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<sst xmlns="http://schemas.openxmlformats.org/spreadsheetml/2006/main" uniqueCount="4596">
  <si>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</si>
  <si>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</si>
  <si>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</si>
  <si>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</si>
  <si>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</si>
  <si>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</si>
  <si>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</si>
  <si>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</si>
  <si>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</si>
  <si>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</si>
  <si>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</si>
  <si>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</si>
  <si>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</si>
  <si>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</si>
  <si>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</si>
  <si>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</si>
  <si>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</si>
  <si>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</si>
  <si>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</si>
  <si>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</si>
  <si>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</si>
  <si>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</si>
  <si>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</si>
  <si>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</si>
  <si>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</si>
  <si>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</si>
  <si>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</si>
  <si>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</si>
  <si>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</si>
  <si>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</si>
  <si>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</si>
  <si>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</si>
  <si>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</si>
  <si>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</si>
  <si>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</si>
  <si>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</si>
  <si>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</si>
  <si>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</si>
  <si>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</si>
  <si>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</si>
  <si>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</si>
  <si>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</si>
  <si>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</si>
  <si>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</si>
  <si>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</si>
  <si>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</si>
  <si>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</si>
  <si>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</si>
  <si>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</si>
  <si>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</si>
  <si>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</si>
  <si>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</si>
  <si>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</si>
  <si>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</si>
  <si>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</si>
  <si>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</si>
  <si>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</si>
  <si>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</si>
  <si>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</si>
  <si>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</si>
  <si>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</si>
  <si>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</si>
  <si>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</si>
  <si>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</si>
  <si>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</si>
  <si>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</si>
  <si>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</si>
  <si>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</si>
  <si>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</si>
  <si>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</si>
  <si>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08/12/2018 11:46</t>
  </si>
  <si>
    <t>Agoda</t>
  </si>
  <si>
    <t>02/01/2019</t>
  </si>
  <si>
    <t>Toto Residence</t>
  </si>
  <si>
    <t>UK</t>
  </si>
  <si>
    <t>KBV</t>
  </si>
  <si>
    <t>TH</t>
  </si>
  <si>
    <t>0</t>
  </si>
  <si>
    <t>Standard Double Bed with Balcony</t>
  </si>
  <si>
    <t>X09</t>
  </si>
  <si>
    <t>3EST</t>
  </si>
  <si>
    <t>3129.40</t>
  </si>
  <si>
    <t>THB</t>
  </si>
  <si>
    <t>No</t>
  </si>
  <si>
    <t>Available</t>
  </si>
  <si>
    <t>RO</t>
  </si>
  <si>
    <t>Completed</t>
  </si>
  <si>
    <t>CD</t>
  </si>
  <si>
    <t>N</t>
  </si>
  <si>
    <t>Y</t>
  </si>
  <si>
    <t xml:space="preserve">SAVE 45% TODAY!, </t>
  </si>
  <si>
    <t>Free</t>
  </si>
  <si>
    <t>Booking.com</t>
  </si>
  <si>
    <t>2 Adt</t>
  </si>
  <si>
    <t>199/23 nopparat soi.8 moo.3 aonang muang krabi, Ao Nang, Krabi, Thailand</t>
  </si>
  <si>
    <t>Krabi</t>
  </si>
  <si>
    <t>2852.84</t>
  </si>
  <si>
    <t xml:space="preserve">SAVE 33% TODAY!, </t>
  </si>
  <si>
    <t>Standard Twin Bed with balcony</t>
  </si>
  <si>
    <t>3268.00</t>
  </si>
  <si>
    <t xml:space="preserve">SAVE 48% TODAY!, </t>
  </si>
  <si>
    <t xml:space="preserve">SAVE 40% TODAY!, </t>
  </si>
  <si>
    <t>Krabi Riverview Hotel</t>
  </si>
  <si>
    <t>Superior</t>
  </si>
  <si>
    <t>3164.22</t>
  </si>
  <si>
    <t>BB</t>
  </si>
  <si>
    <t xml:space="preserve">Coupon code 24HOURSALE applied - à¸¿ 108 off!, </t>
  </si>
  <si>
    <t>171 Utarakit Rd Paknum Muang District, Krabi Town, Krabi, Thailand, 81000</t>
  </si>
  <si>
    <t>Deluxe Double Room</t>
  </si>
  <si>
    <t>4000.02</t>
  </si>
  <si>
    <t>4376.78</t>
  </si>
  <si>
    <t xml:space="preserve">Coupon code 24HOURSALE applied - à¸¿ 128 off!, </t>
  </si>
  <si>
    <t>Deluxe Twin Room</t>
  </si>
  <si>
    <t>Joy Bungalow</t>
  </si>
  <si>
    <t>Original Bungalow</t>
  </si>
  <si>
    <t>2EST</t>
  </si>
  <si>
    <t>1860.42</t>
  </si>
  <si>
    <t xml:space="preserve">Coupon code 24HOURSALE applied - à¸¿ 58 off!, </t>
  </si>
  <si>
    <t>136 Moo 3 Baan Koh Jum, Ko Si Boya, Nuea Khlong District, Koh Jum / Koh Pu, Koh Jum / Koh Pu Krabi, Thailand, 81130</t>
  </si>
  <si>
    <t>Koh Jum / Koh Pu</t>
  </si>
  <si>
    <t>Deluxe Bungalow</t>
  </si>
  <si>
    <t>3342.92</t>
  </si>
  <si>
    <t xml:space="preserve">Coupon code 24HOURSALE applied - à¸¿ 89 off!, SAVE 11% TODAY!, </t>
  </si>
  <si>
    <t>3552.02</t>
  </si>
  <si>
    <t xml:space="preserve">SAVE 6% TODAY!, </t>
  </si>
  <si>
    <t>Amari Vogue Krabi</t>
  </si>
  <si>
    <t>Deluxe King</t>
  </si>
  <si>
    <t>5EST</t>
  </si>
  <si>
    <t>23775.40</t>
  </si>
  <si>
    <t>149 Moo 3, Tambol Nongtalay. Amphur Muang, Tub Kaek Beach, Krabi, Thailand, 81180</t>
  </si>
  <si>
    <t>25737.60</t>
  </si>
  <si>
    <t>Extra low price! (non-refundable)</t>
  </si>
  <si>
    <t>Onyx</t>
  </si>
  <si>
    <t>Grand Deluxe King</t>
  </si>
  <si>
    <t>26129.40</t>
  </si>
  <si>
    <t>28285.88</t>
  </si>
  <si>
    <t>30324.50</t>
  </si>
  <si>
    <t>Grand Deluxe Jacuzzi</t>
  </si>
  <si>
    <t>30837.42</t>
  </si>
  <si>
    <t>Spa Suite</t>
  </si>
  <si>
    <t>32014.40</t>
  </si>
  <si>
    <t>32872.78</t>
  </si>
  <si>
    <t>33382.44</t>
  </si>
  <si>
    <t>34656.58</t>
  </si>
  <si>
    <t>37969.34</t>
  </si>
  <si>
    <t>08/12/2018 12:08</t>
  </si>
  <si>
    <t>Krabi Town Sleeps 9 With Kitchen</t>
  </si>
  <si>
    <t>Deluxe Single Room with Balcony</t>
  </si>
  <si>
    <t>4EST</t>
  </si>
  <si>
    <t>8850.00</t>
  </si>
  <si>
    <t>Kieattikun, 5/5, Krabi Town, Krabi, Thailand, 81000</t>
  </si>
  <si>
    <t>Chatchada House</t>
  </si>
  <si>
    <t>Superior Double Room</t>
  </si>
  <si>
    <t>2580.02</t>
  </si>
  <si>
    <t>596/6 Moo 2, Aonang, Ao Nang, Krabi, Thailand, 81000</t>
  </si>
  <si>
    <t>3100.00</t>
  </si>
  <si>
    <t>Swiss Chalet Hotel</t>
  </si>
  <si>
    <t>Standard Double Bed</t>
  </si>
  <si>
    <t>H1_5</t>
  </si>
  <si>
    <t>3910.40</t>
  </si>
  <si>
    <t xml:space="preserve">Coupon code 24HOURSALE applied - à¸¿ 32 off!, SAVE 22% TODAY!, </t>
  </si>
  <si>
    <t>153/6 Moo 3, Ao Nang, Krabi, Thailand, 81000</t>
  </si>
  <si>
    <t>Palm Driving Range &amp; Resort</t>
  </si>
  <si>
    <t>Superior Double</t>
  </si>
  <si>
    <t>1296.00</t>
  </si>
  <si>
    <t>243 Moo 2 tumbol Krabinoi, Krabi Noi, Krabi, Thailand, 81000</t>
  </si>
  <si>
    <t>7 Heaven Residence Aonang</t>
  </si>
  <si>
    <t>Ocean View Suite with Balcony</t>
  </si>
  <si>
    <t>H4_5</t>
  </si>
  <si>
    <t>7182.22</t>
  </si>
  <si>
    <t>Coupon code 24HOURSALE applied - à¸¿ 260 off!, SAVE 39% TODAY!, Special deal!-Super Saver, Extra low price! (non-refundable)</t>
  </si>
  <si>
    <t>388/63 Moo 5 Sai Thai, Ao Num Mao Bay, Krabi, Thailand, 81000</t>
  </si>
  <si>
    <t>10238.76</t>
  </si>
  <si>
    <t xml:space="preserve">Coupon code 24HOURSALE applied - à¸¿ 320 off!, </t>
  </si>
  <si>
    <t>Koh Jum Beach Villas</t>
  </si>
  <si>
    <t>1-Bedroom Beachfront Villa</t>
  </si>
  <si>
    <t>37100.76</t>
  </si>
  <si>
    <t>Coupon code 24HOURSALE applied - à¸¿ 1,039 off!, SAVE 21% TODAY!, Extra low price! (non-refundable)</t>
  </si>
  <si>
    <t>320 Moo 3, T. Koh Sriboya, Koh Jum / Koh Pu, Koh Jum / Koh Pu Krabi, Thailand, 81130</t>
  </si>
  <si>
    <t>108284.04</t>
  </si>
  <si>
    <t>One Bedroom Beach Villa</t>
  </si>
  <si>
    <t>37664.02</t>
  </si>
  <si>
    <t>3-Bedroom Villa</t>
  </si>
  <si>
    <t>45216.56</t>
  </si>
  <si>
    <t>Coupon code 24HOURSALE applied - à¸¿ 1,267 off!, SAVE 36% TODAY!, Special deal!-Limited time offer. Rate includes 25% discount!, Extra low price! (non-refundable)</t>
  </si>
  <si>
    <t>3 Bedroom Pool Villa</t>
  </si>
  <si>
    <t>50971.46</t>
  </si>
  <si>
    <t>Coupon code 24HOURSALE applied - à¸¿ 1,184 off!, SAVE 32% TODAY!, Special deal!-Limited time offer. Rate includes 25% discount!, Extra low price! (non-refundable)</t>
  </si>
  <si>
    <t>4-Bedroom Beachfront Villa with Pool</t>
  </si>
  <si>
    <t>80851.26</t>
  </si>
  <si>
    <t>Coupon code 24HOURSALE applied - à¸¿ 1,879 off!, SAVE 32% TODAY!, Special deal!-Limited time offer. Rate includes 25% discount!, Extra low price! (non-refundable)</t>
  </si>
  <si>
    <t>5-Bedroom Beachfront Villa</t>
  </si>
  <si>
    <t>Four-Bedroom Beach Pool Villa</t>
  </si>
  <si>
    <t>Le Anda Boutique Hotel</t>
  </si>
  <si>
    <t>Superior King Room - No Window</t>
  </si>
  <si>
    <t>1287.00</t>
  </si>
  <si>
    <t>26/8 Watchara road Krabi, Ban Sai Thai, Krabi, Thailand, 81000</t>
  </si>
  <si>
    <t>Standard Twin Room</t>
  </si>
  <si>
    <t>1361.90</t>
  </si>
  <si>
    <t>1614.62</t>
  </si>
  <si>
    <t>Deluxe Double Room with Balcony</t>
  </si>
  <si>
    <t>1530.02</t>
  </si>
  <si>
    <t>Double Room with Mountain View</t>
  </si>
  <si>
    <t>1684.80</t>
  </si>
  <si>
    <t>1978.20</t>
  </si>
  <si>
    <t>Luxury Triple Room</t>
  </si>
  <si>
    <t>1821.62</t>
  </si>
  <si>
    <t>2160.00</t>
  </si>
  <si>
    <t>Deluxe Family Suite</t>
  </si>
  <si>
    <t>2008.80</t>
  </si>
  <si>
    <t>Doungta Anda Hotel Krabi</t>
  </si>
  <si>
    <t>2387.20</t>
  </si>
  <si>
    <t>SAVE 39% TODAY!, Special deal!-Super Saver, Extra low price! (non-refundable)</t>
  </si>
  <si>
    <t>24 Napajarus, Krabi Town, Krabi, Thailand, 81000</t>
  </si>
  <si>
    <t>Superior Twin</t>
  </si>
  <si>
    <t>Deluxe</t>
  </si>
  <si>
    <t>2893.44</t>
  </si>
  <si>
    <t>Deluxe - 3 persons</t>
  </si>
  <si>
    <t>3342.10</t>
  </si>
  <si>
    <t>Deluxe (4 persons)</t>
  </si>
  <si>
    <t>3857.94</t>
  </si>
  <si>
    <t>Family Suite</t>
  </si>
  <si>
    <t>4340.18</t>
  </si>
  <si>
    <t>Bulan Anda Baba Resort</t>
  </si>
  <si>
    <t>Deluxe Double Non-Smoking</t>
  </si>
  <si>
    <t>3816.02</t>
  </si>
  <si>
    <t>208 Moo 3 Laemsak Ao Luek, Ao Luek, Krabi, Thailand, 81110</t>
  </si>
  <si>
    <t>3960.02</t>
  </si>
  <si>
    <t>Deluxe Twin Room - Non-Smoking</t>
  </si>
  <si>
    <t>Family Room</t>
  </si>
  <si>
    <t>10812.00</t>
  </si>
  <si>
    <t>11220.02</t>
  </si>
  <si>
    <t>At Sea Condotel</t>
  </si>
  <si>
    <t>Studio - Best Available</t>
  </si>
  <si>
    <t>5508.00</t>
  </si>
  <si>
    <t>A Mansion Hotel</t>
  </si>
  <si>
    <t>Superior Fan Room</t>
  </si>
  <si>
    <t>H2_5</t>
  </si>
  <si>
    <t>815.24</t>
  </si>
  <si>
    <t xml:space="preserve">Coupon code 24HOURSALE applied - à¸¿ 21 off!, SAVE 57% TODAY!, </t>
  </si>
  <si>
    <t>12/6 ChaoFa Road, Krabi Town, Krabi, Thailand, 81000</t>
  </si>
  <si>
    <t>840.00</t>
  </si>
  <si>
    <t xml:space="preserve">SAVE 55% TODAY!, </t>
  </si>
  <si>
    <t>Superior Air Conditioning Rooms</t>
  </si>
  <si>
    <t>1218.64</t>
  </si>
  <si>
    <t xml:space="preserve">Coupon code 24HOURSALE applied - à¸¿ 25 off!, SAVE 43% TODAY!, </t>
  </si>
  <si>
    <t>1240.02</t>
  </si>
  <si>
    <t xml:space="preserve">SAVE 41% TODAY!, </t>
  </si>
  <si>
    <t>Deluxe Room</t>
  </si>
  <si>
    <t>1544.76</t>
  </si>
  <si>
    <t xml:space="preserve">Coupon code 24HOURSALE applied - à¸¿ 32 off!, SAVE 46% TODAY!, </t>
  </si>
  <si>
    <t>1560.02</t>
  </si>
  <si>
    <t>Deluxe Family 3 Adults</t>
  </si>
  <si>
    <t>2038.08</t>
  </si>
  <si>
    <t xml:space="preserve">Coupon code 24HOURSALE applied - à¸¿ 51 off!, SAVE 52% TODAY!, </t>
  </si>
  <si>
    <t xml:space="preserve">SAVE 49% TODAY!, </t>
  </si>
  <si>
    <t>Marina Express Fisherman Aonang</t>
  </si>
  <si>
    <t>Marina Express - Fisherman Hotel - Ao Nang</t>
  </si>
  <si>
    <t>7125.14</t>
  </si>
  <si>
    <t xml:space="preserve">Coupon code 24HOURSALE applied - à¸¿ 256 off!, SAVE 50% TODAY!, Special deal!-Limited time offer. 20% discount!, </t>
  </si>
  <si>
    <t>20/1 Moo 2, Ao Nang, Muang Krabi, Ao Nang, Krabi, Thailand, 81000</t>
  </si>
  <si>
    <t>Priceline</t>
  </si>
  <si>
    <t>7698.68</t>
  </si>
  <si>
    <t xml:space="preserve">Coupon code 24HOURSALE applied - à¸¿ 239 off!, SAVE 46% TODAY!, Special deal!-Limited time offer. 20% discount!, </t>
  </si>
  <si>
    <t>Cliff View (Deluxe Room)</t>
  </si>
  <si>
    <t xml:space="preserve">Coupon code 24HOURSALE applied - à¸¿ 239 off!, SAVE 29% TODAY!, Special deal!-Limited time offer. 20% discount!, </t>
  </si>
  <si>
    <t>7733.54</t>
  </si>
  <si>
    <t xml:space="preserve">SAVE 46% TODAY!, </t>
  </si>
  <si>
    <t>8195.58</t>
  </si>
  <si>
    <t xml:space="preserve">Coupon code 24HOURSALE applied - à¸¿ 254 off!, SAVE 29% TODAY!, Special deal!-Limited time offer. 20% discount!, </t>
  </si>
  <si>
    <t>8266.34</t>
  </si>
  <si>
    <t xml:space="preserve">SAVE 42% TODAY!, </t>
  </si>
  <si>
    <t>8799.86</t>
  </si>
  <si>
    <t>One-Bedroom Villa</t>
  </si>
  <si>
    <t>8816.52</t>
  </si>
  <si>
    <t xml:space="preserve">Coupon code 24HOURSALE applied - à¸¿ 274 off!, SAVE 51% TODAY!, Special deal!-Limited time offer. 20% discount!, </t>
  </si>
  <si>
    <t>9214.14</t>
  </si>
  <si>
    <t xml:space="preserve">Coupon code 24HOURSALE applied - à¸¿ 286 off!, SAVE 35% TODAY!, Special deal!-Limited time offer. 20% discount!, </t>
  </si>
  <si>
    <t>9313.38</t>
  </si>
  <si>
    <t xml:space="preserve">Coupon code 24HOURSALE applied - à¸¿ 289 off!, SAVE 48% TODAY!, Special deal!-Limited time offer. 20% discount!, </t>
  </si>
  <si>
    <t>9466.58</t>
  </si>
  <si>
    <t xml:space="preserve">SAVE 47% TODAY!, </t>
  </si>
  <si>
    <t>9710.36</t>
  </si>
  <si>
    <t xml:space="preserve">Coupon code 24HOURSALE applied - à¸¿ 301 off!, SAVE 29% TODAY!, Special deal!-Limited time offer. 20% discount!, </t>
  </si>
  <si>
    <t>9893.54</t>
  </si>
  <si>
    <t xml:space="preserve">SAVE 31% TODAY!, </t>
  </si>
  <si>
    <t>10000.10</t>
  </si>
  <si>
    <t xml:space="preserve">SAVE 44% TODAY!, </t>
  </si>
  <si>
    <t>10112.70</t>
  </si>
  <si>
    <t xml:space="preserve">Coupon code 24HOURSALE applied - à¸¿ 314 off!, SAVE 29% TODAY!, Special deal!-Limited time offer. 20% discount!, </t>
  </si>
  <si>
    <t>10426.32</t>
  </si>
  <si>
    <t>10609.58</t>
  </si>
  <si>
    <t xml:space="preserve">Coupon code 24HOURSALE applied - à¸¿ 329 off!, SAVE 29% TODAY!, Special deal!-Limited time offer. 20% discount!, </t>
  </si>
  <si>
    <t>10828.18</t>
  </si>
  <si>
    <t xml:space="preserve">Coupon code 24HOURSALE applied - à¸¿ 336 off!, SAVE 39% TODAY!, Special deal!-Limited time offer. 20% discount!, </t>
  </si>
  <si>
    <t>10858.32</t>
  </si>
  <si>
    <t xml:space="preserve">SAVE 24% TODAY!, </t>
  </si>
  <si>
    <t>10877.80</t>
  </si>
  <si>
    <t xml:space="preserve">Coupon code 24HOURSALE applied - à¸¿ 338 off!, SAVE 29% TODAY!, Special deal!-Limited time offer. 20% discount!, </t>
  </si>
  <si>
    <t>11391.86</t>
  </si>
  <si>
    <t>11626.56</t>
  </si>
  <si>
    <t xml:space="preserve">SAVE 35% TODAY!, </t>
  </si>
  <si>
    <t>11679.86</t>
  </si>
  <si>
    <t>11727.40</t>
  </si>
  <si>
    <t xml:space="preserve">Coupon code 24HOURSALE applied - à¸¿ 364 off!, SAVE 34% TODAY!, Special deal!-Limited time offer. 20% discount!, </t>
  </si>
  <si>
    <t>11995.62</t>
  </si>
  <si>
    <t xml:space="preserve">Coupon code 24HOURSALE applied - à¸¿ 372 off!, SAVE 33% TODAY!, Special deal!-Limited time offer. 20% discount!, </t>
  </si>
  <si>
    <t>12592.08</t>
  </si>
  <si>
    <t xml:space="preserve">SAVE 29% TODAY!, </t>
  </si>
  <si>
    <t>12880.12</t>
  </si>
  <si>
    <t xml:space="preserve">SAVE 28% TODAY!, </t>
  </si>
  <si>
    <t>Villa Two Bed Rooms</t>
  </si>
  <si>
    <t>13224.76</t>
  </si>
  <si>
    <t xml:space="preserve">Coupon code 24HOURSALE applied - à¸¿ 410 off!, SAVE 29% TODAY!, Special deal!-Limited time offer. 20% discount!, </t>
  </si>
  <si>
    <t>13291.82</t>
  </si>
  <si>
    <t xml:space="preserve">Coupon code 24HOURSALE applied - à¸¿ 412 off!, SAVE 29% TODAY!, Special deal!-Limited time offer. 20% discount!, </t>
  </si>
  <si>
    <t>13970.42</t>
  </si>
  <si>
    <t xml:space="preserve">Coupon code 24HOURSALE applied - à¸¿ 434 off!, SAVE 29% TODAY!, Special deal!-Limited time offer. 20% discount!, </t>
  </si>
  <si>
    <t>14199.86</t>
  </si>
  <si>
    <t>14409.64</t>
  </si>
  <si>
    <t xml:space="preserve">Coupon code 24HOURSALE applied - à¸¿ 447 off!, SAVE 29% TODAY!, Special deal!-Limited time offer. 20% discount!, </t>
  </si>
  <si>
    <t>15000.50</t>
  </si>
  <si>
    <t>Ashram Kanabnam Resort</t>
  </si>
  <si>
    <t>Double</t>
  </si>
  <si>
    <t>1000.02</t>
  </si>
  <si>
    <t>322 Utrakit Rd., Paknam, Krabi Town, Krabi, Thailand, 81000</t>
  </si>
  <si>
    <t>Twin</t>
  </si>
  <si>
    <t>Triple Room</t>
  </si>
  <si>
    <t>1300.00</t>
  </si>
  <si>
    <t>P.K. Mansion</t>
  </si>
  <si>
    <t>Superior Twin Bed</t>
  </si>
  <si>
    <t>2610.72</t>
  </si>
  <si>
    <t xml:space="preserve">Coupon code 24HOURSALE applied - à¸¿ 80 off!, </t>
  </si>
  <si>
    <t>247/1215 Moo 2rnAonang, Muang, Ao Nang, Krabi, Thailand, 81000</t>
  </si>
  <si>
    <t>2800.00</t>
  </si>
  <si>
    <t>Alisea Boutique (Loft Suites)</t>
  </si>
  <si>
    <t>Alisea Boutique Hotel</t>
  </si>
  <si>
    <t>H3_5</t>
  </si>
  <si>
    <t>8791.78</t>
  </si>
  <si>
    <t xml:space="preserve">Coupon code 24HOURSALE applied - à¸¿ 273 off!, SAVE 63% TODAY!, Flash Deal-Last Minute Special.  50% discount!, </t>
  </si>
  <si>
    <t>125 Tombol Ao Nang, Amphur Muang, Ao Nang, Krabi, Thailand</t>
  </si>
  <si>
    <t>9488.62</t>
  </si>
  <si>
    <t xml:space="preserve">Coupon code 24HOURSALE applied - à¸¿ 249 off!, SAVE 62% TODAY!, Flash Deal-Last Minute Special.  50% discount!, </t>
  </si>
  <si>
    <t>Loft Suite</t>
  </si>
  <si>
    <t>9789.86</t>
  </si>
  <si>
    <t xml:space="preserve">Coupon code 24HOURSALE applied - à¸¿ 257 off!, SAVE 62% TODAY!, Flash Deal-Last Minute Special.  50% discount!, </t>
  </si>
  <si>
    <t>10392.28</t>
  </si>
  <si>
    <t xml:space="preserve">Coupon code 24HOURSALE applied - à¸¿ 273 off!, SAVE 62% TODAY!, Flash Deal-Last Minute Special.  50% discount!, </t>
  </si>
  <si>
    <t>10620.02</t>
  </si>
  <si>
    <t>11340.00</t>
  </si>
  <si>
    <t>11700.02</t>
  </si>
  <si>
    <t>12420.02</t>
  </si>
  <si>
    <t>K.M. House</t>
  </si>
  <si>
    <t>Double Room with Private Bathroom</t>
  </si>
  <si>
    <t>PENDI</t>
  </si>
  <si>
    <t>1421.50</t>
  </si>
  <si>
    <t>359/1 Petchakasem Road, Krabinoy, Muang, Krabi, Krabi Noi, Krabi, Thailand, 81000</t>
  </si>
  <si>
    <t>Marina Ao Nang Guesthouse</t>
  </si>
  <si>
    <t>Double Room</t>
  </si>
  <si>
    <t>1EST</t>
  </si>
  <si>
    <t>2200.00</t>
  </si>
  <si>
    <t>247/5 Tambon Ao Nang, Amphoe Mueang Krabi, Chang Wat Krabi, Ao Nang, Krabi, Thailand, 81000</t>
  </si>
  <si>
    <t>Seava House Ao-Nang Krabi</t>
  </si>
  <si>
    <t>1 Bedroom Pool Villa</t>
  </si>
  <si>
    <t>10221.70</t>
  </si>
  <si>
    <t xml:space="preserve">Coupon code 24HOURSALE applied - à¸¿ 75 off!, </t>
  </si>
  <si>
    <t>10400.00</t>
  </si>
  <si>
    <t>Family Villa</t>
  </si>
  <si>
    <t>17298.28</t>
  </si>
  <si>
    <t xml:space="preserve">Coupon code 24HOURSALE applied - à¸¿ 127 off!, </t>
  </si>
  <si>
    <t>17600.00</t>
  </si>
  <si>
    <t>Aonang Cliff Beach Resort</t>
  </si>
  <si>
    <t>11430.02</t>
  </si>
  <si>
    <t>328 Moo 2, Ao Nang, Krabi, Thailand, 81000</t>
  </si>
  <si>
    <t>11954.90</t>
  </si>
  <si>
    <t>Coupon code 24HOURSALE applied - à¸¿ 314 off!, SAVE 37% TODAY!, Extra low price! (non-refundable)</t>
  </si>
  <si>
    <t>12330.98</t>
  </si>
  <si>
    <t>Coupon code 24HOURSALE applied - à¸¿ 323 off!, SAVE 35% TODAY!, Extra low price! (non-refundable)</t>
  </si>
  <si>
    <t>Select Rooms</t>
  </si>
  <si>
    <t>12330.02</t>
  </si>
  <si>
    <t>12896.24</t>
  </si>
  <si>
    <t>Coupon code 24HOURSALE applied - à¸¿ 338 off!, SAVE 46% TODAY!, Extra low price! (non-refundable)</t>
  </si>
  <si>
    <t>13150.40</t>
  </si>
  <si>
    <t xml:space="preserve">Coupon code 24HOURSALE applied - à¸¿ 345 off!, SAVE 53% TODAY!, Flash Deal-Limited time offer. 45% discount!, </t>
  </si>
  <si>
    <t>Ocean View</t>
  </si>
  <si>
    <t>13229.98</t>
  </si>
  <si>
    <t xml:space="preserve">SAVE 54% TODAY!, </t>
  </si>
  <si>
    <t>13302.40</t>
  </si>
  <si>
    <t>Coupon code 24HOURSALE applied - à¸¿ 349 off!, SAVE 44% TODAY!, Extra low price! (non-refundable)</t>
  </si>
  <si>
    <t>13837.56</t>
  </si>
  <si>
    <t>Coupon code 24HOURSALE applied - à¸¿ 363 off!, SAVE 51% TODAY!, Extra low price! (non-refundable)</t>
  </si>
  <si>
    <t>14185.86</t>
  </si>
  <si>
    <t xml:space="preserve">Coupon code 24HOURSALE applied - à¸¿ 372 off!, SAVE 53% TODAY!, Flash Deal-Limited time offer. 45% discount!, </t>
  </si>
  <si>
    <t>14273.44</t>
  </si>
  <si>
    <t>Coupon code 24HOURSALE applied - à¸¿ 374 off!, SAVE 50% TODAY!, Extra low price! (non-refundable)</t>
  </si>
  <si>
    <t>15221.32</t>
  </si>
  <si>
    <t xml:space="preserve">Coupon code 24HOURSALE applied - à¸¿ 399 off!, SAVE 53% TODAY!, Flash Deal-Limited time offer. 45% discount!, </t>
  </si>
  <si>
    <t>Panorama</t>
  </si>
  <si>
    <t>15720.24</t>
  </si>
  <si>
    <t>Coupon code 24HOURSALE applied - à¸¿ 412 off!, SAVE 63% TODAY!, Extra low price! (non-refundable)</t>
  </si>
  <si>
    <t>SUITE PANORAMA SUITE WITH SEA VIEW - BED AND BREAKFAST</t>
  </si>
  <si>
    <t>16214.78</t>
  </si>
  <si>
    <t>Coupon code 24HOURSALE applied - à¸¿ 425 off!, Extra low price! (non-refundable)</t>
  </si>
  <si>
    <t>17292.26</t>
  </si>
  <si>
    <t xml:space="preserve">Coupon code 24HOURSALE applied - à¸¿ 454 off!, SAVE 60% TODAY!, Flash Deal-Limited time offer. 45% discount!, </t>
  </si>
  <si>
    <t>18805.94</t>
  </si>
  <si>
    <t xml:space="preserve">Coupon code 24HOURSALE applied - à¸¿ 493 off!, SAVE 56% TODAY!, </t>
  </si>
  <si>
    <t>18806.32</t>
  </si>
  <si>
    <t xml:space="preserve">Coupon code 24HOURSALE applied - à¸¿ 493 off!, SAVE 21% TODAY!, </t>
  </si>
  <si>
    <t>22860.02</t>
  </si>
  <si>
    <t>23909.82</t>
  </si>
  <si>
    <t xml:space="preserve">Coupon code 24HOURSALE applied - à¸¿ 627 off!, </t>
  </si>
  <si>
    <t>24660.00</t>
  </si>
  <si>
    <t>25792.48</t>
  </si>
  <si>
    <t xml:space="preserve">Coupon code 24HOURSALE applied - à¸¿ 677 off!, </t>
  </si>
  <si>
    <t>25892.00</t>
  </si>
  <si>
    <t>HB</t>
  </si>
  <si>
    <t xml:space="preserve">Coupon code 24HOURSALE applied - à¸¿ 679 off!, SAVE 39% TODAY!, </t>
  </si>
  <si>
    <t>26460.02</t>
  </si>
  <si>
    <t>27675.14</t>
  </si>
  <si>
    <t xml:space="preserve">Coupon code 24HOURSALE applied - à¸¿ 726 off!, </t>
  </si>
  <si>
    <t>31440.46</t>
  </si>
  <si>
    <t xml:space="preserve">Coupon code 24HOURSALE applied - à¸¿ 825 off!, SAVE 26% TODAY!, </t>
  </si>
  <si>
    <t>Standard With View Double/twin</t>
  </si>
  <si>
    <t>31594.88</t>
  </si>
  <si>
    <t>Coupon code 24HOURSALE applied - à¸¿ 829 off!, Extra low price! (non-refundable)</t>
  </si>
  <si>
    <t>35460.00</t>
  </si>
  <si>
    <t>1-Bedroom Pool Villa with King Bed</t>
  </si>
  <si>
    <t>37088.44</t>
  </si>
  <si>
    <t>Coupon code 24HOURSALE applied - à¸¿ 973 off!, SAVE 55% TODAY!, Extra low price! (non-refundable)</t>
  </si>
  <si>
    <t>2-Bedroom Pool Villa</t>
  </si>
  <si>
    <t>40860.02</t>
  </si>
  <si>
    <t xml:space="preserve">SAVE 57% TODAY!, </t>
  </si>
  <si>
    <t>42736.44</t>
  </si>
  <si>
    <t>Coupon code 24HOURSALE applied - à¸¿ 1,121 off!, SAVE 55% TODAY!, Extra low price! (non-refundable)</t>
  </si>
  <si>
    <t>44081.64</t>
  </si>
  <si>
    <t>Coupon code 24HOURSALE applied - à¸¿ 1,156 off!, Extra low price! (non-refundable)</t>
  </si>
  <si>
    <t>70920.02</t>
  </si>
  <si>
    <t>74176.90</t>
  </si>
  <si>
    <t xml:space="preserve">Coupon code 24HOURSALE applied - à¸¿ 1,946 off!, </t>
  </si>
  <si>
    <t>81720.02</t>
  </si>
  <si>
    <t>85472.88</t>
  </si>
  <si>
    <t xml:space="preserve">Coupon code 24HOURSALE applied - à¸¿ 2,242 off!, </t>
  </si>
  <si>
    <t>Dawn Of Happiness Nathai Garden Resort</t>
  </si>
  <si>
    <t>Superior Room</t>
  </si>
  <si>
    <t>2999.98</t>
  </si>
  <si>
    <t>162 Moo 1, Nathai Road Soi 1, T.Aonang, Ao Nang, Krabi, Thailand, 81180</t>
  </si>
  <si>
    <t>Double Room with Balcony</t>
  </si>
  <si>
    <t>Peace Paradise Resort</t>
  </si>
  <si>
    <t>Double Bed</t>
  </si>
  <si>
    <t>1280.58</t>
  </si>
  <si>
    <t xml:space="preserve">Coupon code 24HOURSALE applied - à¸¿ 34 off!, SAVE 22% TODAY!, </t>
  </si>
  <si>
    <t>326 Moo 2 Ban, Ban Koh Pu, T.Sriboya, A.Nuaklong, Koh Pu, Krabi, Koh Jum / Koh Pu, Koh Jum / Koh Pu Krabi, Thailand, 81130</t>
  </si>
  <si>
    <t>Won Won Place</t>
  </si>
  <si>
    <t>2200.02</t>
  </si>
  <si>
    <t>135/2 Moo.3 Thanon Khlong Hang, Ao Nang, Krabi, Thailand, 81000</t>
  </si>
  <si>
    <t>Deluxe Triple Room</t>
  </si>
  <si>
    <t>3300.02</t>
  </si>
  <si>
    <t>Chanapha Residence</t>
  </si>
  <si>
    <t>1 Bedroom Residence</t>
  </si>
  <si>
    <t>7487.78</t>
  </si>
  <si>
    <t xml:space="preserve">Coupon code 24HOURSALE applied - à¸¿ 216 off!, SAVE 21% TODAY!, </t>
  </si>
  <si>
    <t>196 Moo 6 tambon Nong Thalay, Baan Dindaeng Noi, Tub Kaek Beach, Krabi, Thailand, 81180</t>
  </si>
  <si>
    <t>8000.00</t>
  </si>
  <si>
    <t xml:space="preserve">SAVE 7% TODAY!, </t>
  </si>
  <si>
    <t>Family - 2 Rooms</t>
  </si>
  <si>
    <t>11231.66</t>
  </si>
  <si>
    <t xml:space="preserve">Coupon code 24HOURSALE applied - à¸¿ 323 off!, SAVE 21% TODAY!, </t>
  </si>
  <si>
    <t>12000.00</t>
  </si>
  <si>
    <t>Holiday Inn Express Krabi Ao Nang Beach</t>
  </si>
  <si>
    <t>2 Single Beds Standard Room Non-Smoking</t>
  </si>
  <si>
    <t>9851.52</t>
  </si>
  <si>
    <t>123/3 Moo 3 Ao Nang, Muang, Ao Nang, Krabi, Thailand, 81180</t>
  </si>
  <si>
    <t>10946.12</t>
  </si>
  <si>
    <t>Standard Double or Twin Room</t>
  </si>
  <si>
    <t>Standard Room Non-Smoking</t>
  </si>
  <si>
    <t>9851.50</t>
  </si>
  <si>
    <t>IHG</t>
  </si>
  <si>
    <t>Haleeva Sunshine Hotel</t>
  </si>
  <si>
    <t>Superior (Double Bed)</t>
  </si>
  <si>
    <t>2860.02</t>
  </si>
  <si>
    <t>445 Moo 2, Ao Nang, Krabi, Thailand, 81180</t>
  </si>
  <si>
    <t>Superior Suite</t>
  </si>
  <si>
    <t>3168.02</t>
  </si>
  <si>
    <t>Deluxe Family Room with Jacuzzi</t>
  </si>
  <si>
    <t>4356.00</t>
  </si>
  <si>
    <t>NK Hometel</t>
  </si>
  <si>
    <t>Standard Double</t>
  </si>
  <si>
    <t>2600.00</t>
  </si>
  <si>
    <t>175177 Uttarakij rd., Paknam, Muang, Krabi Town, Krabi, Thailand, 81000</t>
  </si>
  <si>
    <t>Standard Twin</t>
  </si>
  <si>
    <t>Siri Krabi</t>
  </si>
  <si>
    <t>Standard</t>
  </si>
  <si>
    <t>1223.12</t>
  </si>
  <si>
    <t xml:space="preserve">Coupon code 24HOURSALE applied - à¸¿ 32 off!, </t>
  </si>
  <si>
    <t>Pruksa utit road, Paknam Muangkrabi krabi, Krabi Town, Krabi, Thailand, 81000</t>
  </si>
  <si>
    <t>1331.20</t>
  </si>
  <si>
    <t xml:space="preserve">Coupon code 24HOURSALE applied - à¸¿ 29 off!, </t>
  </si>
  <si>
    <t>1400.00</t>
  </si>
  <si>
    <t>1711.54</t>
  </si>
  <si>
    <t xml:space="preserve">Coupon code 24HOURSALE applied - à¸¿ 37 off!, </t>
  </si>
  <si>
    <t>1800.00</t>
  </si>
  <si>
    <t>Triple</t>
  </si>
  <si>
    <t>2540.30</t>
  </si>
  <si>
    <t xml:space="preserve">Coupon code 24HOURSALE applied - à¸¿ 67 off!, </t>
  </si>
  <si>
    <t>2700.00</t>
  </si>
  <si>
    <t>The Lai Thai</t>
  </si>
  <si>
    <t>8100.00</t>
  </si>
  <si>
    <t>25/1 Moo 2, Ao Nang, Krabi, Thailand, 81180</t>
  </si>
  <si>
    <t>Adam Bungalow</t>
  </si>
  <si>
    <t>Bungalow Fan Room</t>
  </si>
  <si>
    <t>2000.00</t>
  </si>
  <si>
    <t>25 Moo 2 Aonang, Ao Nang, Krabi, Thailand, 81000</t>
  </si>
  <si>
    <t>2520.02</t>
  </si>
  <si>
    <t>The Orange City Resort</t>
  </si>
  <si>
    <t>2600.12</t>
  </si>
  <si>
    <t xml:space="preserve">Coupon code 24HOURSALE applied - à¸¿ 84 off!, SAVE 39% TODAY!, Flash Deal-Early Booking Saver. Rate includes 30% discount!, </t>
  </si>
  <si>
    <t>283/3 Moo.5, Ao Nang, Moung, Krabi, Nopparat Thara, Krabi, Thailand, 81000</t>
  </si>
  <si>
    <t xml:space="preserve">SAVE 34% TODAY!, Flash Deal-Early Booking Saver. Rate includes 30% discount!, </t>
  </si>
  <si>
    <t>JS Residence Krabi</t>
  </si>
  <si>
    <t>1844.02</t>
  </si>
  <si>
    <t xml:space="preserve">Coupon code 24HOURSALE applied - à¸¿ 66 off!, SAVE 51% TODAY!, </t>
  </si>
  <si>
    <t>143 Soi Krabi 23, Krabi Khao Thaong Rd, Pakman, Krabi Town, Krabi, Thailand, 81000</t>
  </si>
  <si>
    <t>Deluxe Double Rooms</t>
  </si>
  <si>
    <t>1800.02</t>
  </si>
  <si>
    <t>3319.24</t>
  </si>
  <si>
    <t xml:space="preserve">Coupon code 24HOURSALE applied - à¸¿ 118 off!, </t>
  </si>
  <si>
    <t>3600.00</t>
  </si>
  <si>
    <t>The Beach @ Klong Muang</t>
  </si>
  <si>
    <t>5026.38</t>
  </si>
  <si>
    <t>Coupon code 24HOURSALE applied - à¸¿ 148 off!, SAVE 18% TODAY!, Special deal!-Limited time offer. Rate includes 10% discount!, Extra low price! (non-refundable)</t>
  </si>
  <si>
    <t>Deluxe Room with Mountain View</t>
  </si>
  <si>
    <t>5505.28</t>
  </si>
  <si>
    <t>Coupon code 24HOURSALE applied - à¸¿ 136 off!, SAVE 17% TODAY!, Special deal!-Limited time offer. Rate includes 10% discount!, Extra low price! (non-refundable)</t>
  </si>
  <si>
    <t>Pavilion Queen's Bay</t>
  </si>
  <si>
    <t>Pavilion Queens Bay Hotel</t>
  </si>
  <si>
    <t>5379.64</t>
  </si>
  <si>
    <t>SAVE 25% TODAY!, Special deal!-Limited time offer. 25% discount!, Extra low price! (non-refundable)</t>
  </si>
  <si>
    <t>56/3 Moo 3, Amphur Muang, Ao Nang, Krabi, Thailand, 81000</t>
  </si>
  <si>
    <t>6635.08</t>
  </si>
  <si>
    <t>SAVE 24% TODAY!, Special deal!-Limited time offer. 25% discount!, Extra low price! (non-refundable)</t>
  </si>
  <si>
    <t>Deluxe Suite Room</t>
  </si>
  <si>
    <t>6641.12</t>
  </si>
  <si>
    <t>SAVE 44% TODAY!, Flash Deal-Limited time offer. 45% discount!, Extra low price! (non-refundable)</t>
  </si>
  <si>
    <t>9952.80</t>
  </si>
  <si>
    <t>10289.32</t>
  </si>
  <si>
    <t>13552.02</t>
  </si>
  <si>
    <t>15312.00</t>
  </si>
  <si>
    <t>Ao Nang Pool Resort Bamboo</t>
  </si>
  <si>
    <t>Deluxe Bungalow with Pool View</t>
  </si>
  <si>
    <t>3580.00</t>
  </si>
  <si>
    <t>766, Soi Khao Kaeo 1, Moo 2, Tambon Ao Nang, Muang, Krabi, Ao Nang, Krabi, Thailand, 81000</t>
  </si>
  <si>
    <t>Krabi Boat Lagoon Resort</t>
  </si>
  <si>
    <t>4415.30</t>
  </si>
  <si>
    <t>Coupon code 24HOURSALE applied - à¸¿ 119 off!, SAVE 56% TODAY!, Extra low price! (non-refundable)</t>
  </si>
  <si>
    <t>178 Moo.2 T. Talingchan, A. Nuea Khlong, Koh Klang, Krabi, Thailand, 81130</t>
  </si>
  <si>
    <t>4958.08</t>
  </si>
  <si>
    <t xml:space="preserve">Coupon code 24HOURSALE applied - à¸¿ 110 off!, SAVE 50% TODAY!, </t>
  </si>
  <si>
    <t>5220.00</t>
  </si>
  <si>
    <t>5362.74</t>
  </si>
  <si>
    <t xml:space="preserve">Coupon code 24HOURSALE applied - à¸¿ 119 off!, SAVE 46% TODAY!, </t>
  </si>
  <si>
    <t>Smyrooms</t>
  </si>
  <si>
    <t>Apartment - Ground Floor</t>
  </si>
  <si>
    <t>8400.02</t>
  </si>
  <si>
    <t>The White Pearl Hotel</t>
  </si>
  <si>
    <t>1687.10</t>
  </si>
  <si>
    <t xml:space="preserve">Coupon code 24HOURSALE applied - à¸¿ 48 off!, SAVE 53% TODAY!, </t>
  </si>
  <si>
    <t>28/5 Krabi Road, Krabi Town, Krabi, Thailand, 81000</t>
  </si>
  <si>
    <t>Deluxe Triple</t>
  </si>
  <si>
    <t>2811.84</t>
  </si>
  <si>
    <t xml:space="preserve">Coupon code 24HOURSALE applied - à¸¿ 79 off!, SAVE 63% TODAY!, </t>
  </si>
  <si>
    <t>3000.00</t>
  </si>
  <si>
    <t xml:space="preserve">SAVE 61% TODAY!, </t>
  </si>
  <si>
    <t>Krabi Resort Pool Villa</t>
  </si>
  <si>
    <t>Tropical Pool Villa</t>
  </si>
  <si>
    <t>39087.04</t>
  </si>
  <si>
    <t>Coupon code 24HOURSALE applied - à¸¿ 553 off!, SAVE 67% TODAY!, Flash Deal-Limited time offer. 60% discount!, Extra low price! (non-refundable)</t>
  </si>
  <si>
    <t>232/1 Moo 2, Ao Nang, Krabi, Thailand, 81180</t>
  </si>
  <si>
    <t>76738.34</t>
  </si>
  <si>
    <t xml:space="preserve">Coupon code 24HOURSALE applied - à¸¿ 1,373 off!, </t>
  </si>
  <si>
    <t>The Nice Hotel</t>
  </si>
  <si>
    <t>Deluxe - King Bed</t>
  </si>
  <si>
    <t>2522.58</t>
  </si>
  <si>
    <t xml:space="preserve">Coupon code 24HOURSALE applied - à¸¿ 92 off!, SAVE 29% TODAY!, </t>
  </si>
  <si>
    <t>23 Chaokhun rd., Paknam, Krabi Town, Krabi, Thailand, 81000</t>
  </si>
  <si>
    <t>2740.00</t>
  </si>
  <si>
    <t xml:space="preserve">SAVE 23% TODAY!, </t>
  </si>
  <si>
    <t>2829.16</t>
  </si>
  <si>
    <t xml:space="preserve">Coupon code 24HOURSALE applied - à¸¿ 89 off!, SAVE 21% TODAY!, </t>
  </si>
  <si>
    <t>3040.00</t>
  </si>
  <si>
    <t>Deluxe Twin</t>
  </si>
  <si>
    <t>Deluxe Double</t>
  </si>
  <si>
    <t xml:space="preserve">Coupon code 24HOURSALE applied - à¸¿ 92 off!, </t>
  </si>
  <si>
    <t xml:space="preserve">Coupon code 24HOURSALE applied - à¸¿ 89 off!, </t>
  </si>
  <si>
    <t>3167.04</t>
  </si>
  <si>
    <t xml:space="preserve">Coupon code 24HOURSALE applied - à¸¿ 115 off!, SAVE 26% TODAY!, </t>
  </si>
  <si>
    <t>3440.00</t>
  </si>
  <si>
    <t xml:space="preserve">SAVE 20% TODAY!, </t>
  </si>
  <si>
    <t>3759.82</t>
  </si>
  <si>
    <t>4040.00</t>
  </si>
  <si>
    <t>Krabi Resort</t>
  </si>
  <si>
    <t>50147.44</t>
  </si>
  <si>
    <t>Coupon code 24HOURSALE applied - à¸¿ 1,556 off!, Extra low price! (non-refundable)</t>
  </si>
  <si>
    <t>232 Moo 2, Ao Nang, Krabi, Thailand, 81000</t>
  </si>
  <si>
    <t>58007.04</t>
  </si>
  <si>
    <t>Coupon code 24HOURSALE applied - à¸¿ 1,522 off!, Extra low price! (non-refundable)</t>
  </si>
  <si>
    <t>N.T. Home</t>
  </si>
  <si>
    <t>Natural Home Double Bed</t>
  </si>
  <si>
    <t>2989.28</t>
  </si>
  <si>
    <t>Coupon code 24HOURSALE applied - à¸¿ 89 off!, SAVE 30% TODAY!, , Member Price per night 1,132</t>
  </si>
  <si>
    <t>345 Moo 1, KrabiKhaothong, Ban Nai Sa, Krabi, Thailand, 81000</t>
  </si>
  <si>
    <t>Lada Krabi Express Hotel</t>
  </si>
  <si>
    <t>Superior - Double</t>
  </si>
  <si>
    <t>1666.60</t>
  </si>
  <si>
    <t>Coupon code 24HOURSALE applied - à¸¿ 49 off!, SAVE 21% TODAY!, Extra low price! (non-refundable)</t>
  </si>
  <si>
    <t>90/17 Maharach Rd.12 soi,Paknum, Muang, Krabi, Krabi Town, Krabi, Thailand, 81000</t>
  </si>
  <si>
    <t>1871.58</t>
  </si>
  <si>
    <t xml:space="preserve">Coupon code 24HOURSALE applied - à¸¿ 46 off!, </t>
  </si>
  <si>
    <t>1980.00</t>
  </si>
  <si>
    <t>2194.86</t>
  </si>
  <si>
    <t>Coupon code 24HOURSALE applied - à¸¿ 54 off!, Extra low price! (non-refundable)</t>
  </si>
  <si>
    <t>2438.74</t>
  </si>
  <si>
    <t xml:space="preserve">Coupon code 24HOURSALE applied - à¸¿ 59 off!, </t>
  </si>
  <si>
    <t>2580.00</t>
  </si>
  <si>
    <t>Railay Viewpoint Resort</t>
  </si>
  <si>
    <t>Standard Twin Bed with Air Condition</t>
  </si>
  <si>
    <t>4140.00</t>
  </si>
  <si>
    <t>Moo 2, Tambon Ao Nang, Railay, Krabi, Thailand, 81000</t>
  </si>
  <si>
    <t>Mountain View</t>
  </si>
  <si>
    <t>7560.04</t>
  </si>
  <si>
    <t>8907.26</t>
  </si>
  <si>
    <t>Coupon code 24HOURSALE applied - à¸¿ 292 off!, SAVE 45% TODAY!, Extra low price! (non-refundable)</t>
  </si>
  <si>
    <t>Mountain View Terraced</t>
  </si>
  <si>
    <t>7877.86</t>
  </si>
  <si>
    <t>Coupon code 24HOURSALE applied - à¸¿ 220 off!, Extra low price! (non-refundable)</t>
  </si>
  <si>
    <t>Snoozz Hotel</t>
  </si>
  <si>
    <t>Male Dormitory</t>
  </si>
  <si>
    <t>900.02</t>
  </si>
  <si>
    <t>52 Maharad Rd, Muang, Krabi, Krabi Town, Krabi, Thailand, 81000</t>
  </si>
  <si>
    <t>Female Dormitory - Shared room</t>
  </si>
  <si>
    <t xml:space="preserve">SAVE 53% TODAY!, </t>
  </si>
  <si>
    <t>947.24</t>
  </si>
  <si>
    <t>Coupon code 24HOURSALE applied - à¸¿ 26 off!, SAVE 50% TODAY!, Extra low price! (non-refundable)</t>
  </si>
  <si>
    <t>1052.48</t>
  </si>
  <si>
    <t xml:space="preserve">Coupon code 24HOURSALE applied - à¸¿ 28 off!, SAVE 45% TODAY!, </t>
  </si>
  <si>
    <t>Male Dormitory - Shared room</t>
  </si>
  <si>
    <t>1120.00</t>
  </si>
  <si>
    <t>Last Fisher Koh Jum</t>
  </si>
  <si>
    <t>Queen Room with Garden View</t>
  </si>
  <si>
    <t>1200.02</t>
  </si>
  <si>
    <t>132 Moo 5 Tumbol Sroborya Nue Klong Distrct Krabi 81130, Koh Jum / Koh Pu, Koh Jum / Koh Pu Krabi, Thailand, 81130</t>
  </si>
  <si>
    <t>1599.98</t>
  </si>
  <si>
    <t>Bungalow with Sea View</t>
  </si>
  <si>
    <t>1500.02</t>
  </si>
  <si>
    <t>2000.02</t>
  </si>
  <si>
    <t>Queen Room with Sea View</t>
  </si>
  <si>
    <t>2400.00</t>
  </si>
  <si>
    <t>Family Room with Sea View</t>
  </si>
  <si>
    <t>2250.00</t>
  </si>
  <si>
    <t>3000.02</t>
  </si>
  <si>
    <t>Quadruple Room with Sea View</t>
  </si>
  <si>
    <t>Phu Dahla Residences</t>
  </si>
  <si>
    <t>7879.86</t>
  </si>
  <si>
    <t>Coupon code 24HOURSALE applied - à¸¿ 54 off!, SAVE 56% TODAY!, Flash Deal-Limited time offer. Rate includes 35% discount!, Extra low price! (non-refundable)</t>
  </si>
  <si>
    <t>216 Moo 3 Khlong Hang Road, Aonang Sub District, Muang District, Krabi, Ao Nang, Krabi, Thailand, 81000</t>
  </si>
  <si>
    <t>9949.92</t>
  </si>
  <si>
    <t>SAVE 44% TODAY!, Flash Deal-Limited time offer. Rate includes 35% discount!, Extra low price! (non-refundable)</t>
  </si>
  <si>
    <t>7488.02</t>
  </si>
  <si>
    <t>9360.00</t>
  </si>
  <si>
    <t>Me Mee Place &amp; Tour</t>
  </si>
  <si>
    <t>3702.76</t>
  </si>
  <si>
    <t>Coupon code 24HOURSALE applied - à¸¿ 89 off!, SAVE 20% TODAY!, Special deal!-Limited time offer. Rate includes 13% discount!, Extra low price! (non-refundable)</t>
  </si>
  <si>
    <t>4136.88</t>
  </si>
  <si>
    <t>Coupon code 24HOURSALE applied - à¸¿ 81 off!, SAVE 19% TODAY!, Special deal!-Limited time offer. Rate includes 13% discount!, Extra low price! (non-refundable)</t>
  </si>
  <si>
    <t>4525.58</t>
  </si>
  <si>
    <t>Coupon code 24HOURSALE applied - à¸¿ 109 off!, SAVE 24% TODAY!, Special deal!-Limited time offer. Rate includes 13% discount!, Extra low price! (non-refundable)</t>
  </si>
  <si>
    <t>Buabaan Villa</t>
  </si>
  <si>
    <t>Villa</t>
  </si>
  <si>
    <t>5200.02</t>
  </si>
  <si>
    <t>294 Moo 8 Taladkao rd,Tapprik, Muang Krabi, Ban Nai Chong, Krabi, Thailand, 81000</t>
  </si>
  <si>
    <t>iRest Ao Nang Sea Front</t>
  </si>
  <si>
    <t>Private Room for 6 People with Shared Bathroom</t>
  </si>
  <si>
    <t>5725.82</t>
  </si>
  <si>
    <t xml:space="preserve">Coupon code 24HOURSALE applied - à¸¿ 136 off!, SAVE 41% TODAY!, Flash Deal-Limited time offer. 30% discount!, </t>
  </si>
  <si>
    <t>273 Moo 2, Ao Nang, Krabi, Thailand, 81180</t>
  </si>
  <si>
    <t>6-Bed Mixed Dormitory Room</t>
  </si>
  <si>
    <t>7056.02</t>
  </si>
  <si>
    <t>No.7 Guesthouse</t>
  </si>
  <si>
    <t>Shared Bathroom</t>
  </si>
  <si>
    <t>700.00</t>
  </si>
  <si>
    <t>7 Kongka Road, Pak Num, Krabi Town, Krabi, Thailand, 81000</t>
  </si>
  <si>
    <t>723.02</t>
  </si>
  <si>
    <t>Fan</t>
  </si>
  <si>
    <t>883.68</t>
  </si>
  <si>
    <t>Air Conditioning</t>
  </si>
  <si>
    <t>1446.02</t>
  </si>
  <si>
    <t>Family Air Conditioning</t>
  </si>
  <si>
    <t>2410.04</t>
  </si>
  <si>
    <t>Golden Moon Aonang Hotel</t>
  </si>
  <si>
    <t>Twin Room</t>
  </si>
  <si>
    <t>4023.36</t>
  </si>
  <si>
    <t xml:space="preserve">Coupon code 24HOURSALE applied - à¸¿ 125 off!, </t>
  </si>
  <si>
    <t>199/40 Soi 8 Moo 3, Ao Nang, Krabi, Thailand, 81000</t>
  </si>
  <si>
    <t>Deluxe New Building</t>
  </si>
  <si>
    <t>4320.02</t>
  </si>
  <si>
    <t>Raya Guest House</t>
  </si>
  <si>
    <t>153/78, Moo 5, Ao Nang, A. Muang, Nopparat Thara, Krabi, Thailand, 81000</t>
  </si>
  <si>
    <t>1700.02</t>
  </si>
  <si>
    <t>Thai Hotel Krabi</t>
  </si>
  <si>
    <t>Economy Room</t>
  </si>
  <si>
    <t>1508.34</t>
  </si>
  <si>
    <t>Coupon code 24HOURSALE applied - à¸¿ 39 off!, SAVE 29% TODAY!, Extra low price! (non-refundable)</t>
  </si>
  <si>
    <t>7 Issara Rd., Paknam, Krabi Town, Krabi, Thailand</t>
  </si>
  <si>
    <t>1693.74</t>
  </si>
  <si>
    <t xml:space="preserve">Coupon code 24HOURSALE applied - à¸¿ 36 off!, SAVE 21% TODAY!, </t>
  </si>
  <si>
    <t>1780.00</t>
  </si>
  <si>
    <t xml:space="preserve">SAVE 17% TODAY!, </t>
  </si>
  <si>
    <t>Pine Bungalow</t>
  </si>
  <si>
    <t>Family Air Conditioning Bungalow</t>
  </si>
  <si>
    <t>99 Moo2 T.Nongtalay Muang Krabi, klongMuang, Klong Muang, Krabi, Thailand, 81000</t>
  </si>
  <si>
    <t>Sea View Bungalow</t>
  </si>
  <si>
    <t>Nadivana Serviced Apartment</t>
  </si>
  <si>
    <t>Deluxe King Room</t>
  </si>
  <si>
    <t>5127.72</t>
  </si>
  <si>
    <t>159 Moo 4, Nopparat Thara, Krabi, Thailand, 81180</t>
  </si>
  <si>
    <t>5951.44</t>
  </si>
  <si>
    <t>Studio Apartment</t>
  </si>
  <si>
    <t>6981.10</t>
  </si>
  <si>
    <t>7804.86</t>
  </si>
  <si>
    <t>2 Bedroom Apartment</t>
  </si>
  <si>
    <t>13365.00</t>
  </si>
  <si>
    <t>14600.62</t>
  </si>
  <si>
    <t>Penthouse Apartment</t>
  </si>
  <si>
    <t>13982.80</t>
  </si>
  <si>
    <t>15630.26</t>
  </si>
  <si>
    <t>Hula Hula Anana Hotel</t>
  </si>
  <si>
    <t>3503.36</t>
  </si>
  <si>
    <t>Coupon code 24HOURSALE applied - à¸¿ 108 off!, SAVE 30% TODAY!, Special deal!-Super Saver, Extra low price! (non-refundable)</t>
  </si>
  <si>
    <t>3777.02</t>
  </si>
  <si>
    <t xml:space="preserve">Coupon code 24HOURSALE applied - à¸¿ 98 off!, SAVE 25% TODAY!, Special deal!-Limited time offer. Rate includes 20% discount!, </t>
  </si>
  <si>
    <t>3904.60</t>
  </si>
  <si>
    <t>Coupon code 24HOURSALE applied - à¸¿ 102 off!, SAVE 29% TODAY!, Special deal!-Super Saver, Extra low price! (non-refundable)</t>
  </si>
  <si>
    <t>4164.90</t>
  </si>
  <si>
    <t xml:space="preserve">Coupon code 24HOURSALE applied - à¸¿ 108 off!, SAVE 25% TODAY!, Special deal!-Limited time offer. Rate includes 20% discount!, </t>
  </si>
  <si>
    <t>3777.44</t>
  </si>
  <si>
    <t>Coupon code 24HOURSALE applied - à¸¿ 98 off!, SAVE 29% TODAY!, Special deal!-Super Saver, Extra low price! (non-refundable)</t>
  </si>
  <si>
    <t>4029.28</t>
  </si>
  <si>
    <t xml:space="preserve">Coupon code 24HOURSALE applied - à¸¿ 105 off!, SAVE 25% TODAY!, Special deal!-Limited time offer. Rate includes 20% discount!, </t>
  </si>
  <si>
    <t>4141.08</t>
  </si>
  <si>
    <t>Coupon code 24HOURSALE applied - à¸¿ 108 off!, SAVE 29% TODAY!, Special deal!-Super Saver, Extra low price! (non-refundable)</t>
  </si>
  <si>
    <t>4417.16</t>
  </si>
  <si>
    <t xml:space="preserve">Coupon code 24HOURSALE applied - à¸¿ 115 off!, SAVE 25% TODAY!, Special deal!-Limited time offer. Rate includes 20% discount!, </t>
  </si>
  <si>
    <t>Premier Room</t>
  </si>
  <si>
    <t>4485.64</t>
  </si>
  <si>
    <t>Coupon code 24HOURSALE applied - à¸¿ 117 off!, SAVE 29% TODAY!, Special deal!-Super Saver, Extra low price! (non-refundable)</t>
  </si>
  <si>
    <t>4784.68</t>
  </si>
  <si>
    <t xml:space="preserve">Coupon code 24HOURSALE applied - à¸¿ 124 off!, SAVE 25% TODAY!, Special deal!-Limited time offer. Rate includes 20% discount!, </t>
  </si>
  <si>
    <t>4849.28</t>
  </si>
  <si>
    <t>Coupon code 24HOURSALE applied - à¸¿ 126 off!, SAVE 29% TODAY!, Special deal!-Super Saver, Extra low price! (non-refundable)</t>
  </si>
  <si>
    <t>5172.56</t>
  </si>
  <si>
    <t xml:space="preserve">Coupon code 24HOURSALE applied - à¸¿ 135 off!, SAVE 25% TODAY!, Special deal!-Limited time offer. Rate includes 20% discount!, </t>
  </si>
  <si>
    <t>Executive Room</t>
  </si>
  <si>
    <t>5902.02</t>
  </si>
  <si>
    <t>Coupon code 24HOURSALE applied - à¸¿ 153 off!, SAVE 29% TODAY!, Special deal!-Super Saver, Extra low price! (non-refundable)</t>
  </si>
  <si>
    <t>6295.50</t>
  </si>
  <si>
    <t xml:space="preserve">Coupon code 24HOURSALE applied - à¸¿ 164 off!, SAVE 25% TODAY!, Special deal!-Limited time offer. Rate includes 20% discount!, </t>
  </si>
  <si>
    <t>Premier Pool Access</t>
  </si>
  <si>
    <t>6611.50</t>
  </si>
  <si>
    <t>Coupon code 24HOURSALE applied - à¸¿ 172 off!, SAVE 29% TODAY!, Special deal!-Super Saver, Extra low price! (non-refundable)</t>
  </si>
  <si>
    <t>7052.26</t>
  </si>
  <si>
    <t xml:space="preserve">Coupon code 24HOURSALE applied - à¸¿ 183 off!, SAVE 25% TODAY!, Special deal!-Limited time offer. Rate includes 20% discount!, </t>
  </si>
  <si>
    <t>Family Suite Room</t>
  </si>
  <si>
    <t>9110.00</t>
  </si>
  <si>
    <t>Coupon code 24HOURSALE applied - à¸¿ 281 off!, SAVE 30% TODAY!, Special deal!-Super Saver, Extra low price! (non-refundable)</t>
  </si>
  <si>
    <t>9821.62</t>
  </si>
  <si>
    <t xml:space="preserve">Coupon code 24HOURSALE applied - à¸¿ 255 off!, SAVE 25% TODAY!, Special deal!-Limited time offer. Rate includes 20% discount!, </t>
  </si>
  <si>
    <t>Holiday Station Hostel</t>
  </si>
  <si>
    <t>Backpacker's Room for 2 - Shared Bathroom</t>
  </si>
  <si>
    <t>1008.40</t>
  </si>
  <si>
    <t xml:space="preserve">Coupon code 24HOURSALE applied - à¸¿ 30 off!, </t>
  </si>
  <si>
    <t>251/1 Uttarakit Road, Paknam, Meung, Krabi, Krabi Town, Krabi, Thailand, 81000</t>
  </si>
  <si>
    <t>1409.90</t>
  </si>
  <si>
    <t xml:space="preserve">Coupon code 24HOURSALE applied - à¸¿ 35 off!, </t>
  </si>
  <si>
    <t>Twin Room (with Private Bathroom)</t>
  </si>
  <si>
    <t>Klong Muang Inn</t>
  </si>
  <si>
    <t>Double Standard</t>
  </si>
  <si>
    <t xml:space="preserve">SAVE 79% TODAY!, </t>
  </si>
  <si>
    <t>36/13 Moo 3 Nong Thale, Klong Muang, Krabi, Thailand, 81000</t>
  </si>
  <si>
    <t xml:space="preserve">SAVE 76% TODAY!, </t>
  </si>
  <si>
    <t>2033.28</t>
  </si>
  <si>
    <t xml:space="preserve">Coupon code 24HOURSALE applied - à¸¿ 53 off!, SAVE 76% TODAY!, </t>
  </si>
  <si>
    <t>2372.16</t>
  </si>
  <si>
    <t xml:space="preserve">Coupon code 24HOURSALE applied - à¸¿ 62 off!, SAVE 72% TODAY!, </t>
  </si>
  <si>
    <t xml:space="preserve">SAVE 72% TODAY!, </t>
  </si>
  <si>
    <t>Double Room 1st Floor With Balcony</t>
  </si>
  <si>
    <t>1</t>
  </si>
  <si>
    <t>2541.60</t>
  </si>
  <si>
    <t xml:space="preserve">Coupon code 24HOURSALE applied - à¸¿ 67 off!, SAVE 72% TODAY!, </t>
  </si>
  <si>
    <t>2600.02</t>
  </si>
  <si>
    <t xml:space="preserve">SAVE 71% TODAY!, </t>
  </si>
  <si>
    <t>2880.48</t>
  </si>
  <si>
    <t xml:space="preserve">Coupon code 24HOURSALE applied - à¸¿ 76 off!, SAVE 68% TODAY!, </t>
  </si>
  <si>
    <t xml:space="preserve">SAVE 66% TODAY!, </t>
  </si>
  <si>
    <t>3 Bees Resort</t>
  </si>
  <si>
    <t>Deluxe Apartment</t>
  </si>
  <si>
    <t>3060.00</t>
  </si>
  <si>
    <t>700 Moo 3 T Ao Nang Muang, Ao Nang, Krabi, Thailand, 81000</t>
  </si>
  <si>
    <t>3431.98</t>
  </si>
  <si>
    <t xml:space="preserve">Coupon code 24HOURSALE applied - à¸¿ 71 off!, SAVE 20% TODAY!, </t>
  </si>
  <si>
    <t>Superior Family 3 Pax</t>
  </si>
  <si>
    <t>3570.02</t>
  </si>
  <si>
    <t>3773.30</t>
  </si>
  <si>
    <t xml:space="preserve">Coupon code 24HOURSALE applied - à¸¿ 95 off!, </t>
  </si>
  <si>
    <t>4000.00</t>
  </si>
  <si>
    <t>Koh Jum Ocean Beach Resort</t>
  </si>
  <si>
    <t>Superior Ocean View</t>
  </si>
  <si>
    <t>11253.28</t>
  </si>
  <si>
    <t>Ocean View Deluxe</t>
  </si>
  <si>
    <t>14468.50</t>
  </si>
  <si>
    <t>The Fong Krabi Resort</t>
  </si>
  <si>
    <t>1950.06</t>
  </si>
  <si>
    <t>Coupon code 24HOURSALE applied - à¸¿ 38 off!, SAVE 54% TODAY!, Extra low price! (non-refundable)</t>
  </si>
  <si>
    <t>27/5 Wachara Road , Paknum, Krabi Town, Krabi, Thailand, 81000</t>
  </si>
  <si>
    <t>2318.18</t>
  </si>
  <si>
    <t xml:space="preserve">Coupon code 24HOURSALE applied - à¸¿ 34 off!, SAVE 46% TODAY!, </t>
  </si>
  <si>
    <t>Coupon code 24HOURSALE applied - à¸¿ 38 off!, Extra low price! (non-refundable)</t>
  </si>
  <si>
    <t xml:space="preserve">Coupon code 24HOURSALE applied - à¸¿ 34 off!, </t>
  </si>
  <si>
    <t>Deluxe Pool View</t>
  </si>
  <si>
    <t>2463.08</t>
  </si>
  <si>
    <t>Coupon code 24HOURSALE applied - à¸¿ 37 off!, SAVE 59% TODAY!, Extra low price! (non-refundable)</t>
  </si>
  <si>
    <t>2897.74</t>
  </si>
  <si>
    <t xml:space="preserve">Coupon code 24HOURSALE applied - à¸¿ 43 off!, SAVE 51% TODAY!, </t>
  </si>
  <si>
    <t>Sand Beach Bungalow</t>
  </si>
  <si>
    <t>Standard Fan Room</t>
  </si>
  <si>
    <t>2500.00</t>
  </si>
  <si>
    <t>Noppharat Thara Beach,Leam Son Beach muang krabi Thaland 81000, Nopparat Thara, Krabi, Thailand, 81000</t>
  </si>
  <si>
    <t>LaRio Hotel Krabi</t>
  </si>
  <si>
    <t>Deluxe Queen Studio</t>
  </si>
  <si>
    <t>8291.98</t>
  </si>
  <si>
    <t>Coupon code 24HOURSALE applied - à¸¿ 298 off!, SAVE 50% TODAY!, Special deal!-72 hr limited sale 10% discount!, Extra low price! (non-refundable)</t>
  </si>
  <si>
    <t>849 Moo 2, Ao Nang Soi 2/1, Ao Nang, Muang Krabi, Krabi,, Ao Nang, Krabi, Thailand, 81000</t>
  </si>
  <si>
    <t>9313.32</t>
  </si>
  <si>
    <t xml:space="preserve">Coupon code 24HOURSALE applied - à¸¿ 289 off!, SAVE 44% TODAY!, </t>
  </si>
  <si>
    <t>10000.00</t>
  </si>
  <si>
    <t>Deluxe Family Room for 4 People</t>
  </si>
  <si>
    <t>10058.38</t>
  </si>
  <si>
    <t>Coupon code 24HOURSALE applied - à¸¿ 312 off!, SAVE 57% TODAY!, Special deal!-72 hr limited sale 10% discount!, Extra low price! (non-refundable)</t>
  </si>
  <si>
    <t>Deluxe Family Room for 5 People</t>
  </si>
  <si>
    <t>10896.58</t>
  </si>
  <si>
    <t>Coupon code 24HOURSALE applied - à¸¿ 338 off!, SAVE 55% TODAY!, Special deal!-72 hr limited sale 10% discount!, Extra low price! (non-refundable)</t>
  </si>
  <si>
    <t>10000.02</t>
  </si>
  <si>
    <t xml:space="preserve">SAVE 34% TODAY!, </t>
  </si>
  <si>
    <t>11175.98</t>
  </si>
  <si>
    <t xml:space="preserve">Coupon code 24HOURSALE applied - à¸¿ 347 off!, SAVE 33% TODAY!, </t>
  </si>
  <si>
    <t xml:space="preserve">Coupon code 24HOURSALE applied - à¸¿ 347 off!, SAVE 52% TODAY!, </t>
  </si>
  <si>
    <t>11548.50</t>
  </si>
  <si>
    <t xml:space="preserve">Coupon code 24HOURSALE applied - à¸¿ 358 off!, SAVE 50% TODAY!, </t>
  </si>
  <si>
    <t>12107.30</t>
  </si>
  <si>
    <t xml:space="preserve">Coupon code 24HOURSALE applied - à¸¿ 376 off!, SAVE 50% TODAY!, </t>
  </si>
  <si>
    <t>12400.00</t>
  </si>
  <si>
    <t>12666.10</t>
  </si>
  <si>
    <t xml:space="preserve">Coupon code 24HOURSALE applied - à¸¿ 393 off!, SAVE 48% TODAY!, </t>
  </si>
  <si>
    <t>13000.00</t>
  </si>
  <si>
    <t xml:space="preserve">SAVE 21% TODAY!, </t>
  </si>
  <si>
    <t>Deluxe Quadruple Room</t>
  </si>
  <si>
    <t>Duplex Studio</t>
  </si>
  <si>
    <t>13411.16</t>
  </si>
  <si>
    <t>Coupon code 24HOURSALE applied - à¸¿ 416 off!, SAVE 53% TODAY!, Special deal!-72 hr limited sale 10% discount!, Extra low price! (non-refundable)</t>
  </si>
  <si>
    <t>King Suite</t>
  </si>
  <si>
    <t>Coupon code 24HOURSALE applied - à¸¿ 416 off!, SAVE 54% TODAY!, Special deal!-72 hr limited sale 10% discount!, Extra low price! (non-refundable)</t>
  </si>
  <si>
    <t>Deluxe Family Room for 6 People</t>
  </si>
  <si>
    <t>Coupon code 24HOURSALE applied - à¸¿ 416 off!, SAVE 47% TODAY!, Special deal!-72 hr limited sale 10% discount!, Extra low price! (non-refundable)</t>
  </si>
  <si>
    <t>13600.00</t>
  </si>
  <si>
    <t>13000.02</t>
  </si>
  <si>
    <t>14901.30</t>
  </si>
  <si>
    <t xml:space="preserve">Coupon code 24HOURSALE applied - à¸¿ 462 off!, SAVE 48% TODAY!, </t>
  </si>
  <si>
    <t xml:space="preserve">Coupon code 24HOURSALE applied - à¸¿ 462 off!, SAVE 49% TODAY!, </t>
  </si>
  <si>
    <t xml:space="preserve">Coupon code 24HOURSALE applied - à¸¿ 462 off!, SAVE 41% TODAY!, </t>
  </si>
  <si>
    <t>15366.96</t>
  </si>
  <si>
    <t xml:space="preserve">Coupon code 24HOURSALE applied - à¸¿ 477 off!, SAVE 47% TODAY!, </t>
  </si>
  <si>
    <t xml:space="preserve">Coupon code 24HOURSALE applied - à¸¿ 477 off!, SAVE 40% TODAY!, </t>
  </si>
  <si>
    <t>16000.00</t>
  </si>
  <si>
    <t xml:space="preserve">SAVE 37% TODAY!, </t>
  </si>
  <si>
    <t>16500.00</t>
  </si>
  <si>
    <t xml:space="preserve">SAVE 43% TODAY!, </t>
  </si>
  <si>
    <t xml:space="preserve">SAVE 39% TODAY!, </t>
  </si>
  <si>
    <t>Breda Beach Private Pool Villa</t>
  </si>
  <si>
    <t>Private Villa</t>
  </si>
  <si>
    <t>33664.00</t>
  </si>
  <si>
    <t>33 Moo.6, Ao Num Mao, SaiThai, Muang, Ao Num Mao Bay, Krabi, Thailand, 81000</t>
  </si>
  <si>
    <t>Dusit Thani Krabi Beach Resort</t>
  </si>
  <si>
    <t>Deluxe Room King</t>
  </si>
  <si>
    <t>29129.68</t>
  </si>
  <si>
    <t>Coupon code 24HOURSALE applied - à¸¿ 904 off!, SAVE 24% TODAY!, Special deal!-Early Booking Saver. 15% discount!, Extra low price! (non-refundable)</t>
  </si>
  <si>
    <t>155 Moo 2, Nong Thale, Muang, Krabi, Thailand 81180, Klong Muang, Krabi, Thailand, 81180</t>
  </si>
  <si>
    <t>Deluxe Room Twin</t>
  </si>
  <si>
    <t>30582.14</t>
  </si>
  <si>
    <t>Coupon code 24HOURSALE applied - à¸¿ 802 off!, SAVE 23% TODAY!, Special deal!-Early Booking Saver. 15% discount!, Extra low price! (non-refundable)</t>
  </si>
  <si>
    <t>31277.46</t>
  </si>
  <si>
    <t>32488.20</t>
  </si>
  <si>
    <t>Club Deluxe King</t>
  </si>
  <si>
    <t>34001.26</t>
  </si>
  <si>
    <t>Coupon code 24HOURSALE applied - à¸¿ 892 off!, SAVE 28% TODAY!, Special deal!-Early Booking Saver. 15% discount!, Extra low price! (non-refundable)</t>
  </si>
  <si>
    <t>Club Deluxe Twin</t>
  </si>
  <si>
    <t>34303.48</t>
  </si>
  <si>
    <t>36120.42</t>
  </si>
  <si>
    <t>36724.62</t>
  </si>
  <si>
    <t>40356.82</t>
  </si>
  <si>
    <t>Baan Santhiya Private Pool Villas</t>
  </si>
  <si>
    <t>Pool Villa</t>
  </si>
  <si>
    <t>Baan Santhiya Private Pool Villa</t>
  </si>
  <si>
    <t>14697.92</t>
  </si>
  <si>
    <t>478 Moo 1, Ao Nang, Krabi, Thailand, 81000</t>
  </si>
  <si>
    <t>15153.26</t>
  </si>
  <si>
    <t xml:space="preserve">Coupon code 24HOURSALE applied - à¸¿ 397 off!, SAVE 25% TODAY!, </t>
  </si>
  <si>
    <t>Ao Luek Panoramic Pool Villa</t>
  </si>
  <si>
    <t>Room B</t>
  </si>
  <si>
    <t>9213.98</t>
  </si>
  <si>
    <t>Coupon code 24HOURSALE applied - à¸¿ 247 off!, SAVE 21% TODAY!, Extra low price! (non-refundable)</t>
  </si>
  <si>
    <t>Superior Villa</t>
  </si>
  <si>
    <t>9800.02</t>
  </si>
  <si>
    <t>Room 2</t>
  </si>
  <si>
    <t>DXB</t>
  </si>
  <si>
    <t>11212.38</t>
  </si>
  <si>
    <t>Coupon code 24HOURSALE applied - à¸¿ 247 off!, SAVE 20% TODAY!, Extra low price! (non-refundable)</t>
  </si>
  <si>
    <t>Centara Grand Beach Resort and Villas Krabi</t>
  </si>
  <si>
    <t>Deluxe Garden View</t>
  </si>
  <si>
    <t>Centara Grand Beach Resort &amp; Villas Krabi</t>
  </si>
  <si>
    <t>31990.86</t>
  </si>
  <si>
    <t>SAVE 75% TODAY!, Special deal!-Last Minute Special.  10% discount!, Extra low price! (non-refundable), Member Price per night 12,657</t>
  </si>
  <si>
    <t>396396/1 Moo 2, Ao Nang, Krabi, Thailand, 81180</t>
  </si>
  <si>
    <t xml:space="preserve">SAVE 75% TODAY!, </t>
  </si>
  <si>
    <t>Deluxe Ocean Facing</t>
  </si>
  <si>
    <t>32626.44</t>
  </si>
  <si>
    <t>SAVE 74% TODAY!, Special deal!-Last Minute Special.  10% discount!, Extra low price! (non-refundable), Member Price per night 13,047</t>
  </si>
  <si>
    <t xml:space="preserve">SAVE 74% TODAY!, </t>
  </si>
  <si>
    <t>33473.88</t>
  </si>
  <si>
    <t>SAVE 73% TODAY!, Special deal!-Last Minute Special.  10% discount!, Extra low price! (non-refundable), Member Price per night 13,386</t>
  </si>
  <si>
    <t>Premium Deluxe Ocean facing</t>
  </si>
  <si>
    <t>SAVE 74% TODAY!, Special deal!-Last Minute Special.  10% discount!, Extra low price! (non-refundable), Member Price per night 13,386</t>
  </si>
  <si>
    <t xml:space="preserve">SAVE 73% TODAY!, </t>
  </si>
  <si>
    <t>34109.46</t>
  </si>
  <si>
    <t>SAVE 73% TODAY!, Special deal!-Last Minute Special.  10% discount!, Extra low price! (non-refundable), Member Price per night 13,640</t>
  </si>
  <si>
    <t>Spa Deluxe Garden View</t>
  </si>
  <si>
    <t>34533.18</t>
  </si>
  <si>
    <t>SAVE 69% TODAY!, Special deal!-Last Minute Special.  10% discount!, Extra low price! (non-refundable), Member Price per night 13,809</t>
  </si>
  <si>
    <t xml:space="preserve">SAVE 69% TODAY!, </t>
  </si>
  <si>
    <t>34956.90</t>
  </si>
  <si>
    <t>SAVE 73% TODAY!, Special deal!-Last Minute Special.  10% discount!, Extra low price! (non-refundable), Member Price per night 13,979</t>
  </si>
  <si>
    <t>Club Deluxe Ocean View Room</t>
  </si>
  <si>
    <t>35168.76</t>
  </si>
  <si>
    <t>SAVE 75% TODAY!, Special deal!-Last Minute Special.  10% discount!, Extra low price! (non-refundable), Member Price per night 14,063</t>
  </si>
  <si>
    <t>Spa Deluxe Ocean Facing</t>
  </si>
  <si>
    <t>35380.62</t>
  </si>
  <si>
    <t>SAVE 68% TODAY!, Special deal!-Last Minute Special.  10% discount!, Extra low price! (non-refundable), Member Price per night 14,148</t>
  </si>
  <si>
    <t xml:space="preserve">SAVE 68% TODAY!, </t>
  </si>
  <si>
    <t>36016.20</t>
  </si>
  <si>
    <t>SAVE 71% TODAY!, Special deal!-Last Minute Special.  10% discount!, Extra low price! (non-refundable), Member Price per night 14,402</t>
  </si>
  <si>
    <t>SAVE 67% TODAY!, Special deal!-Last Minute Special.  10% discount!, Extra low price! (non-refundable), Member Price per night 14,402</t>
  </si>
  <si>
    <t>Club Premium Deluxe Ocean Facing</t>
  </si>
  <si>
    <t>SAVE 76% TODAY!, Special deal!-Last Minute Special.  10% discount!, Extra low price! (non-refundable), Member Price per night 14,402</t>
  </si>
  <si>
    <t>36016.22</t>
  </si>
  <si>
    <t xml:space="preserve">SAVE 67% TODAY!, </t>
  </si>
  <si>
    <t>36651.78</t>
  </si>
  <si>
    <t>SAVE 71% TODAY!, Special deal!-Last Minute Special.  10% discount!, Extra low price! (non-refundable), Member Price per night 14,657</t>
  </si>
  <si>
    <t>SAVE 74% TODAY!, Special deal!-Last Minute Special.  10% discount!, Extra low price! (non-refundable), Member Price per night 14,657</t>
  </si>
  <si>
    <t>36863.64</t>
  </si>
  <si>
    <t>SAVE 67% TODAY!, Special deal!-Last Minute Special.  10% discount!, Extra low price! (non-refundable), Member Price per night 14,741</t>
  </si>
  <si>
    <t>Club Spa Deluxe Garden View</t>
  </si>
  <si>
    <t>37075.50</t>
  </si>
  <si>
    <t>SAVE 76% TODAY!, Special deal!-Last Minute Special.  10% discount!, Extra low price! (non-refundable), Member Price per night 14,826</t>
  </si>
  <si>
    <t>37499.22</t>
  </si>
  <si>
    <t>SAVE 70% TODAY!, Special deal!-Last Minute Special.  10% discount!, Extra low price! (non-refundable), Member Price per night 14,995</t>
  </si>
  <si>
    <t>SAVE 71% TODAY!, Special deal!-Last Minute Special.  10% discount!, Extra low price! (non-refundable), Member Price per night 14,995</t>
  </si>
  <si>
    <t>SAVE 75% TODAY!, Special deal!-Last Minute Special.  10% discount!, Extra low price! (non-refundable), Member Price per night 14,995</t>
  </si>
  <si>
    <t>Club Spa Deluxe Ocean Facing</t>
  </si>
  <si>
    <t>37922.94</t>
  </si>
  <si>
    <t>SAVE 76% TODAY!, Special deal!-Last Minute Special.  10% discount!, Extra low price! (non-refundable), Member Price per night 15,165</t>
  </si>
  <si>
    <t>38134.80</t>
  </si>
  <si>
    <t>SAVE 70% TODAY!, Special deal!-Last Minute Special.  10% discount!, Extra low price! (non-refundable), Member Price per night 15,250</t>
  </si>
  <si>
    <t>38558.52</t>
  </si>
  <si>
    <t>SAVE 75% TODAY!, Special deal!-Last Minute Special.  10% discount!, Extra low price! (non-refundable), Member Price per night 15,419</t>
  </si>
  <si>
    <t>38982.24</t>
  </si>
  <si>
    <t>SAVE 70% TODAY!, Special deal!-Last Minute Special.  10% discount!, Extra low price! (non-refundable), Member Price per night 15,588</t>
  </si>
  <si>
    <t>39405.96</t>
  </si>
  <si>
    <t>SAVE 75% TODAY!, Special deal!-Last Minute Special.  10% discount!, Extra low price! (non-refundable), Member Price per night 15,758</t>
  </si>
  <si>
    <t>41736.42</t>
  </si>
  <si>
    <t>SAVE 70% TODAY!, Special deal!-Last Minute Special.  10% discount!, Extra low price! (non-refundable), Member Price per night 16,690</t>
  </si>
  <si>
    <t>42583.86</t>
  </si>
  <si>
    <t>SAVE 76% TODAY!, Special deal!-Last Minute Special.  10% discount!, Extra low price! (non-refundable), Member Price per night 17,029</t>
  </si>
  <si>
    <t>43219.44</t>
  </si>
  <si>
    <t>SAVE 69% TODAY!, Special deal!-Last Minute Special.  10% discount!, Extra low price! (non-refundable), Member Price per night 17,283</t>
  </si>
  <si>
    <t>44066.88</t>
  </si>
  <si>
    <t>SAVE 75% TODAY!, Special deal!-Last Minute Special.  10% discount!, Extra low price! (non-refundable), Member Price per night 17,622</t>
  </si>
  <si>
    <t>Phu Panwa Resort</t>
  </si>
  <si>
    <t>Superior Twin - Non-Smoking</t>
  </si>
  <si>
    <t>2193.22</t>
  </si>
  <si>
    <t>Coupon code 24HOURSALE applied - à¸¿ 62 off!, SAVE 38% TODAY!, Extra low price! (non-refundable)</t>
  </si>
  <si>
    <t>223 Moo.5 Muang, Aonang,, Ao Nang, Krabi, Thailand, 81000</t>
  </si>
  <si>
    <t>2462.90</t>
  </si>
  <si>
    <t xml:space="preserve">Coupon code 24HOURSALE applied - à¸¿ 58 off!, SAVE 31% TODAY!, </t>
  </si>
  <si>
    <t>2557.64</t>
  </si>
  <si>
    <t>Coupon code 24HOURSALE applied - à¸¿ 60 off!, SAVE 28% TODAY!, Extra low price! (non-refundable)</t>
  </si>
  <si>
    <t xml:space="preserve">SAVE 27% TODAY!, </t>
  </si>
  <si>
    <t>2841.82</t>
  </si>
  <si>
    <t xml:space="preserve">Coupon code 24HOURSALE applied - à¸¿ 67 off!, SAVE 20% TODAY!, </t>
  </si>
  <si>
    <t xml:space="preserve">SAVE 16% TODAY!, </t>
  </si>
  <si>
    <t>Bungalow</t>
  </si>
  <si>
    <t>2218.32</t>
  </si>
  <si>
    <t>Coupon code 24HOURSALE applied - à¸¿ 52 off!, SAVE 53% TODAY!, Extra low price! (non-refundable)</t>
  </si>
  <si>
    <t>2388.82</t>
  </si>
  <si>
    <t>Coupon code 24HOURSALE applied - à¸¿ 56 off!, SAVE 50% TODAY!, Extra low price! (non-refundable)</t>
  </si>
  <si>
    <t>2464.80</t>
  </si>
  <si>
    <t xml:space="preserve">Coupon code 24HOURSALE applied - à¸¿ 58 off!, SAVE 48% TODAY!, </t>
  </si>
  <si>
    <t>2602.00</t>
  </si>
  <si>
    <t>2654.26</t>
  </si>
  <si>
    <t xml:space="preserve">Coupon code 24HOURSALE applied - à¸¿ 62 off!, SAVE 44% TODAY!, </t>
  </si>
  <si>
    <t>2802.00</t>
  </si>
  <si>
    <t>Twin Room with Balcony</t>
  </si>
  <si>
    <t>Family Room (4 Adults)</t>
  </si>
  <si>
    <t>3880.30</t>
  </si>
  <si>
    <t>Coupon code 24HOURSALE applied - à¸¿ 109 off!, SAVE 46% TODAY!, Extra low price! (non-refundable)</t>
  </si>
  <si>
    <t>4092.22</t>
  </si>
  <si>
    <t>Coupon code 24HOURSALE applied - à¸¿ 96 off!, SAVE 43% TODAY!, Extra low price! (non-refundable)</t>
  </si>
  <si>
    <t>4357.44</t>
  </si>
  <si>
    <t xml:space="preserve">Coupon code 24HOURSALE applied - à¸¿ 102 off!, SAVE 39% TODAY!, </t>
  </si>
  <si>
    <t>4546.90</t>
  </si>
  <si>
    <t xml:space="preserve">Coupon code 24HOURSALE applied - à¸¿ 107 off!, SAVE 36% TODAY!, </t>
  </si>
  <si>
    <t>4600.00</t>
  </si>
  <si>
    <t>4800.00</t>
  </si>
  <si>
    <t>Two Connecting Rooms</t>
  </si>
  <si>
    <t>4264.42</t>
  </si>
  <si>
    <t>Coupon code 24HOURSALE applied - à¸¿ 100 off!, SAVE 36% TODAY!, Extra low price! (non-refundable)</t>
  </si>
  <si>
    <t>4266.14</t>
  </si>
  <si>
    <t>4433.24</t>
  </si>
  <si>
    <t>Coupon code 24HOURSALE applied - à¸¿ 104 off!, SAVE 33% TODAY!, Extra low price! (non-refundable)</t>
  </si>
  <si>
    <t>4738.26</t>
  </si>
  <si>
    <t xml:space="preserve">Coupon code 24HOURSALE applied - à¸¿ 111 off!, SAVE 29% TODAY!, </t>
  </si>
  <si>
    <t>4740.14</t>
  </si>
  <si>
    <t>4925.82</t>
  </si>
  <si>
    <t>5002.00</t>
  </si>
  <si>
    <t xml:space="preserve">SAVE 25% TODAY!, </t>
  </si>
  <si>
    <t>5004.00</t>
  </si>
  <si>
    <t>5200.00</t>
  </si>
  <si>
    <t xml:space="preserve">SAVE 22% TODAY!, </t>
  </si>
  <si>
    <t>Superior Family Room</t>
  </si>
  <si>
    <t>4600.02</t>
  </si>
  <si>
    <t>4800.04</t>
  </si>
  <si>
    <t>Circle Inn Ao Nam Mao</t>
  </si>
  <si>
    <t>2740.02</t>
  </si>
  <si>
    <t>3280.04</t>
  </si>
  <si>
    <t>Family Room with Mountain View</t>
  </si>
  <si>
    <t>5800.00</t>
  </si>
  <si>
    <t>6800.02</t>
  </si>
  <si>
    <t>Islanda Hideaway Resort</t>
  </si>
  <si>
    <t>Ocean Breeze Bungalow</t>
  </si>
  <si>
    <t>11064.22</t>
  </si>
  <si>
    <t>Coupon code 24HOURSALE applied - à¸¿ 343 off!, SAVE 34% TODAY!, Special deal!-Limited time offer. 25% discount!, Extra low price! (non-refundable)</t>
  </si>
  <si>
    <t>177 Moo 3, Klong Prasong, Muang, Koh Klang, Krabi, Thailand</t>
  </si>
  <si>
    <t>11880.00</t>
  </si>
  <si>
    <t>Ocean Family Bungalow (2 Person )</t>
  </si>
  <si>
    <t>13978.76</t>
  </si>
  <si>
    <t>Coupon code 24HOURSALE applied - à¸¿ 367 off!, SAVE 33% TODAY!, Special deal!-Limited time offer. 25% discount!, Extra low price! (non-refundable)</t>
  </si>
  <si>
    <t>14850.02</t>
  </si>
  <si>
    <t>Ocean Front Bungalow</t>
  </si>
  <si>
    <t>16774.52</t>
  </si>
  <si>
    <t>Coupon code 24HOURSALE applied - à¸¿ 440 off!, SAVE 33% TODAY!, Special deal!-Limited time offer. 25% discount!, Extra low price! (non-refundable)</t>
  </si>
  <si>
    <t>Sugar Marina Resort Cliffhanger Aonang</t>
  </si>
  <si>
    <t>Superior Room with View</t>
  </si>
  <si>
    <t>Sugar Marina Resort-CLIFFHANGER-Aonang</t>
  </si>
  <si>
    <t>6736.34</t>
  </si>
  <si>
    <t>Coupon code 24HOURSALE applied - à¸¿ 209 off!, SAVE 59% TODAY!, Flash Deal-Limited time offer. 30% discount!, Extra low price! (non-refundable)</t>
  </si>
  <si>
    <t>873 Moo 2, Ao Nang Beach, Muang, Krabi, Ao Nang, Krabi, Thailand, 81180</t>
  </si>
  <si>
    <t>Superior Pool View Room</t>
  </si>
  <si>
    <t>Coupon code 24HOURSALE applied - à¸¿ 209 off!, SAVE 65% TODAY!, Flash Deal-Limited time offer. 30% discount!, Extra low price! (non-refundable)</t>
  </si>
  <si>
    <t>7233.04</t>
  </si>
  <si>
    <t xml:space="preserve">SAVE 62% TODAY!, </t>
  </si>
  <si>
    <t xml:space="preserve">SAVE 56% TODAY!, </t>
  </si>
  <si>
    <t>7248.12</t>
  </si>
  <si>
    <t>Coupon code 24HOURSALE applied - à¸¿ 190 off!, SAVE 56% TODAY!, Flash Deal-Limited time offer. 30% discount!, Extra low price! (non-refundable)</t>
  </si>
  <si>
    <t>Coupon code 24HOURSALE applied - à¸¿ 190 off!, SAVE 62% TODAY!, Flash Deal-Limited time offer. 30% discount!, Extra low price! (non-refundable)</t>
  </si>
  <si>
    <t>7687.56</t>
  </si>
  <si>
    <t>Coupon code 24HOURSALE applied - à¸¿ 202 off!, SAVE 54% TODAY!, Flash Deal-Limited time offer. 30% discount!, Extra low price! (non-refundable)</t>
  </si>
  <si>
    <t>Deluxe Cliff View Double Room</t>
  </si>
  <si>
    <t>Coupon code 24HOURSALE applied - à¸¿ 202 off!, SAVE 60% TODAY!, Flash Deal-Limited time offer. 30% discount!, Extra low price! (non-refundable)</t>
  </si>
  <si>
    <t>7699.88</t>
  </si>
  <si>
    <t xml:space="preserve">SAVE 59% TODAY!, </t>
  </si>
  <si>
    <t>8017.30</t>
  </si>
  <si>
    <t>Coupon code 24HOURSALE applied - à¸¿ 210 off!, SAVE 58% TODAY!, Flash Deal-Limited time offer. 30% discount!, Extra low price! (non-refundable)</t>
  </si>
  <si>
    <t>8166.72</t>
  </si>
  <si>
    <t>Superior Pool Access</t>
  </si>
  <si>
    <t>8456.14</t>
  </si>
  <si>
    <t>Coupon code 24HOURSALE applied - à¸¿ 222 off!, SAVE 64% TODAY!, Flash Deal-Limited time offer. 30% discount!, Extra low price! (non-refundable)</t>
  </si>
  <si>
    <t>8517.00</t>
  </si>
  <si>
    <t>8895.58</t>
  </si>
  <si>
    <t>Coupon code 24HOURSALE applied - à¸¿ 233 off!, SAVE 63% TODAY!, Flash Deal-Limited time offer. 30% discount!, Extra low price! (non-refundable)</t>
  </si>
  <si>
    <t>Deluxe Pool Access Room</t>
  </si>
  <si>
    <t>Coupon code 24HOURSALE applied - à¸¿ 233 off!, SAVE 34% TODAY!, Flash Deal-Limited time offer. 30% discount!, Extra low price! (non-refundable)</t>
  </si>
  <si>
    <t>8983.18</t>
  </si>
  <si>
    <t>9335.02</t>
  </si>
  <si>
    <t>Coupon code 24HOURSALE applied - à¸¿ 245 off!, SAVE 34% TODAY!, Flash Deal-Limited time offer. 30% discount!, Extra low price! (non-refundable)</t>
  </si>
  <si>
    <t>9450.02</t>
  </si>
  <si>
    <t xml:space="preserve">SAVE 60% TODAY!, </t>
  </si>
  <si>
    <t>9620.26</t>
  </si>
  <si>
    <t>Coupon code 24HOURSALE applied - à¸¿ 252 off!, SAVE 49% TODAY!, Flash Deal-Limited time offer. 30% discount!, Extra low price! (non-refundable)</t>
  </si>
  <si>
    <t>9916.86</t>
  </si>
  <si>
    <t>10116.66</t>
  </si>
  <si>
    <t>Coupon code 24HOURSALE applied - à¸¿ 265 off!, SAVE 57% TODAY!, Flash Deal-Limited time offer. 30% discount!, Extra low price! (non-refundable)</t>
  </si>
  <si>
    <t>10219.88</t>
  </si>
  <si>
    <t>10321.94</t>
  </si>
  <si>
    <t>Coupon code 24HOURSALE applied - à¸¿ 271 off!, Extra low price! (non-refundable)</t>
  </si>
  <si>
    <t>GTA</t>
  </si>
  <si>
    <t>10389.44</t>
  </si>
  <si>
    <t>Coupon code 24HOURSALE applied - à¸¿ 273 off!, SAVE 45% TODAY!, Flash Deal-Limited time offer. 30% discount!, Extra low price! (non-refundable)</t>
  </si>
  <si>
    <t>10747.18</t>
  </si>
  <si>
    <t>10824.50</t>
  </si>
  <si>
    <t xml:space="preserve">Coupon code 24HOURSALE applied - à¸¿ 284 off!, </t>
  </si>
  <si>
    <t>10911.92</t>
  </si>
  <si>
    <t>Coupon code 24HOURSALE applied - à¸¿ 286 off!, SAVE 54% TODAY!, Flash Deal-Limited time offer. 30% discount!, Extra low price! (non-refundable)</t>
  </si>
  <si>
    <t>11267.74</t>
  </si>
  <si>
    <t>Coupon code 24HOURSALE applied - à¸¿ 296 off!, SAVE 53% TODAY!, Flash Deal-Limited time offer. 30% discount!, Extra low price! (non-refundable)</t>
  </si>
  <si>
    <t>11365.72</t>
  </si>
  <si>
    <t xml:space="preserve">Coupon code 24HOURSALE applied - à¸¿ 298 off!, </t>
  </si>
  <si>
    <t>Coupon code 24HOURSALE applied - à¸¿ 298 off!, Extra low price! (non-refundable)</t>
  </si>
  <si>
    <t>11592.00</t>
  </si>
  <si>
    <t xml:space="preserve">SAVE 51% TODAY!, </t>
  </si>
  <si>
    <t>11906.96</t>
  </si>
  <si>
    <t xml:space="preserve">Coupon code 24HOURSALE applied - à¸¿ 312 off!, </t>
  </si>
  <si>
    <t>Coupon code 24HOURSALE applied - à¸¿ 312 off!, Extra low price! (non-refundable)</t>
  </si>
  <si>
    <t>11970.02</t>
  </si>
  <si>
    <t xml:space="preserve">SAVE 50% TODAY!, </t>
  </si>
  <si>
    <t>12448.18</t>
  </si>
  <si>
    <t xml:space="preserve">Coupon code 24HOURSALE applied - à¸¿ 327 off!, </t>
  </si>
  <si>
    <t>One Bedroom Suite</t>
  </si>
  <si>
    <t>12453.82</t>
  </si>
  <si>
    <t>Coupon code 24HOURSALE applied - à¸¿ 327 off!, SAVE 56% TODAY!, Flash Deal-Limited time offer. 30% discount!, Extra low price! (non-refundable)</t>
  </si>
  <si>
    <t>12989.40</t>
  </si>
  <si>
    <t>Coupon code 24HOURSALE applied - à¸¿ 341 off!, Extra low price! (non-refundable)</t>
  </si>
  <si>
    <t xml:space="preserve">Coupon code 24HOURSALE applied - à¸¿ 341 off!, </t>
  </si>
  <si>
    <t>13068.80</t>
  </si>
  <si>
    <t>Coupon code 24HOURSALE applied - à¸¿ 343 off!, SAVE 54% TODAY!, Flash Deal-Limited time offer. 30% discount!, Extra low price! (non-refundable)</t>
  </si>
  <si>
    <t>13284.06</t>
  </si>
  <si>
    <t>Coupon code 24HOURSALE applied - à¸¿ 348 off!, SAVE 44% TODAY!, Flash Deal-Limited time offer. 30% discount!, Extra low price! (non-refundable)</t>
  </si>
  <si>
    <t>13883.32</t>
  </si>
  <si>
    <t>14071.86</t>
  </si>
  <si>
    <t xml:space="preserve">Coupon code 24HOURSALE applied - à¸¿ 369 off!, </t>
  </si>
  <si>
    <t>15440.94</t>
  </si>
  <si>
    <t>Coupon code 24HOURSALE applied - à¸¿ 405 off!, SAVE 46% TODAY!, Flash Deal-Limited time offer. 30% discount!, Extra low price! (non-refundable)</t>
  </si>
  <si>
    <t>16403.32</t>
  </si>
  <si>
    <t>Srisawara Casa Hotel</t>
  </si>
  <si>
    <t>Superior City View Double Bed</t>
  </si>
  <si>
    <t>2619.62</t>
  </si>
  <si>
    <t>Coupon code 24HOURSALE applied - à¸¿ 114 off!, SAVE 62% TODAY!, Extra low price! (non-refundable)</t>
  </si>
  <si>
    <t>2 Maharaj Soi 10 sukhon, Krabi Town, Krabi, Thailand, 81000</t>
  </si>
  <si>
    <t>2804.32</t>
  </si>
  <si>
    <t xml:space="preserve">Coupon code 24HOURSALE applied - à¸¿ 108 off!, SAVE 59% TODAY!, </t>
  </si>
  <si>
    <t>Hug Rimtharn</t>
  </si>
  <si>
    <t>Junior Suite with Canal View</t>
  </si>
  <si>
    <t>172 Moo 6, Klong Muang Beach, Nong Thalay, Muang, Krabi, Nopparat Thara, Krabi, Thailand, 81000</t>
  </si>
  <si>
    <t>5000.00</t>
  </si>
  <si>
    <t>Zabava Guesthouse Aonang</t>
  </si>
  <si>
    <t>3773.20</t>
  </si>
  <si>
    <t>Coupon code 24HOURSALE applied - à¸¿ 128 off!, SAVE 16% TODAY!, Extra low price! (non-refundable)</t>
  </si>
  <si>
    <t>245/19 Moo 2, Ao Nang, Krabi, Thailand, 81180</t>
  </si>
  <si>
    <t>4530.00</t>
  </si>
  <si>
    <t>4200.00</t>
  </si>
  <si>
    <t>Superior Triple</t>
  </si>
  <si>
    <t>4597.82</t>
  </si>
  <si>
    <t>Coupon code 24HOURSALE applied - à¸¿ 156 off!, Extra low price! (non-refundable)</t>
  </si>
  <si>
    <t>5520.00</t>
  </si>
  <si>
    <t>Standard Double with Balcony</t>
  </si>
  <si>
    <t>4647.50</t>
  </si>
  <si>
    <t>Coupon code 24HOURSALE applied - à¸¿ 135 off!, SAVE 35% TODAY!, Extra low price! (non-refundable)</t>
  </si>
  <si>
    <t>Quadruple Room</t>
  </si>
  <si>
    <t>6516.60</t>
  </si>
  <si>
    <t>Coupon code 24HOURSALE applied - à¸¿ 189 off!, SAVE 35% TODAY!, Extra low price! (non-refundable)</t>
  </si>
  <si>
    <t>7740.00</t>
  </si>
  <si>
    <t>7200.00</t>
  </si>
  <si>
    <t>Arawan Krabi Beach Resort</t>
  </si>
  <si>
    <t>Superior Rooms</t>
  </si>
  <si>
    <t>6826.86</t>
  </si>
  <si>
    <t>Coupon code 24HOURSALE applied - à¸¿ 215 off!, Extra low price! (non-refundable)</t>
  </si>
  <si>
    <t>107/6 Moo 5, Ao Num Mao Bay, Krabi, Thailand, 81000</t>
  </si>
  <si>
    <t>7502.06</t>
  </si>
  <si>
    <t xml:space="preserve">Coupon code 24HOURSALE applied - à¸¿ 200 off!, </t>
  </si>
  <si>
    <t>7978.00</t>
  </si>
  <si>
    <t>Superior Double or Twin Room with Garden View</t>
  </si>
  <si>
    <t>6604.22</t>
  </si>
  <si>
    <t>7180.20</t>
  </si>
  <si>
    <t>Deluxe Sea View</t>
  </si>
  <si>
    <t>7408.02</t>
  </si>
  <si>
    <t>Coupon code 24HOURSALE applied - à¸¿ 198 off!, Extra low price! (non-refundable)</t>
  </si>
  <si>
    <t>7090.22</t>
  </si>
  <si>
    <t>8047.46</t>
  </si>
  <si>
    <t xml:space="preserve">Coupon code 24HOURSALE applied - à¸¿ 215 off!, </t>
  </si>
  <si>
    <t>7702.20</t>
  </si>
  <si>
    <t>8558.00</t>
  </si>
  <si>
    <t>King Suite with Sea View</t>
  </si>
  <si>
    <t>7915.80</t>
  </si>
  <si>
    <t>Coupon code 24HOURSALE applied - à¸¿ 211 off!, SAVE 5% TODAY!, Extra low price! (non-refundable)</t>
  </si>
  <si>
    <t>8611.66</t>
  </si>
  <si>
    <t xml:space="preserve">Coupon code 24HOURSALE applied - à¸¿ 230 off!, </t>
  </si>
  <si>
    <t>9158.00</t>
  </si>
  <si>
    <t>10107.00</t>
  </si>
  <si>
    <t>7576.22</t>
  </si>
  <si>
    <t>8242.20</t>
  </si>
  <si>
    <t>Deluxe Studio Poolside</t>
  </si>
  <si>
    <t>8423.60</t>
  </si>
  <si>
    <t>Coupon code 24HOURSALE applied - à¸¿ 225 off!, Extra low price! (non-refundable)</t>
  </si>
  <si>
    <t>9157.06</t>
  </si>
  <si>
    <t xml:space="preserve">Coupon code 24HOURSALE applied - à¸¿ 245 off!, </t>
  </si>
  <si>
    <t>9738.00</t>
  </si>
  <si>
    <t>King Suite with Pool View</t>
  </si>
  <si>
    <t>8062.20</t>
  </si>
  <si>
    <t>8764.20</t>
  </si>
  <si>
    <t>Beach Suite with Private Pool</t>
  </si>
  <si>
    <t>9702.46</t>
  </si>
  <si>
    <t>Coupon code 24HOURSALE applied - à¸¿ 259 off!, SAVE 9% TODAY!, Extra low price! (non-refundable)</t>
  </si>
  <si>
    <t>10560.04</t>
  </si>
  <si>
    <t xml:space="preserve">Coupon code 24HOURSALE applied - à¸¿ 282 off!, </t>
  </si>
  <si>
    <t>11230.00</t>
  </si>
  <si>
    <t>Boss &amp; Benz House</t>
  </si>
  <si>
    <t>Standard Room Fan</t>
  </si>
  <si>
    <t>551.32</t>
  </si>
  <si>
    <t xml:space="preserve">Coupon code 24HOURSALE applied - à¸¿ 16 off!, SAVE 54% TODAY!, </t>
  </si>
  <si>
    <t>120/1 Maharaj soi 22 Paknam Muang Krabi, Krabi Town, Krabi, Thailand, 81000</t>
  </si>
  <si>
    <t>590.00</t>
  </si>
  <si>
    <t>Standard Triple Fan Room</t>
  </si>
  <si>
    <t>841.00</t>
  </si>
  <si>
    <t xml:space="preserve">Coupon code 24HOURSALE applied - à¸¿ 25 off!, SAVE 53% TODAY!, </t>
  </si>
  <si>
    <t>900.00</t>
  </si>
  <si>
    <t>Standard Room Air Conditioning</t>
  </si>
  <si>
    <t>850.00</t>
  </si>
  <si>
    <t xml:space="preserve">Coupon code 24HOURSALE applied - à¸¿ 21 off!, SAVE 55% TODAY!, </t>
  </si>
  <si>
    <t>1699.98</t>
  </si>
  <si>
    <t xml:space="preserve">Coupon code 24HOURSALE applied - à¸¿ 42 off!, SAVE 43% TODAY!, </t>
  </si>
  <si>
    <t>Fahsai Bay Villa</t>
  </si>
  <si>
    <t>1377.96</t>
  </si>
  <si>
    <t xml:space="preserve">Coupon code 24HOURSALE applied - à¸¿ 45 off!, SAVE 59% TODAY!, Special deal!-Early Booking Saver. 10% discount!, </t>
  </si>
  <si>
    <t>296, moo 5 Ban sai thai, Krabi , Thailand, Ao Num Mao Bay, Krabi, Thailand, 81000</t>
  </si>
  <si>
    <t>1474.74</t>
  </si>
  <si>
    <t xml:space="preserve">Coupon code 24HOURSALE applied - à¸¿ 41 off!, SAVE 56% TODAY!, Special deal!-Early Booking Saver. 10% discount!, </t>
  </si>
  <si>
    <t>1494.76</t>
  </si>
  <si>
    <t xml:space="preserve">Coupon code 24HOURSALE applied - à¸¿ 41 off!, SAVE 61% TODAY!, Special deal!-Early Booking Saver. 10% discount!, </t>
  </si>
  <si>
    <t>1582.68</t>
  </si>
  <si>
    <t xml:space="preserve">Coupon code 24HOURSALE applied - à¸¿ 44 off!, SAVE 58% TODAY!, Special deal!-Early Booking Saver. 10% discount!, </t>
  </si>
  <si>
    <t>Loft</t>
  </si>
  <si>
    <t>1500.00</t>
  </si>
  <si>
    <t>1895.36</t>
  </si>
  <si>
    <t xml:space="preserve">Coupon code 24HOURSALE applied - à¸¿ 52 off!, SAVE 64% TODAY!, Special deal!-Early Booking Saver. 10% discount!, </t>
  </si>
  <si>
    <t>2006.86</t>
  </si>
  <si>
    <t xml:space="preserve">Coupon code 24HOURSALE applied - à¸¿ 55 off!, SAVE 62% TODAY!, Special deal!-Early Booking Saver. 10% discount!, </t>
  </si>
  <si>
    <t>K Guesthouse</t>
  </si>
  <si>
    <t>Standard Fan Shared Bathroom</t>
  </si>
  <si>
    <t>710.28</t>
  </si>
  <si>
    <t xml:space="preserve">Coupon code 24HOURSALE applied - à¸¿ 21 off!, SAVE 60% TODAY!, </t>
  </si>
  <si>
    <t>1525 Chaofah RoadrnParknam, MuangrnKrabi, Krabi Town, Krabi, Thailand, 81000</t>
  </si>
  <si>
    <t>760.00</t>
  </si>
  <si>
    <t>Standard Fan</t>
  </si>
  <si>
    <t>850.14</t>
  </si>
  <si>
    <t xml:space="preserve">Coupon code 24HOURSALE applied - à¸¿ 21 off!, SAVE 62% TODAY!, </t>
  </si>
  <si>
    <t>Standard Air Conditioning</t>
  </si>
  <si>
    <t>1133.50</t>
  </si>
  <si>
    <t xml:space="preserve">Coupon code 24HOURSALE applied - à¸¿ 28 off!, SAVE 60% TODAY!, </t>
  </si>
  <si>
    <t>1200.00</t>
  </si>
  <si>
    <t xml:space="preserve">SAVE 58% TODAY!, </t>
  </si>
  <si>
    <t>Standard Double or Twin Room with Balcony</t>
  </si>
  <si>
    <t>Triple Room with Balcony</t>
  </si>
  <si>
    <t>1600.00</t>
  </si>
  <si>
    <t>Apple a Day Resort Krabi Aonang Beach</t>
  </si>
  <si>
    <t>Deluxe Double/Twin Room</t>
  </si>
  <si>
    <t xml:space="preserve">Apple A Day Resort </t>
  </si>
  <si>
    <t>7661.64</t>
  </si>
  <si>
    <t>Coupon code 24HOURSALE applied - à¸¿ 275 off!, SAVE 31% TODAY!, Special deal!-Early Booking Saver. 25% discount!, Extra low price! (non-refundable)</t>
  </si>
  <si>
    <t>234 Moo 3, Ao Nang Soi 8, Ao Nang, Krabi, Thailand, 81180</t>
  </si>
  <si>
    <t>7920.00</t>
  </si>
  <si>
    <t>8167.26</t>
  </si>
  <si>
    <t>Coupon code 24HOURSALE applied - à¸¿ 253 off!, SAVE 31% TODAY!, Special deal!-Early Booking Saver. 25% discount!, Extra low price! (non-refundable)</t>
  </si>
  <si>
    <t>8352.00</t>
  </si>
  <si>
    <t>8777.44</t>
  </si>
  <si>
    <t xml:space="preserve">Coupon code 24HOURSALE applied - à¸¿ 272 off!, SAVE 22% TODAY!, Special deal!-Early Booking Saver. 15% discount!, </t>
  </si>
  <si>
    <t>Grand Deluxe Jacuzzi Garden View</t>
  </si>
  <si>
    <t>8871.34</t>
  </si>
  <si>
    <t>9072.02</t>
  </si>
  <si>
    <t>9256.22</t>
  </si>
  <si>
    <t xml:space="preserve">Coupon code 24HOURSALE applied - à¸¿ 287 off!, SAVE 22% TODAY!, Special deal!-Early Booking Saver. 15% discount!, </t>
  </si>
  <si>
    <t>9999.00</t>
  </si>
  <si>
    <t>10054.18</t>
  </si>
  <si>
    <t xml:space="preserve">Coupon code 24HOURSALE applied - à¸¿ 312 off!, SAVE 22% TODAY!, Special deal!-Early Booking Saver. 15% discount!, </t>
  </si>
  <si>
    <t>Pool Access Double Room</t>
  </si>
  <si>
    <t>10279.52</t>
  </si>
  <si>
    <t>Coupon code 24HOURSALE applied - à¸¿ 319 off!, SAVE 31% TODAY!, Special deal!-Early Booking Saver. 25% discount!, Extra low price! (non-refundable)</t>
  </si>
  <si>
    <t>10544.42</t>
  </si>
  <si>
    <t>Junior Suite with Balcony</t>
  </si>
  <si>
    <t>10983.60</t>
  </si>
  <si>
    <t>Coupon code 24HOURSALE applied - à¸¿ 341 off!, SAVE 34% TODAY!, Special deal!-Early Booking Saver. 25% discount!, Extra low price! (non-refundable)</t>
  </si>
  <si>
    <t>11232.02</t>
  </si>
  <si>
    <t xml:space="preserve">SAVE 32% TODAY!, </t>
  </si>
  <si>
    <t>11453.42</t>
  </si>
  <si>
    <t>11476.58</t>
  </si>
  <si>
    <t xml:space="preserve">Coupon code 24HOURSALE applied - à¸¿ 301 off!, </t>
  </si>
  <si>
    <t>11650.12</t>
  </si>
  <si>
    <t xml:space="preserve">Coupon code 24HOURSALE applied - à¸¿ 362 off!, SAVE 22% TODAY!, Special deal!-Early Booking Saver. 15% discount!, </t>
  </si>
  <si>
    <t>12448.08</t>
  </si>
  <si>
    <t xml:space="preserve">Coupon code 24HOURSALE applied - à¸¿ 386 off!, SAVE 25% TODAY!, Special deal!-Early Booking Saver. 15% discount!, </t>
  </si>
  <si>
    <t>12780.74</t>
  </si>
  <si>
    <t xml:space="preserve">Coupon code 24HOURSALE applied - à¸¿ 335 off!, </t>
  </si>
  <si>
    <t>14180.42</t>
  </si>
  <si>
    <t>Silver Sand Suites</t>
  </si>
  <si>
    <t>Deluxe Twin Bed</t>
  </si>
  <si>
    <t>5120.02</t>
  </si>
  <si>
    <t>199/1617, Moo 3, Ao Nang, Krabi, Thailand, 81000</t>
  </si>
  <si>
    <t>Superior King Room</t>
  </si>
  <si>
    <t>5998.00</t>
  </si>
  <si>
    <t>Super Deluxe King</t>
  </si>
  <si>
    <t>7798.00</t>
  </si>
  <si>
    <t>Oh I Sea Hostel</t>
  </si>
  <si>
    <t>Bed in 6-Bed (Mixed)</t>
  </si>
  <si>
    <t>247/4 Moo 5 Aonang, Ao Nang, Krabi, Thailand, 81000</t>
  </si>
  <si>
    <t>The Bananas Bungalow</t>
  </si>
  <si>
    <t>Bamoo Fan</t>
  </si>
  <si>
    <t>1870.06</t>
  </si>
  <si>
    <t xml:space="preserve">Coupon code 24HOURSALE applied - à¸¿ 55 off!, </t>
  </si>
  <si>
    <t>Bungalow with Fan</t>
  </si>
  <si>
    <t>2800.02</t>
  </si>
  <si>
    <t>Air Conditioning Bungalow</t>
  </si>
  <si>
    <t>2835.08</t>
  </si>
  <si>
    <t xml:space="preserve">Coupon code 24HOURSALE applied - à¸¿ 69 off!, </t>
  </si>
  <si>
    <t>3800.02</t>
  </si>
  <si>
    <t>Seashell Resort Krabi</t>
  </si>
  <si>
    <t>3546.50</t>
  </si>
  <si>
    <t>Coupon code 24HOURSALE applied - à¸¿ 110 off!, SAVE 53% TODAY!, Special deal!-Limited time offer. 20% discount!, Extra low price! (non-refundable)</t>
  </si>
  <si>
    <t>Seashell resort, No.345 , Aonammao Pattana 10 Rd.,Moo 2, T.SaiThai, A.Muang ,Krabi,Thailand, Ao Num Mao Bay, Krabi, Thailand, 81000</t>
  </si>
  <si>
    <t>3952.52</t>
  </si>
  <si>
    <t>3968.66</t>
  </si>
  <si>
    <t>Coupon code 24HOURSALE applied - à¸¿ 104 off!, SAVE 48% TODAY!, Special deal!-Limited time offer. 20% discount!, Extra low price! (non-refundable)</t>
  </si>
  <si>
    <t>4224.70</t>
  </si>
  <si>
    <t>Coupon code 24HOURSALE applied - à¸¿ 111 off!, SAVE 61% TODAY!, Special deal!-Limited time offer. 20% discount!, Extra low price! (non-refundable)</t>
  </si>
  <si>
    <t>4335.00</t>
  </si>
  <si>
    <t>4608.76</t>
  </si>
  <si>
    <t>Coupon code 24HOURSALE applied - à¸¿ 121 off!, SAVE 58% TODAY!, Special deal!-Limited time offer. 20% discount!, Extra low price! (non-refundable)</t>
  </si>
  <si>
    <t>Aonang Green Park Bungalow</t>
  </si>
  <si>
    <t>Superior Bungalow</t>
  </si>
  <si>
    <t>5300.02</t>
  </si>
  <si>
    <t>263 Moo 2, Ao Nang, Krabi, Thailand, 81000</t>
  </si>
  <si>
    <t>5600.00</t>
  </si>
  <si>
    <t>6400.02</t>
  </si>
  <si>
    <t>Real Relax Resort &amp; Beauty Massage</t>
  </si>
  <si>
    <t>Standard Double Room</t>
  </si>
  <si>
    <t>2700.02</t>
  </si>
  <si>
    <t>476 Moo 1, Soi Natai 2, T. Aonang, A. Muang, Krabi, Ao Nang, Krabi, Thailand, 81000</t>
  </si>
  <si>
    <t>Two-Bedroom Villa</t>
  </si>
  <si>
    <t>6000.02</t>
  </si>
  <si>
    <t>2546.50</t>
  </si>
  <si>
    <t xml:space="preserve">Coupon code 24HOURSALE applied - à¸¿ 81 off!, </t>
  </si>
  <si>
    <t>Family Room View</t>
  </si>
  <si>
    <t>5448.40</t>
  </si>
  <si>
    <t xml:space="preserve">Coupon code 24HOURSALE applied - à¸¿ 148 off!, </t>
  </si>
  <si>
    <t>Wanarom Residence Hotel</t>
  </si>
  <si>
    <t>Apartment with Balcony</t>
  </si>
  <si>
    <t>2100.00</t>
  </si>
  <si>
    <t>351 Moo 12 Petkrasame Road, Krabi Noi, Amphoe Mueang, Krabi Noi, Krabi, Thailand, 81000</t>
  </si>
  <si>
    <t>The Krabi Forest Homestay</t>
  </si>
  <si>
    <t>6581.16</t>
  </si>
  <si>
    <t xml:space="preserve">Coupon code 24HOURSALE applied - à¸¿ 176 off!, </t>
  </si>
  <si>
    <t>68 Moo 3 Nopparat Thara Road, Ao Nang, Krabi, Thailand, 81000</t>
  </si>
  <si>
    <t>7221.26</t>
  </si>
  <si>
    <t xml:space="preserve">Coupon code 24HOURSALE applied - à¸¿ 159 off!, </t>
  </si>
  <si>
    <t>7000.00</t>
  </si>
  <si>
    <t>7600.02</t>
  </si>
  <si>
    <t>Standard Twin Bed</t>
  </si>
  <si>
    <t>Single Room with Garden View</t>
  </si>
  <si>
    <t>The White House Krabi</t>
  </si>
  <si>
    <t>Deluxe Double Room with Shower</t>
  </si>
  <si>
    <t>940.00</t>
  </si>
  <si>
    <t>27/11 Thanon Meueang Kao, Krabi Town, Krabi, Thailand, 81000</t>
  </si>
  <si>
    <t>King Bed Deluxe Room</t>
  </si>
  <si>
    <t>1260.00</t>
  </si>
  <si>
    <t>Coco Nori Resort</t>
  </si>
  <si>
    <t>Coco Nori at Sea Hotel</t>
  </si>
  <si>
    <t>1979.08</t>
  </si>
  <si>
    <t>259/1 Moo.2 Nongtalay, Klong Muang, Krabi, Thailand, 81000</t>
  </si>
  <si>
    <t>2640.00</t>
  </si>
  <si>
    <t>2640.44</t>
  </si>
  <si>
    <t>2720.00</t>
  </si>
  <si>
    <t>Tharapark View Hotel</t>
  </si>
  <si>
    <t>1727.52</t>
  </si>
  <si>
    <t xml:space="preserve">Coupon code 24HOURSALE applied - à¸¿ 46 off!, SAVE 27% TODAY!, </t>
  </si>
  <si>
    <t>318 Moo 7. T. Saithai Muang, Krabi Town, Krabi, Thailand, 81000</t>
  </si>
  <si>
    <t>Jing Jit Hotel</t>
  </si>
  <si>
    <t>1539.02</t>
  </si>
  <si>
    <t>Coupon code 24HOURSALE applied - à¸¿ 34 off!, Extra low price! (non-refundable)</t>
  </si>
  <si>
    <t>49 Hutangkul rd., Pak Nam Muang, Krabi Town, Krabi, Thailand, 81000</t>
  </si>
  <si>
    <t>1728.02</t>
  </si>
  <si>
    <t>1900.82</t>
  </si>
  <si>
    <t>Coupon code 24HOURSALE applied - à¸¿ 33 off!, Extra low price! (non-refundable)</t>
  </si>
  <si>
    <t>2112.02</t>
  </si>
  <si>
    <t>2020.02</t>
  </si>
  <si>
    <t>2246.42</t>
  </si>
  <si>
    <t>Coupon code 24HOURSALE applied - à¸¿ 39 off!, Extra low price! (non-refundable)</t>
  </si>
  <si>
    <t>2496.02</t>
  </si>
  <si>
    <t xml:space="preserve">Coupon code 24HOURSALE applied - à¸¿ 44 off!, </t>
  </si>
  <si>
    <t>2592.02</t>
  </si>
  <si>
    <t>Coupon code 24HOURSALE applied - à¸¿ 45 off!, Extra low price! (non-refundable)</t>
  </si>
  <si>
    <t>2880.02</t>
  </si>
  <si>
    <t xml:space="preserve">Coupon code 24HOURSALE applied - à¸¿ 51 off!, </t>
  </si>
  <si>
    <t>Kokotel Krabi Oasis</t>
  </si>
  <si>
    <t>6193.36</t>
  </si>
  <si>
    <t>Coupon code 24HOURSALE applied - à¸¿ 192 off!, SAVE 13% TODAY!, Special deal!-Limited time offer. 5% discount!, Extra low price! (non-refundable)</t>
  </si>
  <si>
    <t>230 4 Moo3 Ao Nang, Ao Nang, Krabi, Thailand, 81180</t>
  </si>
  <si>
    <t>Couple Room</t>
  </si>
  <si>
    <t>6589.32</t>
  </si>
  <si>
    <t xml:space="preserve">Coupon code 24HOURSALE applied - à¸¿ 173 off!, </t>
  </si>
  <si>
    <t>6650.02</t>
  </si>
  <si>
    <t>Triple Family</t>
  </si>
  <si>
    <t>8763.80</t>
  </si>
  <si>
    <t>Coupon code 24HOURSALE applied - à¸¿ 230 off!, SAVE 12% TODAY!, Special deal!-Limited time offer. 5% discount!, Extra low price! (non-refundable)</t>
  </si>
  <si>
    <t>9225.04</t>
  </si>
  <si>
    <t xml:space="preserve">Coupon code 24HOURSALE applied - à¸¿ 242 off!, </t>
  </si>
  <si>
    <t>9800.00</t>
  </si>
  <si>
    <t>Quad Family Room</t>
  </si>
  <si>
    <t>10015.76</t>
  </si>
  <si>
    <t>Coupon code 24HOURSALE applied - à¸¿ 263 off!, SAVE 12% TODAY!, Special deal!-Limited time offer. 5% discount!, Extra low price! (non-refundable)</t>
  </si>
  <si>
    <t>Family King</t>
  </si>
  <si>
    <t>10087.30</t>
  </si>
  <si>
    <t>Coupon code 24HOURSALE applied - à¸¿ 265 off!, SAVE 12% TODAY!, Special deal!-Limited time offer. 5% discount!, Extra low price! (non-refundable)</t>
  </si>
  <si>
    <t>9310.00</t>
  </si>
  <si>
    <t>10542.90</t>
  </si>
  <si>
    <t xml:space="preserve">Coupon code 24HOURSALE applied - à¸¿ 277 off!, </t>
  </si>
  <si>
    <t>10618.22</t>
  </si>
  <si>
    <t xml:space="preserve">Coupon code 24HOURSALE applied - à¸¿ 279 off!, </t>
  </si>
  <si>
    <t>11200.00</t>
  </si>
  <si>
    <t>11280.00</t>
  </si>
  <si>
    <t>10640.02</t>
  </si>
  <si>
    <t>10716.00</t>
  </si>
  <si>
    <t>11200.02</t>
  </si>
  <si>
    <t>Apasari Krabi</t>
  </si>
  <si>
    <t>Apasari Krabi Hotel</t>
  </si>
  <si>
    <t>8365.22</t>
  </si>
  <si>
    <t>Coupon code 24HOURSALE applied - à¸¿ 260 off!, SAVE 41% TODAY!, Extra low price! (non-refundable)</t>
  </si>
  <si>
    <t>178 Moo 3 Aonang, Muang, Ao Nang, Krabi, Thailand, 81000</t>
  </si>
  <si>
    <t>8680.00</t>
  </si>
  <si>
    <t>8980.04</t>
  </si>
  <si>
    <t>Krabi Home Resort</t>
  </si>
  <si>
    <t>Beach Bungalow</t>
  </si>
  <si>
    <t>28859.10</t>
  </si>
  <si>
    <t>Coupon code 24HOURSALE applied - à¸¿ 844 off!, Extra low price! (non-refundable)</t>
  </si>
  <si>
    <t>27924</t>
  </si>
  <si>
    <t>247 Moo.3 Tumbol Nongtalay Muang, Krabi Thailand, Tub Kaek Beach, Krabi, Thailand, 81180</t>
  </si>
  <si>
    <t>Krabi Good Luck Resort</t>
  </si>
  <si>
    <t>2 Bedroom Gardenview Villa</t>
  </si>
  <si>
    <t>6006.66</t>
  </si>
  <si>
    <t xml:space="preserve">Coupon code 24HOURSALE applied - à¸¿ 199 off!, SAVE 45% TODAY!, </t>
  </si>
  <si>
    <t>243 Moo4 Aonang Muang, Nopparat Thara, Krabi, Thailand, 81000</t>
  </si>
  <si>
    <t>6566.68</t>
  </si>
  <si>
    <t>Mukrada House</t>
  </si>
  <si>
    <t>Deluxe Double Room with Sea View</t>
  </si>
  <si>
    <t>4860.00</t>
  </si>
  <si>
    <t>50 Moo 3, Nong Thalay, Muang, Krabi, Klong Muang, Krabi, Thailand, 81000</t>
  </si>
  <si>
    <t>Ancora Blu Boutique Hotel</t>
  </si>
  <si>
    <t>4777.72</t>
  </si>
  <si>
    <t>Coupon code 24HOURSALE applied - à¸¿ 147 off!, SAVE 20% TODAY!, Extra low price! (non-refundable)</t>
  </si>
  <si>
    <t>929 Moo 2, Ao Nang, Krabi, Thailand, 81000</t>
  </si>
  <si>
    <t>5130.00</t>
  </si>
  <si>
    <t>5365.58</t>
  </si>
  <si>
    <t xml:space="preserve">Coupon code 24HOURSALE applied - à¸¿ 140 off!, </t>
  </si>
  <si>
    <t>5700.00</t>
  </si>
  <si>
    <t>Family Room 4 Adults</t>
  </si>
  <si>
    <t>6438.70</t>
  </si>
  <si>
    <t>Coupon code 24HOURSALE applied - à¸¿ 167 off!, SAVE 33% TODAY!, Extra low price! (non-refundable)</t>
  </si>
  <si>
    <t>6840.00</t>
  </si>
  <si>
    <t>7154.12</t>
  </si>
  <si>
    <t xml:space="preserve">Coupon code 24HOURSALE applied - à¸¿ 186 off!, SAVE 25% TODAY!, </t>
  </si>
  <si>
    <t>7600.00</t>
  </si>
  <si>
    <t>Suksaiburi-resort</t>
  </si>
  <si>
    <t>2625.96</t>
  </si>
  <si>
    <t xml:space="preserve">Coupon code 24HOURSALE applied - à¸¿ 73 off!, SAVE 31% TODAY!, </t>
  </si>
  <si>
    <t xml:space="preserve">SAVE 26% TODAY!, </t>
  </si>
  <si>
    <t>Studio with Garden View</t>
  </si>
  <si>
    <t>Number 1 House</t>
  </si>
  <si>
    <t>Number 1 Guesthouse &amp; Restaurant</t>
  </si>
  <si>
    <t>2792.14</t>
  </si>
  <si>
    <t xml:space="preserve">Coupon code 24HOURSALE applied - à¸¿ 87 off!, </t>
  </si>
  <si>
    <t>420/2 Moo 2, Ao Nang, Krabi, Thailand, 81000</t>
  </si>
  <si>
    <t>2798.00</t>
  </si>
  <si>
    <t>2998.00</t>
  </si>
  <si>
    <t>3398.02</t>
  </si>
  <si>
    <t>3763.44</t>
  </si>
  <si>
    <t xml:space="preserve">Coupon code 24HOURSALE applied - à¸¿ 99 off!, </t>
  </si>
  <si>
    <t>Superior Triple Room</t>
  </si>
  <si>
    <t>3798.00</t>
  </si>
  <si>
    <t>3998.00</t>
  </si>
  <si>
    <t>4698.02</t>
  </si>
  <si>
    <t>Areetara Resort</t>
  </si>
  <si>
    <t>7020.00</t>
  </si>
  <si>
    <t>177 Moo 3, Aonang Soi 8 Rd, Aonang, Muang, Ao Nang, Krabi, Thailand, 81000</t>
  </si>
  <si>
    <t>8260.18</t>
  </si>
  <si>
    <t>Coupon code 24HOURSALE applied - à¸¿ 217 off!, Extra low price! (non-refundable)</t>
  </si>
  <si>
    <t>8640.00</t>
  </si>
  <si>
    <t>9107.38</t>
  </si>
  <si>
    <t>Coupon code 24HOURSALE applied - à¸¿ 239 off!, Extra low price! (non-refundable)</t>
  </si>
  <si>
    <t>9149.74</t>
  </si>
  <si>
    <t>Coupon code 24HOURSALE applied - à¸¿ 240 off!, Extra low price! (non-refundable)</t>
  </si>
  <si>
    <t>10166.38</t>
  </si>
  <si>
    <t>Coupon code 24HOURSALE applied - à¸¿ 267 off!, Extra low price! (non-refundable)</t>
  </si>
  <si>
    <t>Baan Suan Rimnam Resort</t>
  </si>
  <si>
    <t>2628.34</t>
  </si>
  <si>
    <t>Coupon code 24HOURSALE applied - à¸¿ 86 off!, SAVE 35% TODAY!, Special deal!-Limited time offer. 26% discount!, Extra low price! (non-refundable)</t>
  </si>
  <si>
    <t>240 Moo 2 Phetkasem Rd., Krabi Noi, Krabi, Thailand, 81000</t>
  </si>
  <si>
    <t>2679.98</t>
  </si>
  <si>
    <t>The Morning Minihouse Aonang</t>
  </si>
  <si>
    <t>Budget Double Room</t>
  </si>
  <si>
    <t>4 Moo.3 Soi Pakasai, Ao Nang, Krabi, Thailand, 81180</t>
  </si>
  <si>
    <t>3240.00</t>
  </si>
  <si>
    <t>Standard - Double Bed</t>
  </si>
  <si>
    <t>3600.02</t>
  </si>
  <si>
    <t>Family - 4 Adults</t>
  </si>
  <si>
    <t>6740.78</t>
  </si>
  <si>
    <t>Coupon code 24HOURSALE applied - à¸¿ 192 off!, SAVE 44% TODAY!, Extra low price! (non-refundable)</t>
  </si>
  <si>
    <t>7153.42</t>
  </si>
  <si>
    <t>Coupon code 24HOURSALE applied - à¸¿ 170 off!, SAVE 40% TODAY!, Extra low price! (non-refundable)</t>
  </si>
  <si>
    <t>7200.02</t>
  </si>
  <si>
    <t>Rock View Terrace</t>
  </si>
  <si>
    <t>327 .2 . ., Koh Jum / Koh Pu, Koh Jum / Koh Pu Krabi, Thailand, 81130</t>
  </si>
  <si>
    <t>Aonang Phutawan Resort</t>
  </si>
  <si>
    <t>4678.22</t>
  </si>
  <si>
    <t>494/5 Moo 2,Aonang, Muang, Ao Nang, Krabi, Thailand, 81180</t>
  </si>
  <si>
    <t>5198.00</t>
  </si>
  <si>
    <t>5578.22</t>
  </si>
  <si>
    <t xml:space="preserve">SAVE 52% TODAY!, </t>
  </si>
  <si>
    <t>6198.00</t>
  </si>
  <si>
    <t>Krabi Orchid Hometel</t>
  </si>
  <si>
    <t>Comfort Double No Window</t>
  </si>
  <si>
    <t>1369.16</t>
  </si>
  <si>
    <t xml:space="preserve">Coupon code 24HOURSALE applied - à¸¿ 30 off!, SAVE 64% TODAY!, </t>
  </si>
  <si>
    <t>90/52 Maharaj Road ,Paknam Subdistrict, Krabi Town, Krabi, Thailand, 81000</t>
  </si>
  <si>
    <t>1537.30</t>
  </si>
  <si>
    <t xml:space="preserve">Coupon code 24HOURSALE applied - à¸¿ 26 off!, SAVE 60% TODAY!, </t>
  </si>
  <si>
    <t>Orange Tree House Aonang</t>
  </si>
  <si>
    <t>Cottage</t>
  </si>
  <si>
    <t>3840.04</t>
  </si>
  <si>
    <t>Nopparattara12, Nopparat Thara, Krabi, Thailand, 81000</t>
  </si>
  <si>
    <t>Standard Bungalow</t>
  </si>
  <si>
    <t>5780.02</t>
  </si>
  <si>
    <t>5980.00</t>
  </si>
  <si>
    <t>Boonsiam Hotel</t>
  </si>
  <si>
    <t>1309.18</t>
  </si>
  <si>
    <t xml:space="preserve">Coupon code 24HOURSALE applied - à¸¿ 38 off!, </t>
  </si>
  <si>
    <t>27 ChaokunrnPaknam, Muang, Krabi Town, Krabi, Thailand, 81000</t>
  </si>
  <si>
    <t>1606.72</t>
  </si>
  <si>
    <t xml:space="preserve">Coupon code 24HOURSALE applied - à¸¿ 39 off!, </t>
  </si>
  <si>
    <t>1700.00</t>
  </si>
  <si>
    <t>Family 3 Pax</t>
  </si>
  <si>
    <t>1870.26</t>
  </si>
  <si>
    <t>2268.32</t>
  </si>
  <si>
    <t>Nantra De Deluxe</t>
  </si>
  <si>
    <t>Deluxe Villa</t>
  </si>
  <si>
    <t>Nantra de Deluxe Hotel</t>
  </si>
  <si>
    <t>1927.86</t>
  </si>
  <si>
    <t>Coupon code 24HOURSALE applied - à¸¿ 60 off!, SAVE 88% TODAY!, Flash Deal-Limited time offer. 67% discount!, Extra low price! (non-refundable)</t>
  </si>
  <si>
    <t>153 Moo 4, Tumbon Thalingchan, Amphur Nuaklong, Had Yao, Krabi, Thailand, 81130</t>
  </si>
  <si>
    <t>3464.10</t>
  </si>
  <si>
    <t>Coupon code 24HOURSALE applied - à¸¿ 91 off!, SAVE 84% TODAY!, Flash Deal-Limited time offer. 67% discount!, Extra low price! (non-refundable)</t>
  </si>
  <si>
    <t>4236.00</t>
  </si>
  <si>
    <t xml:space="preserve">Coupon code 24HOURSALE applied - à¸¿ 111 off!, SAVE 75% TODAY!, Flash Deal-Limited time offer. 50% discount!, </t>
  </si>
  <si>
    <t>4500.00</t>
  </si>
  <si>
    <t xml:space="preserve">SAVE 73% TODAY!, Flash Deal-Limited time offer. 50% discount!, </t>
  </si>
  <si>
    <t>7530.64</t>
  </si>
  <si>
    <t xml:space="preserve">Coupon code 24HOURSALE applied - à¸¿ 198 off!, SAVE 65% TODAY!, Flash Deal-Limited time offer. 50% discount!, </t>
  </si>
  <si>
    <t xml:space="preserve">SAVE 63% TODAY!, Flash Deal-Limited time offer. 50% discount!, </t>
  </si>
  <si>
    <t>9000.00</t>
  </si>
  <si>
    <t>16000.02</t>
  </si>
  <si>
    <t>Srisuksant Resort</t>
  </si>
  <si>
    <t>7483.76</t>
  </si>
  <si>
    <t xml:space="preserve">Coupon code 24HOURSALE applied - à¸¿ 232 off!, </t>
  </si>
  <si>
    <t>145 Moo 3, Nopparatthara Beach, Ao Nang, Krabi, Thailand, 81180</t>
  </si>
  <si>
    <t>Superior Sea Breeze</t>
  </si>
  <si>
    <t>8607.44</t>
  </si>
  <si>
    <t xml:space="preserve">Coupon code 24HOURSALE applied - à¸¿ 226 off!, </t>
  </si>
  <si>
    <t>9000.02</t>
  </si>
  <si>
    <t>Grand Superior</t>
  </si>
  <si>
    <t>9650.76</t>
  </si>
  <si>
    <t xml:space="preserve">Coupon code 24HOURSALE applied - à¸¿ 253 off!, </t>
  </si>
  <si>
    <t>10694.08</t>
  </si>
  <si>
    <t xml:space="preserve">Coupon code 24HOURSALE applied - à¸¿ 281 off!, </t>
  </si>
  <si>
    <t>10800.02</t>
  </si>
  <si>
    <t>11737.42</t>
  </si>
  <si>
    <t xml:space="preserve">Coupon code 24HOURSALE applied - à¸¿ 308 off!, </t>
  </si>
  <si>
    <t>12600.04</t>
  </si>
  <si>
    <t xml:space="preserve">Coupon code 24HOURSALE applied - à¸¿ 336 off!, </t>
  </si>
  <si>
    <t>14760.02</t>
  </si>
  <si>
    <t>15283.46</t>
  </si>
  <si>
    <t>Coupon code 24HOURSALE applied - à¸¿ 401 off!, Extra low price! (non-refundable)</t>
  </si>
  <si>
    <t>16215.38</t>
  </si>
  <si>
    <t>Coupon code 24HOURSALE applied - à¸¿ 426 off!, Extra low price! (non-refundable)</t>
  </si>
  <si>
    <t>Pool Access</t>
  </si>
  <si>
    <t>16560.02</t>
  </si>
  <si>
    <t>17147.28</t>
  </si>
  <si>
    <t>Coupon code 24HOURSALE applied - à¸¿ 450 off!, Extra low price! (non-refundable)</t>
  </si>
  <si>
    <t>Deluxe Plus</t>
  </si>
  <si>
    <t>18900.02</t>
  </si>
  <si>
    <t>19570.28</t>
  </si>
  <si>
    <t>Coupon code 24HOURSALE applied - à¸¿ 514 off!, SAVE 45% TODAY!, Extra low price! (non-refundable)</t>
  </si>
  <si>
    <t>Cashew nut Bungalows</t>
  </si>
  <si>
    <t>Basic Double Room with Fan</t>
  </si>
  <si>
    <t>96 Moo 3. Ao Nang,Muang,Ao nang Beach, Thailand., Nopparat Thara, Krabi, Thailand, 81000</t>
  </si>
  <si>
    <t>Classic Double Room with Air Conditioning</t>
  </si>
  <si>
    <t>Budget Triple Room</t>
  </si>
  <si>
    <t>The Sasi House</t>
  </si>
  <si>
    <t>Private Room for 7 People</t>
  </si>
  <si>
    <t>6144.06</t>
  </si>
  <si>
    <t>Coupon code 24HOURSALE applied - à¸¿ 141 off!, SAVE 70% TODAY!, Flash Deal-Limited time offer. Rate includes 64% discount!, , Member Price per night 2,276</t>
  </si>
  <si>
    <t>Utarakit, Krabi Town, Krabi, Thailand, 81000</t>
  </si>
  <si>
    <t>Koh Jum Hostel</t>
  </si>
  <si>
    <t>Private Superior Room</t>
  </si>
  <si>
    <t>1956.00</t>
  </si>
  <si>
    <t>355 M.3, Koh Jum / Koh Pu, Koh Jum / Koh Pu Krabi, Thailand, 81130</t>
  </si>
  <si>
    <t>2678.00</t>
  </si>
  <si>
    <t>Mukrada</t>
  </si>
  <si>
    <t>Room With Window</t>
  </si>
  <si>
    <t>5561.26</t>
  </si>
  <si>
    <t>6024, Klong Muang, Krabi, Thailand, 81000</t>
  </si>
  <si>
    <t>Bamboo Bar and Rooms</t>
  </si>
  <si>
    <t>247/13, Thanon Khlong Hang, Ao Nang, Krabi, Ao Nang, Krabi, Thailand, 81180</t>
  </si>
  <si>
    <t>Baan Ari Pool Villa</t>
  </si>
  <si>
    <t>Villa With Private Pool</t>
  </si>
  <si>
    <t>21600.00</t>
  </si>
  <si>
    <t>409/1112 Aonang soi 1, Ao Nang, Krabi, Thailand, 81000</t>
  </si>
  <si>
    <t>Sabai Resort</t>
  </si>
  <si>
    <t>Deluxe Air Conditioning Bungalow</t>
  </si>
  <si>
    <t>79/2 Moo.3 Aonang, Nopparat Thara, Krabi, Thailand, 81000</t>
  </si>
  <si>
    <t>Aonang Silver Orchid Resort</t>
  </si>
  <si>
    <t>5994.04</t>
  </si>
  <si>
    <t xml:space="preserve">Coupon code 24HOURSALE applied - à¸¿ 182 off!, SAVE 52% TODAY!, Flash Deal-Limited time offer. 49% discount!, </t>
  </si>
  <si>
    <t>672 M.2 T.Aonang Muang Krabi, Ao Nang, Krabi, Thailand, 81000</t>
  </si>
  <si>
    <t xml:space="preserve">Coupon code 24HOURSALE applied - à¸¿ 182 off!, SAVE 57% TODAY!, Flash Deal-Limited time offer. 49% discount!, </t>
  </si>
  <si>
    <t>Deluxe Pool Access</t>
  </si>
  <si>
    <t>8580.00</t>
  </si>
  <si>
    <t>SAVE 26% TODAY!, , Member Price per night 3,253</t>
  </si>
  <si>
    <t>13236.60</t>
  </si>
  <si>
    <t xml:space="preserve">Coupon code 24HOURSALE applied - à¸¿ 338 off!, </t>
  </si>
  <si>
    <t>Grand Deluxe Room</t>
  </si>
  <si>
    <t>9350.04</t>
  </si>
  <si>
    <t>SAVE 28% TODAY!, , Member Price per night 3,545</t>
  </si>
  <si>
    <t>14424.50</t>
  </si>
  <si>
    <t xml:space="preserve">Coupon code 24HOURSALE applied - à¸¿ 368 off!, </t>
  </si>
  <si>
    <t>The Palace Aonang</t>
  </si>
  <si>
    <t>Superior Room with city view</t>
  </si>
  <si>
    <t>The Palace Aonang Resort</t>
  </si>
  <si>
    <t>208/1 Moo 2, Muang Krabi, Ao Nang, Krabi, Thailand, 81000</t>
  </si>
  <si>
    <t>4687.82</t>
  </si>
  <si>
    <t>Coupon code 24HOURSALE applied - à¸¿ 123 off!, SAVE 39% TODAY!, Special deal!-Limited time offer. 17% discount!, Extra low price! (non-refundable)</t>
  </si>
  <si>
    <t>5220.02</t>
  </si>
  <si>
    <t>5273.80</t>
  </si>
  <si>
    <t>Coupon code 24HOURSALE applied - à¸¿ 138 off!, SAVE 32% TODAY!, Special deal!-Limited time offer. 17% discount!, Extra low price! (non-refundable)</t>
  </si>
  <si>
    <t>5664.46</t>
  </si>
  <si>
    <t>Coupon code 24HOURSALE applied - à¸¿ 149 off!, SAVE 38% TODAY!, Special deal!-Limited time offer. 17% discount!, Extra low price! (non-refundable)</t>
  </si>
  <si>
    <t>5760.00</t>
  </si>
  <si>
    <t>6250.44</t>
  </si>
  <si>
    <t>Coupon code 24HOURSALE applied - à¸¿ 164 off!, SAVE 32% TODAY!, Special deal!-Limited time offer. 17% discount!, Extra low price! (non-refundable)</t>
  </si>
  <si>
    <t>The Guest Hotel</t>
  </si>
  <si>
    <t>Bed in 6-Bed Female Dormitory Room</t>
  </si>
  <si>
    <t>916.00</t>
  </si>
  <si>
    <t>Maharaj 2 Alley, Krabi Town, Krabi, Thailand, 81000</t>
  </si>
  <si>
    <t>1193.40</t>
  </si>
  <si>
    <t>Standard Queen Room</t>
  </si>
  <si>
    <t>2250.02</t>
  </si>
  <si>
    <t>Superior - 2 Adults</t>
  </si>
  <si>
    <t>2843.80</t>
  </si>
  <si>
    <t xml:space="preserve">Coupon code 24HOURSALE applied - à¸¿ 66 off!, </t>
  </si>
  <si>
    <t>Villa Cha-Cha Krabi Beachfront Resort</t>
  </si>
  <si>
    <t>Deluxe Double or Twin Room with Balcony</t>
  </si>
  <si>
    <t>6626.96</t>
  </si>
  <si>
    <t>Coupon code 24HOURSALE applied - à¸¿ 220 off!, SAVE 53% TODAY!, Flash Deal-Early Booking Saver. Rate includes 45% discount!, Extra low price! (non-refundable)</t>
  </si>
  <si>
    <t>8759.52</t>
  </si>
  <si>
    <t>Coupon code 24HOURSALE applied - à¸¿ 249 off!, SAVE 53% TODAY!, Flash Deal-Early Booking Saver. Rate includes 45% discount!, Extra low price! (non-refundable)</t>
  </si>
  <si>
    <t>Junior Suite</t>
  </si>
  <si>
    <t>10195.32</t>
  </si>
  <si>
    <t>Coupon code 24HOURSALE applied - à¸¿ 339 off!, SAVE 53% TODAY!, Flash Deal-Early Booking Saver. Rate includes 45% discount!, Extra low price! (non-refundable)</t>
  </si>
  <si>
    <t>Family Suites</t>
  </si>
  <si>
    <t>11335.86</t>
  </si>
  <si>
    <t>Coupon code 24HOURSALE applied - à¸¿ 322 off!, SAVE 53% TODAY!, Flash Deal-Early Booking Saver. Rate includes 45% discount!, Extra low price! (non-refundable)</t>
  </si>
  <si>
    <t>11336.90</t>
  </si>
  <si>
    <t>Beachfront Family Suite</t>
  </si>
  <si>
    <t>13912.20</t>
  </si>
  <si>
    <t>Coupon code 24HOURSALE applied - à¸¿ 395 off!, SAVE 53% TODAY!, Flash Deal-Early Booking Saver. Rate includes 45% discount!, Extra low price! (non-refundable)</t>
  </si>
  <si>
    <t>13913.22</t>
  </si>
  <si>
    <t>Phumthadarommanee Resort</t>
  </si>
  <si>
    <t>1100.00</t>
  </si>
  <si>
    <t>90/3 Tambon. Khlong Thom Thai, Klong Thom, Krabi, Thailand, 81120</t>
  </si>
  <si>
    <t>Family Room with Private Bathroom</t>
  </si>
  <si>
    <t>Krabi Apartment Hotel</t>
  </si>
  <si>
    <t>1 Bedroom Apartment</t>
  </si>
  <si>
    <t>5226.38</t>
  </si>
  <si>
    <t xml:space="preserve">Coupon code 24HOURSALE applied - à¸¿ 187 off!, SAVE 48% TODAY!, </t>
  </si>
  <si>
    <t>262/28 Moo.2 Leela Valley Village, Ao Nang, Krabi, Thailand, 81000</t>
  </si>
  <si>
    <t>7100.00</t>
  </si>
  <si>
    <t>Pannapa Resort</t>
  </si>
  <si>
    <t>Standard Room Twin</t>
  </si>
  <si>
    <t>1518.12</t>
  </si>
  <si>
    <t>Changaveghul, Krabi Town, Krabi, Thailand, 81000</t>
  </si>
  <si>
    <t>1650.00</t>
  </si>
  <si>
    <t>Standard Room King</t>
  </si>
  <si>
    <t>Talardkao Balcony Krabi House</t>
  </si>
  <si>
    <t>Double with Shared Bathroom</t>
  </si>
  <si>
    <t>1173.66</t>
  </si>
  <si>
    <t>Coupon code 24HOURSALE applied - à¸¿ 29 off!, SAVE 62% TODAY!, Extra low price! (non-refundable)</t>
  </si>
  <si>
    <t>140 Muangkao Rd., KrabiYai, Muang Krabi, Krabi Noi, Krabi, Thailand, 81000</t>
  </si>
  <si>
    <t>1380.00</t>
  </si>
  <si>
    <t>Double with Private Bathroom</t>
  </si>
  <si>
    <t>1547.06</t>
  </si>
  <si>
    <t>Coupon code 24HOURSALE applied - à¸¿ 31 off!, SAVE 53% TODAY!, Extra low price! (non-refundable)</t>
  </si>
  <si>
    <t>Deluxe Balcony Room</t>
  </si>
  <si>
    <t>1873.64</t>
  </si>
  <si>
    <t>Coupon code 24HOURSALE applied - à¸¿ 37 off!, SAVE 53% TODAY!, Extra low price! (non-refundable)</t>
  </si>
  <si>
    <t>2180.00</t>
  </si>
  <si>
    <t>Cube Hostel Krabi</t>
  </si>
  <si>
    <t>Budget Fan Room with Shared Bathroom</t>
  </si>
  <si>
    <t>975.66</t>
  </si>
  <si>
    <t xml:space="preserve">Coupon code 24HOURSALE applied - à¸¿ 27 off!, SAVE 49% TODAY!, </t>
  </si>
  <si>
    <t>98/1 Maharaj Road, Pak Nam, Mueang, Krabi Town, Krabi, Thailand, 81000</t>
  </si>
  <si>
    <t>1289.46</t>
  </si>
  <si>
    <t>Family Room - 4 persons</t>
  </si>
  <si>
    <t>2427.20</t>
  </si>
  <si>
    <t xml:space="preserve">Coupon code 24HOURSALE applied - à¸¿ 56 off!, </t>
  </si>
  <si>
    <t>The Sun Aonang Bungalow</t>
  </si>
  <si>
    <t>Fan Bungalow</t>
  </si>
  <si>
    <t>1900.00</t>
  </si>
  <si>
    <t>84/1 Moo 2, Ao Nang, Krabi, Thailand, 81000</t>
  </si>
  <si>
    <t>Superior Double or Twin Room</t>
  </si>
  <si>
    <t>Krabi Front Bay Resort</t>
  </si>
  <si>
    <t>5215.46</t>
  </si>
  <si>
    <t>Coupon code 24HOURSALE applied - à¸¿ 161 off!, SAVE 37% TODAY!, Special deal!-Early Booking Saver. 20% discount!, Extra low price! (non-refundable)</t>
  </si>
  <si>
    <t>140/1 Moo 7, Tambon Saithai, Krabi Town, Krabi, Thailand, 81000</t>
  </si>
  <si>
    <t>5250.02</t>
  </si>
  <si>
    <t>Deluxe Sea View Room</t>
  </si>
  <si>
    <t xml:space="preserve">SAVE 36% TODAY!, </t>
  </si>
  <si>
    <t>6024.52</t>
  </si>
  <si>
    <t>Coupon code 24HOURSALE applied - à¸¿ 158 off!, SAVE 36% TODAY!, Special deal!-Early Booking Saver. 20% discount!, Extra low price! (non-refundable)</t>
  </si>
  <si>
    <t>Poonsiri Resort Aonang</t>
  </si>
  <si>
    <t>12960.00</t>
  </si>
  <si>
    <t>211 Moo 4 Aonang District Krabi Province Thailand, Nopparat Thara, Krabi, Thailand, 81000</t>
  </si>
  <si>
    <t>21870.02</t>
  </si>
  <si>
    <t>24300.00</t>
  </si>
  <si>
    <t>Luxury Grand Room</t>
  </si>
  <si>
    <t>56700.00</t>
  </si>
  <si>
    <t>Sai Rung Resort</t>
  </si>
  <si>
    <t>Standard Bungalow Air Conditioning</t>
  </si>
  <si>
    <t>1080.02</t>
  </si>
  <si>
    <t xml:space="preserve">Coupon code 24HOURSALE applied - à¸¿ 38 off!, SAVE 49% TODAY!, </t>
  </si>
  <si>
    <t>185 moo 3 4037 Huay Yung, Nua Klhong, Krabi, Thailand, Nuea Klong, Krabi, Thailand, 81130</t>
  </si>
  <si>
    <t>Small Double Room</t>
  </si>
  <si>
    <t>Well Timed Hotel</t>
  </si>
  <si>
    <t>2197.74</t>
  </si>
  <si>
    <t xml:space="preserve">Coupon code 24HOURSALE applied - à¸¿ 52 off!, </t>
  </si>
  <si>
    <t>46/1213, Krabi Road, Paknam, Muang, Thailand 81000, Krabi Town, Krabi, Thailand, 81000</t>
  </si>
  <si>
    <t>2737.46</t>
  </si>
  <si>
    <t>Na Sook Resort</t>
  </si>
  <si>
    <t>199 Moo.5 T. Saithai, Ao Num Mao Bay, Krabi, Thailand, 81000</t>
  </si>
  <si>
    <t>Living Room Guesthouse</t>
  </si>
  <si>
    <t>Standard Double Mountain View</t>
  </si>
  <si>
    <t>3042.02</t>
  </si>
  <si>
    <t>470 Moo2, AoNang Muang, Ao Nang, Krabi, Thailand, 81800</t>
  </si>
  <si>
    <t>3211.00</t>
  </si>
  <si>
    <t xml:space="preserve">Coupon code 24HOURSALE applied - à¸¿ 71 off!, </t>
  </si>
  <si>
    <t>Superior Double with Balcony</t>
  </si>
  <si>
    <t>Family Room 3 people</t>
  </si>
  <si>
    <t>3582.02</t>
  </si>
  <si>
    <t>3781.00</t>
  </si>
  <si>
    <t xml:space="preserve">Coupon code 24HOURSALE applied - à¸¿ 84 off!, </t>
  </si>
  <si>
    <t>The Tubkaak Krabi Boutique Resort</t>
  </si>
  <si>
    <t>Ocean View Pool Villa</t>
  </si>
  <si>
    <t>59263.62</t>
  </si>
  <si>
    <t>Coupon code 24HOURSALE applied - à¸¿ 1,840 off!, SAVE 31% TODAY!, Extra low price! (non-refundable)</t>
  </si>
  <si>
    <t>123 Moo 3, Tumbol Nongtalay, Amphur Muang, Tub Kaek Beach, Krabi, Thailand, 81180</t>
  </si>
  <si>
    <t>61704.26</t>
  </si>
  <si>
    <t>Coupon code 24HOURSALE applied - à¸¿ 1,620 off!, SAVE 28% TODAY!, Extra low price! (non-refundable)</t>
  </si>
  <si>
    <t>62100.02</t>
  </si>
  <si>
    <t>Haven Suite</t>
  </si>
  <si>
    <t>72435.44</t>
  </si>
  <si>
    <t>Coupon code 24HOURSALE applied - à¸¿ 1,901 off!, Extra low price! (non-refundable)</t>
  </si>
  <si>
    <t>72900.02</t>
  </si>
  <si>
    <t>Green Leaf Guesthouse</t>
  </si>
  <si>
    <t>Triple Room Air Conditioning</t>
  </si>
  <si>
    <t>2126.82</t>
  </si>
  <si>
    <t xml:space="preserve">Coupon code 24HOURSALE applied - à¸¿ 14 off!, SAVE 40% TODAY!, </t>
  </si>
  <si>
    <t>388/7 Moo.2, Aonang, Muang Krabi, Ao Nang, Krabi, Thailand, 81000</t>
  </si>
  <si>
    <t>Family House</t>
  </si>
  <si>
    <t>4774.28</t>
  </si>
  <si>
    <t>Krabi Naka Villas</t>
  </si>
  <si>
    <t>Villa - Pool View</t>
  </si>
  <si>
    <t>16269.36</t>
  </si>
  <si>
    <t xml:space="preserve">Coupon code 24HOURSALE applied - à¸¿ 635 off!, </t>
  </si>
  <si>
    <t>Nongtalay, Klong Muang, Krabi, Thailand, 81180</t>
  </si>
  <si>
    <t>Two-Bedroom House</t>
  </si>
  <si>
    <t>19682.24</t>
  </si>
  <si>
    <t>YERNG GORGE FARM COTTAGES</t>
  </si>
  <si>
    <t>Baan Thara Guesthouse</t>
  </si>
  <si>
    <t>225/1 M.5 Aonang ,Muang, Nopparat Thara, Krabi, Thailand, 81000</t>
  </si>
  <si>
    <t>Double - Min. 3 nights</t>
  </si>
  <si>
    <t>Ava Sea Resort</t>
  </si>
  <si>
    <t>Grand Deluxe</t>
  </si>
  <si>
    <t>9429.72</t>
  </si>
  <si>
    <t>Coupon code 24HOURSALE applied - à¸¿ 293 off!, SAVE 72% TODAY!, Special deal!-Limited time offer. 25% discount!, Extra low price! (non-refundable)</t>
  </si>
  <si>
    <t>834 Moo.2,, Ao Nang, Krabi, Thailand, 81180</t>
  </si>
  <si>
    <t xml:space="preserve">Coupon code 24HOURSALE applied - à¸¿ 267 off!, SAVE 69% TODAY!, Special deal!-Limited time offer. 20% discount!, </t>
  </si>
  <si>
    <t>15000.02</t>
  </si>
  <si>
    <t>SAVE 55% TODAY!, , Member Price per night 5,371</t>
  </si>
  <si>
    <t>Boutique Village Hostel</t>
  </si>
  <si>
    <t>4 Bed Group Room</t>
  </si>
  <si>
    <t>2513.28</t>
  </si>
  <si>
    <t xml:space="preserve">Coupon code 24HOURSALE applied - à¸¿ 20 off!, </t>
  </si>
  <si>
    <t>Soi Chongplee1/1, Nopparat Thara, Krabi, Thailand, 81000</t>
  </si>
  <si>
    <t>2560.00</t>
  </si>
  <si>
    <t>Balcony Deluxe Room</t>
  </si>
  <si>
    <t>2984.52</t>
  </si>
  <si>
    <t xml:space="preserve">Coupon code 24HOURSALE applied - à¸¿ 23 off!, </t>
  </si>
  <si>
    <t>Dusit Phuphaya Resort</t>
  </si>
  <si>
    <t>2694.48</t>
  </si>
  <si>
    <t>Coupon code 24HOURSALE applied - à¸¿ 69 off!, SAVE 43% TODAY!, Special deal!-Limited time offer. 28% discount!, Extra low price! (non-refundable)</t>
  </si>
  <si>
    <t>82/1 Moo 2, Ao Luek, Krabi, Thailand, 81110</t>
  </si>
  <si>
    <t>3114.88</t>
  </si>
  <si>
    <t>Coupon code 24HOURSALE applied - à¸¿ 66 off!, SAVE 35% TODAY!, Special deal!-Limited time offer. 28% discount!, Extra low price! (non-refundable)</t>
  </si>
  <si>
    <t>King Room with Mountain View</t>
  </si>
  <si>
    <t>2780.00</t>
  </si>
  <si>
    <t>3380.00</t>
  </si>
  <si>
    <t>Deluxe Twin Bed Room</t>
  </si>
  <si>
    <t>2918.98</t>
  </si>
  <si>
    <t>Coupon code 24HOURSALE applied - à¸¿ 62 off!, SAVE 39% TODAY!, Special deal!-Limited time offer. 28% discount!, Extra low price! (non-refundable)</t>
  </si>
  <si>
    <t>2980.02</t>
  </si>
  <si>
    <t>3506.68</t>
  </si>
  <si>
    <t>Coupon code 24HOURSALE applied - à¸¿ 74 off!, SAVE 35% TODAY!, Special deal!-Limited time offer. 28% discount!, Extra low price! (non-refundable)</t>
  </si>
  <si>
    <t>3579.98</t>
  </si>
  <si>
    <t>Panan Krabi Resort</t>
  </si>
  <si>
    <t>15763.22</t>
  </si>
  <si>
    <t>SAVE 63% TODAY!, , Member Price per night 5,976</t>
  </si>
  <si>
    <t>945 Moo 2 T.Aonang A.Muang Krabi, Ao Nang, Krabi, Thailand, 81180</t>
  </si>
  <si>
    <t>16693.20</t>
  </si>
  <si>
    <t>Coupon code 24HOURSALE applied - à¸¿ 438 off!, SAVE 61% TODAY!, Special deal!-Limited time offer. 20% discount!, Extra low price! (non-refundable)</t>
  </si>
  <si>
    <t>Deluxe Pool View Room</t>
  </si>
  <si>
    <t>16902.42</t>
  </si>
  <si>
    <t>17662.40</t>
  </si>
  <si>
    <t>SAVE 60% TODAY!, , Member Price per night 6,696</t>
  </si>
  <si>
    <t>17899.60</t>
  </si>
  <si>
    <t>Coupon code 24HOURSALE applied - à¸¿ 470 off!, SAVE 59% TODAY!, Special deal!-Limited time offer. 20% discount!, Extra low price! (non-refundable)</t>
  </si>
  <si>
    <t>Deluxe Premier</t>
  </si>
  <si>
    <t>18612.82</t>
  </si>
  <si>
    <t>18704.78</t>
  </si>
  <si>
    <t>Coupon code 24HOURSALE applied - à¸¿ 491 off!, SAVE 58% TODAY!, Special deal!-Limited time offer. 20% discount!, Extra low price! (non-refundable)</t>
  </si>
  <si>
    <t>19710.58</t>
  </si>
  <si>
    <t>Coupon code 24HOURSALE applied - à¸¿ 517 off!, SAVE 57% TODAY!, Special deal!-Limited time offer. 20% discount!, Extra low price! (non-refundable)</t>
  </si>
  <si>
    <t>20866.48</t>
  </si>
  <si>
    <t xml:space="preserve">Coupon code 24HOURSALE applied - à¸¿ 547 off!, SAVE 51% TODAY!, </t>
  </si>
  <si>
    <t>22374.50</t>
  </si>
  <si>
    <t xml:space="preserve">Coupon code 24HOURSALE applied - à¸¿ 587 off!, SAVE 48% TODAY!, </t>
  </si>
  <si>
    <t>23380.98</t>
  </si>
  <si>
    <t xml:space="preserve">Coupon code 24HOURSALE applied - à¸¿ 613 off!, SAVE 48% TODAY!, </t>
  </si>
  <si>
    <t>24638.22</t>
  </si>
  <si>
    <t xml:space="preserve">Coupon code 24HOURSALE applied - à¸¿ 646 off!, SAVE 46% TODAY!, </t>
  </si>
  <si>
    <t>Deluxe Whirlpool Bathtub</t>
  </si>
  <si>
    <t>26255.22</t>
  </si>
  <si>
    <t>SAVE 46% TODAY!, , Member Price per night 9,954</t>
  </si>
  <si>
    <t>27804.36</t>
  </si>
  <si>
    <t>Coupon code 24HOURSALE applied - à¸¿ 729 off!, SAVE 43% TODAY!, Special deal!-Limited time offer. 20% discount!, Extra low price! (non-refundable)</t>
  </si>
  <si>
    <t>34755.44</t>
  </si>
  <si>
    <t xml:space="preserve">Coupon code 24HOURSALE applied - à¸¿ 912 off!, SAVE 28% TODAY!, </t>
  </si>
  <si>
    <t>Deluxe Double Room with Rooftop Terrace</t>
  </si>
  <si>
    <t>39276.80</t>
  </si>
  <si>
    <t>SAVE 21% TODAY!, , Member Price per night 14,890</t>
  </si>
  <si>
    <t>39899.64</t>
  </si>
  <si>
    <t>Coupon code 24HOURSALE applied - à¸¿ 1,047 off!, SAVE 28% TODAY!, Special deal!-Limited time offer. 20% discount!, Extra low price! (non-refundable)</t>
  </si>
  <si>
    <t>49874.56</t>
  </si>
  <si>
    <t xml:space="preserve">Coupon code 24HOURSALE applied - à¸¿ 1,308 off!, </t>
  </si>
  <si>
    <t>View Lavilla</t>
  </si>
  <si>
    <t>Ao Nang View La Villa</t>
  </si>
  <si>
    <t>564/12 Moo 2, Ao Nang Road, Ao Nang, Krabi, Thailand, 81000</t>
  </si>
  <si>
    <t>4400.02</t>
  </si>
  <si>
    <t>Baan Kure Ngern Aonang Villas</t>
  </si>
  <si>
    <t>11285.48</t>
  </si>
  <si>
    <t xml:space="preserve">Coupon code 24HOURSALE applied - à¸¿ 292 off!, </t>
  </si>
  <si>
    <t>922,923 moo 2 soi khaokeaw, Ao Nang, Krabi, Thailand, 81180</t>
  </si>
  <si>
    <t>11980.00</t>
  </si>
  <si>
    <t>iCheck inn Ao Nang Krabi</t>
  </si>
  <si>
    <t>4861.54</t>
  </si>
  <si>
    <t>Coupon code 24HOURSALE applied - à¸¿ 151 off!, SAVE 78% TODAY!, Extra low price! (non-refundable)</t>
  </si>
  <si>
    <t>199/6 Moo 3, Ao Nang, Krabi, Thailand, 81180</t>
  </si>
  <si>
    <t xml:space="preserve">SAVE 78% TODAY!, </t>
  </si>
  <si>
    <t>DOUBLE SUPERIOR - ROOM ONLY</t>
  </si>
  <si>
    <t>5057.76</t>
  </si>
  <si>
    <t>Coupon code 24HOURSALE applied - à¸¿ 133 off!, Extra low price! (non-refundable)</t>
  </si>
  <si>
    <t>5083.18</t>
  </si>
  <si>
    <t>Coupon code 24HOURSALE applied - à¸¿ 133 off!, SAVE 77% TODAY!, Extra low price! (non-refundable)</t>
  </si>
  <si>
    <t>5400.04</t>
  </si>
  <si>
    <t xml:space="preserve">SAVE 77% TODAY!, </t>
  </si>
  <si>
    <t>5422.06</t>
  </si>
  <si>
    <t>Coupon code 24HOURSALE applied - à¸¿ 142 off!, SAVE 77% TODAY!, Extra low price! (non-refundable)</t>
  </si>
  <si>
    <t>5591.50</t>
  </si>
  <si>
    <t>Coupon code 24HOURSALE applied - à¸¿ 147 off!, SAVE 76% TODAY!, Extra low price! (non-refundable)</t>
  </si>
  <si>
    <t>5620.24</t>
  </si>
  <si>
    <t>Coupon code 24HOURSALE applied - à¸¿ 147 off!, SAVE 75% TODAY!, Extra low price! (non-refundable)</t>
  </si>
  <si>
    <t>DOUBLE DELUXE - ROOM ONLY</t>
  </si>
  <si>
    <t>Coupon code 24HOURSALE applied - à¸¿ 147 off!, Extra low price! (non-refundable)</t>
  </si>
  <si>
    <t>5940.02</t>
  </si>
  <si>
    <t>6180.80</t>
  </si>
  <si>
    <t>Coupon code 24HOURSALE applied - à¸¿ 162 off!, SAVE 74% TODAY!, Extra low price! (non-refundable)</t>
  </si>
  <si>
    <t>Double or Twin SUPERIOR - ROOM ONLY</t>
  </si>
  <si>
    <t>7489.80</t>
  </si>
  <si>
    <t>Coupon code 24HOURSALE applied - à¸¿ 196 off!, Extra low price! (non-refundable)</t>
  </si>
  <si>
    <t>Double or Twin SUPERIOR - BED AND BREAKFAST</t>
  </si>
  <si>
    <t>8738.08</t>
  </si>
  <si>
    <t>Coupon code 24HOURSALE applied - à¸¿ 229 off!, Extra low price! (non-refundable)</t>
  </si>
  <si>
    <t>Double or Twin DELUXE - BED AND BREAKFAST</t>
  </si>
  <si>
    <t>9986.38</t>
  </si>
  <si>
    <t>Coupon code 24HOURSALE applied - à¸¿ 262 off!, Extra low price! (non-refundable)</t>
  </si>
  <si>
    <t>Baan Dinlamun Resort</t>
  </si>
  <si>
    <t>Earth Suite</t>
  </si>
  <si>
    <t>7764.52</t>
  </si>
  <si>
    <t xml:space="preserve">Coupon code 24HOURSALE applied - à¸¿ 225 off!, </t>
  </si>
  <si>
    <t>171 m. 3, Ao Nang, Krabi, Thailand, 81180</t>
  </si>
  <si>
    <t>Andaman Pearl Resort</t>
  </si>
  <si>
    <t>6366.64</t>
  </si>
  <si>
    <t>754754/1 Soi Aonang 11/1, Moo 2, Ao Nang, Krabi, Thailand, 81180</t>
  </si>
  <si>
    <t>6520.78</t>
  </si>
  <si>
    <t xml:space="preserve">Coupon code 24HOURSALE applied - à¸¿ 171 off!, </t>
  </si>
  <si>
    <t>Premier Garden View</t>
  </si>
  <si>
    <t>6791.88</t>
  </si>
  <si>
    <t>Premier Grand Deluxe</t>
  </si>
  <si>
    <t>7217.14</t>
  </si>
  <si>
    <t>11019.50</t>
  </si>
  <si>
    <t xml:space="preserve">Coupon code 24HOURSALE applied - à¸¿ 342 off!, </t>
  </si>
  <si>
    <t>11019.52</t>
  </si>
  <si>
    <t>11264.92</t>
  </si>
  <si>
    <t xml:space="preserve">Coupon code 24HOURSALE applied - à¸¿ 350 off!, </t>
  </si>
  <si>
    <t>12737.36</t>
  </si>
  <si>
    <t xml:space="preserve">Coupon code 24HOURSALE applied - à¸¿ 395 off!, </t>
  </si>
  <si>
    <t>12860.06</t>
  </si>
  <si>
    <t xml:space="preserve">Coupon code 24HOURSALE applied - à¸¿ 399 off!, </t>
  </si>
  <si>
    <t>13718.98</t>
  </si>
  <si>
    <t xml:space="preserve">Coupon code 24HOURSALE applied - à¸¿ 426 off!, </t>
  </si>
  <si>
    <t>14577.90</t>
  </si>
  <si>
    <t xml:space="preserve">Coupon code 24HOURSALE applied - à¸¿ 452 off!, </t>
  </si>
  <si>
    <t>Koh Jum Freedom Resort</t>
  </si>
  <si>
    <t>Deluxe Sea View With Fan</t>
  </si>
  <si>
    <t>239 M.3 T.Kohsriborya A.Nueaklong, Koh Jum / Koh Pu, Koh Jum / Koh Pu Krabi, Thailand, 81130</t>
  </si>
  <si>
    <t>VP Resort</t>
  </si>
  <si>
    <t>Standard Room</t>
  </si>
  <si>
    <t>1349.48</t>
  </si>
  <si>
    <t>Coupon code 24HOURSALE applied - à¸¿ 31 off!, Extra low price! (non-refundable)</t>
  </si>
  <si>
    <t>258/1 Moo 2 Khlong Thom Tai Khlong Tom, Klong Thom, Krabi, Thailand, 81120</t>
  </si>
  <si>
    <t>1515.22</t>
  </si>
  <si>
    <t xml:space="preserve">Coupon code 24HOURSALE applied - à¸¿ 27 off!, </t>
  </si>
  <si>
    <t>1580.00</t>
  </si>
  <si>
    <t>J Holiday Inn</t>
  </si>
  <si>
    <t>1170.02</t>
  </si>
  <si>
    <t>40/1 Hamtanon Road, Tambol Paknam, Amphure Mueng, Krabi, Krabi Town, Krabi, Thailand, 81000</t>
  </si>
  <si>
    <t>1710.02</t>
  </si>
  <si>
    <t>1620.04</t>
  </si>
  <si>
    <t>2160.02</t>
  </si>
  <si>
    <t>1890.02</t>
  </si>
  <si>
    <t>Standard Family Room</t>
  </si>
  <si>
    <t>2880.00</t>
  </si>
  <si>
    <t>Deluxe Family Room</t>
  </si>
  <si>
    <t>3780.02</t>
  </si>
  <si>
    <t>Vacation House Krabi</t>
  </si>
  <si>
    <t>Single Bed Room</t>
  </si>
  <si>
    <t>Vacation House</t>
  </si>
  <si>
    <t>1434.58</t>
  </si>
  <si>
    <t>49/1 Moo.3, Nongtalay,, Klong Muang, Krabi, Thailand, 81180</t>
  </si>
  <si>
    <t>1440.00</t>
  </si>
  <si>
    <t>1920.00</t>
  </si>
  <si>
    <t xml:space="preserve">SAVE 19% TODAY!, </t>
  </si>
  <si>
    <t>1931.96</t>
  </si>
  <si>
    <t>Double or Twin Room</t>
  </si>
  <si>
    <t>2760.02</t>
  </si>
  <si>
    <t>Standard King Bed</t>
  </si>
  <si>
    <t>Pine Home</t>
  </si>
  <si>
    <t>1072.34</t>
  </si>
  <si>
    <t xml:space="preserve">Coupon code 24HOURSALE applied - à¸¿ 32 off!, SAVE 25% TODAY!, </t>
  </si>
  <si>
    <t>440, Ban Sai Thai, Krabi, Thailand, 81000</t>
  </si>
  <si>
    <t>1509.22</t>
  </si>
  <si>
    <t xml:space="preserve">Coupon code 24HOURSALE applied - à¸¿ 45 off!, SAVE 29% TODAY!, </t>
  </si>
  <si>
    <t>1782.02</t>
  </si>
  <si>
    <t>Aonang Phu Petra Resort Krabi</t>
  </si>
  <si>
    <t>Hillside Villa</t>
  </si>
  <si>
    <t>Aonang Phu Petra Resort</t>
  </si>
  <si>
    <t>11399.50</t>
  </si>
  <si>
    <t>Coupon code 24HOURSALE applied - à¸¿ 354 off!, SAVE 31% TODAY!, Special deal!-Early Booking Saver. 15% discount!, Extra low price! (non-refundable)</t>
  </si>
  <si>
    <t>521 Moo.2 Soi 11 Aonang, Muang, Ao Nang, Krabi, Thailand, 81000</t>
  </si>
  <si>
    <t>12362.42</t>
  </si>
  <si>
    <t>SAVE 26% TODAY!, , Member Price per night 4,765</t>
  </si>
  <si>
    <t>14402.36</t>
  </si>
  <si>
    <t>Coupon code 24HOURSALE applied - à¸¿ 378 off!, SAVE 23% TODAY!, Special deal!-Early Booking Saver. 15% discount!, Extra low price! (non-refundable)</t>
  </si>
  <si>
    <t>Chic N Chill Bed and Breakfast</t>
  </si>
  <si>
    <t>Chic Room</t>
  </si>
  <si>
    <t>5032.96</t>
  </si>
  <si>
    <t xml:space="preserve">Coupon code 24HOURSALE applied - à¸¿ 154 off!, SAVE 60% TODAY!, </t>
  </si>
  <si>
    <t>197198 Moo 3, Aonang Soi 8, Ao Nang, Krabi, Thailand, 81180</t>
  </si>
  <si>
    <t>5934.78</t>
  </si>
  <si>
    <t xml:space="preserve">Coupon code 24HOURSALE applied - à¸¿ 154 off!, SAVE 53% TODAY!, </t>
  </si>
  <si>
    <t>S.J.House</t>
  </si>
  <si>
    <t>Double Room with Terrace</t>
  </si>
  <si>
    <t>279 M4 Aonang, Nopparat Thara, Krabi, Thailand, 81180</t>
  </si>
  <si>
    <t>JP Mansion</t>
  </si>
  <si>
    <t>Basic, Twin Bed, Fan, Shared Bathroom</t>
  </si>
  <si>
    <t>560.00</t>
  </si>
  <si>
    <t>52, Soi 5, Maharat Rd, Paknam, Krabi Town, Krabi, Thailand, 81000</t>
  </si>
  <si>
    <t>Basic,Double Bed,Fan,Private Bathroom</t>
  </si>
  <si>
    <t>720.00</t>
  </si>
  <si>
    <t>Standard Double Bed Air Conditioning Private Bathroom</t>
  </si>
  <si>
    <t>800.00</t>
  </si>
  <si>
    <t>Double Room with Air-Conditioner and Shared Bathroom</t>
  </si>
  <si>
    <t>860.00</t>
  </si>
  <si>
    <t>Superior Twin Room</t>
  </si>
  <si>
    <t>1000.00</t>
  </si>
  <si>
    <t>Pakasai Resort Nua Klong</t>
  </si>
  <si>
    <t>Economy Double Room</t>
  </si>
  <si>
    <t>1900.02</t>
  </si>
  <si>
    <t>157 Moo 7 Tambol Pakasai, Nuueklong, Nuea Klong, Krabi, Thailand, 81130</t>
  </si>
  <si>
    <t>Tetris Hotel</t>
  </si>
  <si>
    <t>1 Bedroom Executive Suite</t>
  </si>
  <si>
    <t>6245.28</t>
  </si>
  <si>
    <t xml:space="preserve">Coupon code 24HOURSALE applied - à¸¿ 156 off!, SAVE 47% TODAY!, Special deal!-Limited time offer. Rate includes 25% discount!, </t>
  </si>
  <si>
    <t>77/7 Moo2,Aonang Subdistrict,Muang Krabi District, Krabi, Ao Nang, Krabi, Thailand, 81000</t>
  </si>
  <si>
    <t>6826.64</t>
  </si>
  <si>
    <t xml:space="preserve">Coupon code 24HOURSALE applied - à¸¿ 138 off!, SAVE 43% TODAY!, Special deal!-Limited time offer. Rate includes 25% discount!, </t>
  </si>
  <si>
    <t>The Tama Hotel</t>
  </si>
  <si>
    <t>4975.06</t>
  </si>
  <si>
    <t>Coupon code 24HOURSALE applied - à¸¿ 185 off!, SAVE 83% TODAY!, Flash Deal-72 hr limited sale Rate includes 51% discount!, Extra low price! (non-refundable)</t>
  </si>
  <si>
    <t>340 Moo. 5, T.Saithai, Ao Num Mao Bay, Krabi, Thailand, 81000</t>
  </si>
  <si>
    <t>5416.06</t>
  </si>
  <si>
    <t>Coupon code 24HOURSALE applied - à¸¿ 175 off!, SAVE 81% TODAY!, Flash Deal-72 hr limited sale Rate includes 51% discount!, Extra low price! (non-refundable)</t>
  </si>
  <si>
    <t>11000.02</t>
  </si>
  <si>
    <t>SAVE 61% TODAY!, , Member Price per night 4,170</t>
  </si>
  <si>
    <t>SAVE 54% TODAY!, , Member Price per night 4,928</t>
  </si>
  <si>
    <t>Coupon code 24HOURSALE applied - à¸¿ 185 off!, SAVE 87% TODAY!, Flash Deal-72 hr limited sale Rate includes 51% discount!, Extra low price! (non-refundable)</t>
  </si>
  <si>
    <t>6189.80</t>
  </si>
  <si>
    <t>Coupon code 24HOURSALE applied - à¸¿ 200 off!, SAVE 84% TODAY!, Flash Deal-72 hr limited sale Rate includes 51% discount!, Extra low price! (non-refundable)</t>
  </si>
  <si>
    <t>SAVE 68% TODAY!, , Member Price per night 4,549</t>
  </si>
  <si>
    <t>SAVE 61% TODAY!, , Member Price per night 5,687</t>
  </si>
  <si>
    <t>Centara Anda Dhevi Resort &amp; Spa Krabi</t>
  </si>
  <si>
    <t>Centara Anda Dhevi Resort and Spa</t>
  </si>
  <si>
    <t>10347.90</t>
  </si>
  <si>
    <t>SAVE 54% TODAY!, Special deal!-Early Booking Saver. 20% discount!, Extra low price! (non-refundable), Member Price per night 3,956</t>
  </si>
  <si>
    <t>182 Moo 3, Aonang, Muang, Ao Nang, Krabi, Thailand, 81000</t>
  </si>
  <si>
    <t>11110.88</t>
  </si>
  <si>
    <t>11345.38</t>
  </si>
  <si>
    <t>SAVE 50% TODAY!, Special deal!-Early Booking Saver. 20% discount!, Extra low price! (non-refundable), Member Price per night 4,338</t>
  </si>
  <si>
    <t>11948.10</t>
  </si>
  <si>
    <t>SAVE 47% TODAY!, Special deal!-Early Booking Saver. 20% discount!, Extra low price! (non-refundable), Member Price per night 4,568</t>
  </si>
  <si>
    <t>12052.48</t>
  </si>
  <si>
    <t>12834.46</t>
  </si>
  <si>
    <t>SAVE 43% TODAY!, Special deal!-Early Booking Saver. 20% discount!, Extra low price! (non-refundable), Member Price per night 4,907</t>
  </si>
  <si>
    <t>Krabi Cinta House</t>
  </si>
  <si>
    <t>2/17 Pisan Pob Road, T. Paknam, Muang, Krabi, Krabi Town, Krabi, Thailand, 81000</t>
  </si>
  <si>
    <t>Basic Triple Room</t>
  </si>
  <si>
    <t>Krabi Discovery Resort</t>
  </si>
  <si>
    <t>1498.74</t>
  </si>
  <si>
    <t xml:space="preserve">Coupon code 24HOURSALE applied - à¸¿ 51 off!, SAVE 75% TODAY!, </t>
  </si>
  <si>
    <t>112 Moo 3 Kaotong, Ban Tha Len, Krabi, Thailand, 81000</t>
  </si>
  <si>
    <t>1851.60</t>
  </si>
  <si>
    <t xml:space="preserve">Coupon code 24HOURSALE applied - à¸¿ 54 off!, SAVE 75% TODAY!, </t>
  </si>
  <si>
    <t>Baan Habeebee Resort</t>
  </si>
  <si>
    <t>9527.42</t>
  </si>
  <si>
    <t>265 Moo 5, Nopparat Thara, Krabi, Thailand, 81000</t>
  </si>
  <si>
    <t>2 Bedroom Family Suite</t>
  </si>
  <si>
    <t>17969.38</t>
  </si>
  <si>
    <t>Phu Tubkaek View House</t>
  </si>
  <si>
    <t>1 Twin Balcony with Fridge Smoking</t>
  </si>
  <si>
    <t>2380.02</t>
  </si>
  <si>
    <t>Tubkaak beach,214 Nong Thale, Krabi, Klong Muang, Krabi, Thailand, 81000</t>
  </si>
  <si>
    <t>Superior Twin Room Balcony</t>
  </si>
  <si>
    <t>Baan Sawan Resort</t>
  </si>
  <si>
    <t>3 Bedroom Apartment (6 Adults)</t>
  </si>
  <si>
    <t>189 Moo 4 Ao Nang, Nopparat Thara, Krabi, Thailand, 81000</t>
  </si>
  <si>
    <t>Z-Zee House</t>
  </si>
  <si>
    <t>Standard - Double</t>
  </si>
  <si>
    <t>1894.76</t>
  </si>
  <si>
    <t xml:space="preserve">Coupon code 24HOURSALE applied - à¸¿ 61 off!, SAVE 34% TODAY!, </t>
  </si>
  <si>
    <t>2027.82</t>
  </si>
  <si>
    <t xml:space="preserve">Coupon code 24HOURSALE applied - à¸¿ 56 off!, SAVE 29% TODAY!, </t>
  </si>
  <si>
    <t>Basic Double Room</t>
  </si>
  <si>
    <t>2300.00</t>
  </si>
  <si>
    <t>Sea Star House</t>
  </si>
  <si>
    <t>Deluxe Double Bed</t>
  </si>
  <si>
    <t>379 moo 2 Aonang, Ao Nang, Krabi, Thailand, 81000</t>
  </si>
  <si>
    <t>Deluxe Balcony Double Bed</t>
  </si>
  <si>
    <t>4706.66</t>
  </si>
  <si>
    <t xml:space="preserve">Coupon code 24HOURSALE applied - à¸¿ 123 off!, SAVE 59% TODAY!, </t>
  </si>
  <si>
    <t>Holiday Inn Express krabi Ao Nang</t>
  </si>
  <si>
    <t>Superior Room Non-Smoking</t>
  </si>
  <si>
    <t>Holiday Inn Resort Krabi Ao Nang Beach</t>
  </si>
  <si>
    <t>20974.14</t>
  </si>
  <si>
    <t>123 Moo 3, Ao Nang Beach, Muang, Krabi, Ao Nang, Krabi, Thailand, 81180</t>
  </si>
  <si>
    <t>HotelÂs website</t>
  </si>
  <si>
    <t>22501.88</t>
  </si>
  <si>
    <t>22501.90</t>
  </si>
  <si>
    <t>2 Twin Beds Pool View Non-Smoking</t>
  </si>
  <si>
    <t>23092.74</t>
  </si>
  <si>
    <t>King Bed Pool View Non-Smoking</t>
  </si>
  <si>
    <t>Twin Room with Pool View - Non-Smoking</t>
  </si>
  <si>
    <t>King Room with Pool View - Non-Smoking</t>
  </si>
  <si>
    <t>24620.48</t>
  </si>
  <si>
    <t>24620.50</t>
  </si>
  <si>
    <t>1 King Bed Deluxe Non-smoking</t>
  </si>
  <si>
    <t>24999.48</t>
  </si>
  <si>
    <t>1 King Deluxe Pool Accessible Non-Smoking</t>
  </si>
  <si>
    <t>25211.34</t>
  </si>
  <si>
    <t>1890.56</t>
  </si>
  <si>
    <t>3396.52</t>
  </si>
  <si>
    <t xml:space="preserve">Coupon code 24HOURSALE applied - à¸¿ 66 off!, SAVE 10% TODAY!, </t>
  </si>
  <si>
    <t>Diamond Cave Resort &amp; Spa</t>
  </si>
  <si>
    <t>Double Bungalow</t>
  </si>
  <si>
    <t>543 Moo 2, Aonang Muang Krabi, Railay, Krabi, Thailand, 81000</t>
  </si>
  <si>
    <t>Quadruple Room with Fan</t>
  </si>
  <si>
    <t>9720.02</t>
  </si>
  <si>
    <t>Bungalow (4 Adults)</t>
  </si>
  <si>
    <t>9900.00</t>
  </si>
  <si>
    <t>10440.00</t>
  </si>
  <si>
    <t>14940.00</t>
  </si>
  <si>
    <t>Neptune's Guesthouse</t>
  </si>
  <si>
    <t>Standard 4th Floor</t>
  </si>
  <si>
    <t>2808.36</t>
  </si>
  <si>
    <t xml:space="preserve">Coupon code 24HOURSALE applied - à¸¿ 81 off!, SAVE 21% TODAY!, </t>
  </si>
  <si>
    <t>Aonang O2 Boutique Hotel</t>
  </si>
  <si>
    <t>5112.02</t>
  </si>
  <si>
    <t>727 Moo.2 , Ao Nang, Muang, Ao Nang, Krabi, Thailand, 81000</t>
  </si>
  <si>
    <t>Studio with Pool Access</t>
  </si>
  <si>
    <t>5472.00</t>
  </si>
  <si>
    <t>7002.00</t>
  </si>
  <si>
    <t>Leelawadee Garden Resort</t>
  </si>
  <si>
    <t>One Bedroom Villa</t>
  </si>
  <si>
    <t>8621.42</t>
  </si>
  <si>
    <t xml:space="preserve">Coupon code 24HOURSALE applied - à¸¿ 210 off!, SAVE 24% TODAY!, Special deal!-Limited time offer. 20% discount!, </t>
  </si>
  <si>
    <t>312 Ao Nam Mao Soi 5, Ao Nang, Krabi, Thailand, 81000</t>
  </si>
  <si>
    <t>10500.00</t>
  </si>
  <si>
    <t>Hide &amp; Seek Resort Krabi</t>
  </si>
  <si>
    <t>Stadard Double Room</t>
  </si>
  <si>
    <t>89/1 Panurat road , Soi maharaj 28 Tumbon Paknam KrabiTown ,Krabi Thailand, Krabi Town, Krabi, Thailand, 81000</t>
  </si>
  <si>
    <t>Hop Inn Krabi</t>
  </si>
  <si>
    <t>1225.68</t>
  </si>
  <si>
    <t xml:space="preserve">Coupon code 24HOURSALE applied - à¸¿ 32 off!, SAVE 57% TODAY!, </t>
  </si>
  <si>
    <t>19 Ruamjit Road, Pak Nam Sub District, Mueang Krabi District, Krabi, Krabi Town, Krabi, Thailand, 81000</t>
  </si>
  <si>
    <t xml:space="preserve">Coupon code 24HOURSALE applied - à¸¿ 32 off!, SAVE 48% TODAY!, </t>
  </si>
  <si>
    <t>Pop-In Hostel</t>
  </si>
  <si>
    <t>Basic Twin</t>
  </si>
  <si>
    <t>2416.80</t>
  </si>
  <si>
    <t xml:space="preserve">SAVE 6% TODAY!, Special deal!-Early Booking Saver. 5% discount!, </t>
  </si>
  <si>
    <t>2544.00</t>
  </si>
  <si>
    <t>SuperiorRoom</t>
  </si>
  <si>
    <t>4028.00</t>
  </si>
  <si>
    <t>4240.00</t>
  </si>
  <si>
    <t>5011.24</t>
  </si>
  <si>
    <t>5275.00</t>
  </si>
  <si>
    <t xml:space="preserve">Poonsiri Private Pool Villa Aonang </t>
  </si>
  <si>
    <t>17477.08</t>
  </si>
  <si>
    <t xml:space="preserve">Coupon code 24HOURSALE applied - à¸¿ 725 off!, SAVE 29% TODAY!, Special deal!-Limited time offer. Rate includes 20% discount!, </t>
  </si>
  <si>
    <t>Krabi Cozy Place Hotel</t>
  </si>
  <si>
    <t>2393.52</t>
  </si>
  <si>
    <t xml:space="preserve">Coupon code 24HOURSALE applied - à¸¿ 53 off!, SAVE 64% TODAY!, </t>
  </si>
  <si>
    <t>67/9 Issara Rd., Paknum, Krabi Town, Krabi, Thailand, 81000</t>
  </si>
  <si>
    <t>Deluxe Pool Side</t>
  </si>
  <si>
    <t>3071.38</t>
  </si>
  <si>
    <t xml:space="preserve">Coupon code 24HOURSALE applied - à¸¿ 54 off!, SAVE 60% TODAY!, </t>
  </si>
  <si>
    <t>Funky Crab</t>
  </si>
  <si>
    <t>Standard Double Room with Fan</t>
  </si>
  <si>
    <t>600.02</t>
  </si>
  <si>
    <t>1 Maharatch Soi 9, Paknaam, Mueang, Krabi, Krabi Town, Krabi, Thailand, 81000</t>
  </si>
  <si>
    <t>Standard Double Room with Shared Bathroom</t>
  </si>
  <si>
    <t>The Pelican Residence &amp; Suites Krabi</t>
  </si>
  <si>
    <t>Deluxe Suite</t>
  </si>
  <si>
    <t>15506.00</t>
  </si>
  <si>
    <t>Coupon code 24HOURSALE applied - à¸¿ 562 off!, SAVE 18% TODAY!, Extra low price! (non-refundable)</t>
  </si>
  <si>
    <t>185 Klong Muang, Tub Kaak Road, Nong Talay, Klong Muang, Krabi, Thailand, 81180</t>
  </si>
  <si>
    <t>16830.00</t>
  </si>
  <si>
    <t>Deluxe Pool Suite</t>
  </si>
  <si>
    <t>17652.46</t>
  </si>
  <si>
    <t>Coupon code 24HOURSALE applied - à¸¿ 553 off!, SAVE 40% TODAY!, Extra low price! (non-refundable)</t>
  </si>
  <si>
    <t>19027.10</t>
  </si>
  <si>
    <t>Coupon code 24HOURSALE applied - à¸¿ 596 off!, Extra low price! (non-refundable)</t>
  </si>
  <si>
    <t>21005.24</t>
  </si>
  <si>
    <t>Coupon code 24HOURSALE applied - à¸¿ 658 off!, SAVE 29% TODAY!, Extra low price! (non-refundable)</t>
  </si>
  <si>
    <t>Deluxe Two Bedroom Suite</t>
  </si>
  <si>
    <t>21374.06</t>
  </si>
  <si>
    <t>Coupon code 24HOURSALE applied - à¸¿ 669 off!, SAVE 35% TODAY!, Extra low price! (non-refundable)</t>
  </si>
  <si>
    <t>21375.72</t>
  </si>
  <si>
    <t>Coupon code 24HOURSALE applied - à¸¿ 670 off!, SAVE 35% TODAY!, Extra low price! (non-refundable)</t>
  </si>
  <si>
    <t>22950.00</t>
  </si>
  <si>
    <t xml:space="preserve">SAVE 30% TODAY!, </t>
  </si>
  <si>
    <t>24726.84</t>
  </si>
  <si>
    <t>Coupon code 24HOURSALE applied - à¸¿ 774 off!, SAVE 25% TODAY!, Extra low price! (non-refundable)</t>
  </si>
  <si>
    <t>25147.62</t>
  </si>
  <si>
    <t>Coupon code 24HOURSALE applied - à¸¿ 788 off!, SAVE 24% TODAY!, Extra low price! (non-refundable)</t>
  </si>
  <si>
    <t>Deluxe 3 Bedroom Suite</t>
  </si>
  <si>
    <t>25648.86</t>
  </si>
  <si>
    <t>Coupon code 24HOURSALE applied - à¸¿ 803 off!, SAVE 34% TODAY!, Extra low price! (non-refundable)</t>
  </si>
  <si>
    <t>2-Bedroom Deluxe Suite with Private Pool</t>
  </si>
  <si>
    <t>27157.62</t>
  </si>
  <si>
    <t>Coupon code 24HOURSALE applied - à¸¿ 851 off!, SAVE 48% TODAY!, Extra low price! (non-refundable)</t>
  </si>
  <si>
    <t>27540.02</t>
  </si>
  <si>
    <t>28081.32</t>
  </si>
  <si>
    <t>Coupon code 24HOURSALE applied - à¸¿ 880 off!, Extra low price! (non-refundable)</t>
  </si>
  <si>
    <t>29160.00</t>
  </si>
  <si>
    <t>30175.14</t>
  </si>
  <si>
    <t>Coupon code 24HOURSALE applied - à¸¿ 945 off!, SAVE 42% TODAY!, Extra low price! (non-refundable)</t>
  </si>
  <si>
    <t>2-Bedroom Deluxe Ocean View Suite with Private Pool</t>
  </si>
  <si>
    <t>33192.64</t>
  </si>
  <si>
    <t>Coupon code 24HOURSALE applied - à¸¿ 1,040 off!, SAVE 34% TODAY!, Extra low price! (non-refundable)</t>
  </si>
  <si>
    <t>33863.20</t>
  </si>
  <si>
    <t>Coupon code 24HOURSALE applied - à¸¿ 1,061 off!, SAVE 35% TODAY!, Extra low price! (non-refundable)</t>
  </si>
  <si>
    <t>35640.02</t>
  </si>
  <si>
    <t>35707.24</t>
  </si>
  <si>
    <t>Coupon code 24HOURSALE applied - à¸¿ 1,118 off!, Extra low price! (non-refundable)</t>
  </si>
  <si>
    <t>36880.72</t>
  </si>
  <si>
    <t>Coupon code 24HOURSALE applied - à¸¿ 1,155 off!, SAVE 27% TODAY!, Extra low price! (non-refundable)</t>
  </si>
  <si>
    <t>39898.22</t>
  </si>
  <si>
    <t>Coupon code 24HOURSALE applied - à¸¿ 1,250 off!, SAVE 21% TODAY!, Extra low price! (non-refundable)</t>
  </si>
  <si>
    <t>Little Home Ao Nang</t>
  </si>
  <si>
    <t>Deluxe Triple Rooms</t>
  </si>
  <si>
    <t>3907.70</t>
  </si>
  <si>
    <t xml:space="preserve">Coupon code 24HOURSALE applied - à¸¿ 98 off!, SAVE 81% TODAY!, </t>
  </si>
  <si>
    <t>155/1315, Ao Nang, Krabi, Thailand, 81180</t>
  </si>
  <si>
    <t>5151.00</t>
  </si>
  <si>
    <t xml:space="preserve">Coupon code 24HOURSALE applied - à¸¿ 105 off!, SAVE 75% TODAY!, </t>
  </si>
  <si>
    <t>Krabi Thai Village Resort</t>
  </si>
  <si>
    <t>Duplex Suite</t>
  </si>
  <si>
    <t>31325.26</t>
  </si>
  <si>
    <t>Coupon code 24HOURSALE applied - à¸¿ 1,126 off!, SAVE 63% TODAY!, Flash Deal-Limited time offer. 50% discount!, Extra low price! (non-refundable)</t>
  </si>
  <si>
    <t>260 Moo 2, Tambon Aonang, Muang, Ao Nang, Krabi, Thailand</t>
  </si>
  <si>
    <t>44703.90</t>
  </si>
  <si>
    <t>Coupon code 24HOURSALE applied - à¸¿ 1,387 off!, SAVE 63% TODAY!, Flash Deal-Limited time offer. 50% discount!, Extra low price! (non-refundable)</t>
  </si>
  <si>
    <t>79163.14</t>
  </si>
  <si>
    <t xml:space="preserve">Coupon code 24HOURSALE applied - à¸¿ 2,457 off!, </t>
  </si>
  <si>
    <t>85000.00</t>
  </si>
  <si>
    <t>111759.74</t>
  </si>
  <si>
    <t xml:space="preserve">Coupon code 24HOURSALE applied - à¸¿ 3,468 off!, </t>
  </si>
  <si>
    <t>120000.00</t>
  </si>
  <si>
    <t>iCheck Inn Ao Nang Krabi</t>
  </si>
  <si>
    <t>6288.30</t>
  </si>
  <si>
    <t>Address666/6 Moo 2 T Ao Nang A.Muang, Ao Nang, Krabi, Thailand</t>
  </si>
  <si>
    <t>7627.12</t>
  </si>
  <si>
    <t xml:space="preserve">Coupon code 24HOURSALE applied - à¸¿ 206 off!, </t>
  </si>
  <si>
    <t>8898.32</t>
  </si>
  <si>
    <t xml:space="preserve">Coupon code 24HOURSALE applied - à¸¿ 241 off!, </t>
  </si>
  <si>
    <t>Aonang Dahla Bungalow</t>
  </si>
  <si>
    <t>27, Moo 2, Ao Nang, Krabi, Thailand, 81000</t>
  </si>
  <si>
    <t>River Front Krabi Hotel</t>
  </si>
  <si>
    <t>Deluxe Twin Pool View</t>
  </si>
  <si>
    <t>2961.64</t>
  </si>
  <si>
    <t>Coupon code 24HOURSALE applied - à¸¿ 92 off!, Extra low price! (non-refundable)</t>
  </si>
  <si>
    <t>Uttarakit Rd., Paknam Muang Krabi, Krabi Town, Krabi, Thailand, 81000</t>
  </si>
  <si>
    <t>Deluxe King River View</t>
  </si>
  <si>
    <t>3369.96</t>
  </si>
  <si>
    <t>Coupon code 24HOURSALE applied - à¸¿ 88 off!, Extra low price! (non-refundable)</t>
  </si>
  <si>
    <t>Deluxe Twin River View</t>
  </si>
  <si>
    <t>3180.00</t>
  </si>
  <si>
    <t>3558.24</t>
  </si>
  <si>
    <t>Coupon code 24HOURSALE applied - à¸¿ 93 off!, Extra low price! (non-refundable)</t>
  </si>
  <si>
    <t>3746.50</t>
  </si>
  <si>
    <t xml:space="preserve">Coupon code 24HOURSALE applied - à¸¿ 98 off!, </t>
  </si>
  <si>
    <t>3934.76</t>
  </si>
  <si>
    <t>Coupon code 24HOURSALE applied - à¸¿ 103 off!, Extra low price! (non-refundable)</t>
  </si>
  <si>
    <t>3980.00</t>
  </si>
  <si>
    <t>4123.04</t>
  </si>
  <si>
    <t>3780.00</t>
  </si>
  <si>
    <t>4311.30</t>
  </si>
  <si>
    <t xml:space="preserve">Coupon code 24HOURSALE applied - à¸¿ 113 off!, </t>
  </si>
  <si>
    <t>3980.02</t>
  </si>
  <si>
    <t>4380.00</t>
  </si>
  <si>
    <t>4580.00</t>
  </si>
  <si>
    <t>4180.02</t>
  </si>
  <si>
    <t xml:space="preserve">Coupon code 24HOURSALE applied - à¸¿ 123 off!, </t>
  </si>
  <si>
    <t>4380.02</t>
  </si>
  <si>
    <t>4980.00</t>
  </si>
  <si>
    <t>4580.02</t>
  </si>
  <si>
    <t>Aonang Viva Resort</t>
  </si>
  <si>
    <t>6370.30</t>
  </si>
  <si>
    <t xml:space="preserve">Coupon code 24HOURSALE applied - à¸¿ 198 off!, SAVE 33% TODAY!, </t>
  </si>
  <si>
    <t>194 Moo 3, Aonang Soi 8 Road, Ao Nang, Krabi, Thailand, 81180</t>
  </si>
  <si>
    <t>7285.90</t>
  </si>
  <si>
    <t xml:space="preserve">Coupon code 24HOURSALE applied - à¸¿ 191 off!, </t>
  </si>
  <si>
    <t>8133.10</t>
  </si>
  <si>
    <t xml:space="preserve">Coupon code 24HOURSALE applied - à¸¿ 213 off!, SAVE 32% TODAY!, </t>
  </si>
  <si>
    <t>Pro Chill Krabi Guesthouse</t>
  </si>
  <si>
    <t>1092.58</t>
  </si>
  <si>
    <t xml:space="preserve">Coupon code 24HOURSALE applied - à¸¿ 32 off!, SAVE 39% TODAY!, Special deal!-Limited time offer. Rate includes 27% discount!, </t>
  </si>
  <si>
    <t>56/0910, Krabi Town, Krabi, Thailand, 81000</t>
  </si>
  <si>
    <t>1242.28</t>
  </si>
  <si>
    <t xml:space="preserve">Coupon code 24HOURSALE applied - à¸¿ 30 off!, SAVE 35% TODAY!, Special deal!-Limited time offer. Rate includes 27% discount!, </t>
  </si>
  <si>
    <t>Deluxe Double Balcony</t>
  </si>
  <si>
    <t>1449.32</t>
  </si>
  <si>
    <t xml:space="preserve">Coupon code 24HOURSALE applied - à¸¿ 35 off!, SAVE 36% TODAY!, Special deal!-Limited time offer. Rate includes 27% discount!, </t>
  </si>
  <si>
    <t>Pantharee Resort</t>
  </si>
  <si>
    <t>404405 Moo 4, KrabiKaothong Road, Ban Sai Thai, Krabi, Thailand, 81000</t>
  </si>
  <si>
    <t>1920.02</t>
  </si>
  <si>
    <t>Isle Beach Resort</t>
  </si>
  <si>
    <t>Superior Garden</t>
  </si>
  <si>
    <t>216 Moo 3, Klong Muang Beach, T.Nong Thale, Klong Muang, Krabi, Thailand, 81180</t>
  </si>
  <si>
    <t>Krabi Home Town Boutique</t>
  </si>
  <si>
    <t>Family - 4 persons</t>
  </si>
  <si>
    <t>20 Vachara Road Muangkrabi, Ban Sai Thai, Krabi, Thailand, 81000</t>
  </si>
  <si>
    <t>Mild Garden View Resort</t>
  </si>
  <si>
    <t>Mild Villas</t>
  </si>
  <si>
    <t>3688.88</t>
  </si>
  <si>
    <t xml:space="preserve">Coupon code 24HOURSALE applied - à¸¿ 114 off!, </t>
  </si>
  <si>
    <t>148 Moo 3, Tumbol AoNang, Muang, Nopparat Thara, Krabi, Thailand, 81000</t>
  </si>
  <si>
    <t>dusitD2 Ao Nang Krabi</t>
  </si>
  <si>
    <t>D'Light King Room</t>
  </si>
  <si>
    <t>8524.48</t>
  </si>
  <si>
    <t xml:space="preserve">Coupon code 24HOURSALE applied - à¸¿ 267 off!, SAVE 70% TODAY!, Flash Deal-Limited time offer. 40% discount!, </t>
  </si>
  <si>
    <t>D'Light Twin Room</t>
  </si>
  <si>
    <t>D'Light Sea View Twin Room</t>
  </si>
  <si>
    <t>9213.78</t>
  </si>
  <si>
    <t xml:space="preserve">Coupon code 24HOURSALE applied - à¸¿ 244 off!, SAVE 69% TODAY!, Flash Deal-Limited time offer. 40% discount!, </t>
  </si>
  <si>
    <t>D'Luxe Twin Room</t>
  </si>
  <si>
    <t>9812.58</t>
  </si>
  <si>
    <t xml:space="preserve">Coupon code 24HOURSALE applied - à¸¿ 260 off!, SAVE 68% TODAY!, Flash Deal-Limited time offer. 40% discount!, </t>
  </si>
  <si>
    <t>D'Luxe King Room</t>
  </si>
  <si>
    <t>D'Light Sea View King Room</t>
  </si>
  <si>
    <t>10237.42</t>
  </si>
  <si>
    <t xml:space="preserve">Coupon code 24HOURSALE applied - à¸¿ 271 off!, SAVE 48% TODAY!, Flash Deal-Limited time offer. Super Hot Deal, </t>
  </si>
  <si>
    <t>Family Sea View Suite, Guest room, Sea view</t>
  </si>
  <si>
    <t>13402.34</t>
  </si>
  <si>
    <t xml:space="preserve">Coupon code 24HOURSALE applied - à¸¿ 355 off!, SAVE 66% TODAY!, Flash Deal-Limited time offer. 40% discount!, </t>
  </si>
  <si>
    <t>D'Suite with King Bed</t>
  </si>
  <si>
    <t>15795.50</t>
  </si>
  <si>
    <t xml:space="preserve">Coupon code 24HOURSALE applied - à¸¿ 418 off!, SAVE 65% TODAY!, Flash Deal-Limited time offer. 40% discount!, </t>
  </si>
  <si>
    <t>Diamond Resort</t>
  </si>
  <si>
    <t>Diamond Beach Resort</t>
  </si>
  <si>
    <t>4005.66</t>
  </si>
  <si>
    <t>Coupon code 24HOURSALE applied - à¸¿ 124 off!, SAVE 80% TODAY!, Extra low price! (non-refundable)</t>
  </si>
  <si>
    <t>242 Moo2 Ao Nammao pier T.Saitai A.Muang, Ao Num Mao Bay, Krabi, Thailand, 81000</t>
  </si>
  <si>
    <t>5000.02</t>
  </si>
  <si>
    <t>SAVE 75% TODAY!, , Member Price per night 1,912</t>
  </si>
  <si>
    <t>Villa Sea View</t>
  </si>
  <si>
    <t>6241.02</t>
  </si>
  <si>
    <t>Coupon code 24HOURSALE applied - à¸¿ 164 off!, SAVE 80% TODAY!, Extra low price! (non-refundable)</t>
  </si>
  <si>
    <t>7800.02</t>
  </si>
  <si>
    <t>SAVE 75% TODAY!, , Member Price per night 2,982</t>
  </si>
  <si>
    <t>Aonang bed box</t>
  </si>
  <si>
    <t>1718.00</t>
  </si>
  <si>
    <t>763 Moo 2 Tambon Aonang Amphoe Mueang Krabi Thailand, Ao Nang, Krabi, Thailand, 81000</t>
  </si>
  <si>
    <t>Sofitel Krabi Phokeethra</t>
  </si>
  <si>
    <t>Superior King</t>
  </si>
  <si>
    <t>Sofitel Krabi Phokeethra Golf &amp; Spa Resort</t>
  </si>
  <si>
    <t>29437.60</t>
  </si>
  <si>
    <t>Accor</t>
  </si>
  <si>
    <t>Tambon Nongtalay, Klong Muang, Krabi, Thailand, 81180</t>
  </si>
  <si>
    <t>Krabi La Playa Resort</t>
  </si>
  <si>
    <t>Pool Deluxe B</t>
  </si>
  <si>
    <t>12528.02</t>
  </si>
  <si>
    <t>143 Moo 3, T.Aonang, A.Muang, Ao Nang, Krabi, Thailand, 81000</t>
  </si>
  <si>
    <t>Pool Deluxe A</t>
  </si>
  <si>
    <t>13608.04</t>
  </si>
  <si>
    <t xml:space="preserve">SAVE 18% TODAY!, </t>
  </si>
  <si>
    <t>14094.00</t>
  </si>
  <si>
    <t>14284.26</t>
  </si>
  <si>
    <t xml:space="preserve">Coupon code 24HOURSALE applied - à¸¿ 375 off!, Special deal!-Limited time offer. 3% discount!, </t>
  </si>
  <si>
    <t>15309.02</t>
  </si>
  <si>
    <t>15515.68</t>
  </si>
  <si>
    <t xml:space="preserve">Coupon code 24HOURSALE applied - à¸¿ 407 off!, SAVE 10% TODAY!, Special deal!-Limited time offer. 3% discount!, </t>
  </si>
  <si>
    <t>25560.02</t>
  </si>
  <si>
    <t>28260.00</t>
  </si>
  <si>
    <t>Hello House</t>
  </si>
  <si>
    <t>Holiday Home</t>
  </si>
  <si>
    <t>2780.02</t>
  </si>
  <si>
    <t>40 Maharaj Road Soi 4, Paknam, Muang, Krabi, Krabi Town, Krabi, Thailand, 81000</t>
  </si>
  <si>
    <t>Apartment</t>
  </si>
  <si>
    <t>Aonang Grand Inn</t>
  </si>
  <si>
    <t>3420.02</t>
  </si>
  <si>
    <t>235 Moo 2, Krabi, Ao Nang, Krabi, Thailand, 81000</t>
  </si>
  <si>
    <t>Amity Poshtel</t>
  </si>
  <si>
    <t>Mixed 6-Bed Dormitory</t>
  </si>
  <si>
    <t>788.24</t>
  </si>
  <si>
    <t>Coupon code 24HOURSALE applied - à¸¿ 25 off!, SAVE 64% TODAY!, Extra low price! (non-refundable)</t>
  </si>
  <si>
    <t>35 Maharat Rd. Soi 5, Krabi Town, Krabi, Thailand, 81000</t>
  </si>
  <si>
    <t>2 Bunk Bed in 6-Bed Mixed Dormitory Room</t>
  </si>
  <si>
    <t>992.02</t>
  </si>
  <si>
    <t>Premium Balcony Double Or Twin Room</t>
  </si>
  <si>
    <t>1415.66</t>
  </si>
  <si>
    <t>Coupon code 24HOURSALE applied - à¸¿ 38 off!, SAVE 68% TODAY!, Flash Deal-Limited time offer. 37% discount!, Extra low price! (non-refundable)</t>
  </si>
  <si>
    <t>1850.78</t>
  </si>
  <si>
    <t>Coupon code 24HOURSALE applied - à¸¿ 50 off!, SAVE 58% TODAY!, Flash Deal-Limited time offer. 37% discount!, Extra low price! (non-refundable)</t>
  </si>
  <si>
    <t>Double or Twin Room with Private Bathroom</t>
  </si>
  <si>
    <t>1902.64</t>
  </si>
  <si>
    <t>2487.44</t>
  </si>
  <si>
    <t>37024.68</t>
  </si>
  <si>
    <t>Coupon code 24HOURSALE applied - à¸¿ 1,072 off!, SAVE 21% TODAY!, Extra low price! (non-refundable)</t>
  </si>
  <si>
    <t>45123.82</t>
  </si>
  <si>
    <t>Coupon code 24HOURSALE applied - à¸¿ 1,306 off!, SAVE 36% TODAY!, Special deal!-Limited time offer. 25% discount!, Extra low price! (non-refundable)</t>
  </si>
  <si>
    <t>50868.00</t>
  </si>
  <si>
    <t>Coupon code 24HOURSALE applied - à¸¿ 1,228 off!, SAVE 33% TODAY!, Special deal!-Limited time offer. 25% discount!, Extra low price! (non-refundable)</t>
  </si>
  <si>
    <t>80687.18</t>
  </si>
  <si>
    <t>Coupon code 24HOURSALE applied - à¸¿ 1,948 off!, SAVE 33% TODAY!, Special deal!-Limited time offer. 25% discount!, Extra low price! (non-refundable)</t>
  </si>
  <si>
    <t>Krabi City Seaview</t>
  </si>
  <si>
    <t>1606.92</t>
  </si>
  <si>
    <t>Coupon code 24HOURSALE applied - à¸¿ 43 off!, SAVE 44% TODAY!, Extra low price! (non-refundable)</t>
  </si>
  <si>
    <t>77/1 Kongkha Road, Paknam, Krabi Town, Krabi, Thailand, 81000</t>
  </si>
  <si>
    <t>1794.96</t>
  </si>
  <si>
    <t>Coupon code 24HOURSALE applied - à¸¿ 40 off!, SAVE 37% TODAY!, Extra low price! (non-refundable)</t>
  </si>
  <si>
    <t>1880.44</t>
  </si>
  <si>
    <t>Coupon code 24HOURSALE applied - à¸¿ 42 off!, SAVE 43% TODAY!, Extra low price! (non-refundable)</t>
  </si>
  <si>
    <t>2051.40</t>
  </si>
  <si>
    <t>Coupon code 24HOURSALE applied - à¸¿ 46 off!, SAVE 38% TODAY!, Extra low price! (non-refundable)</t>
  </si>
  <si>
    <t>2706.38</t>
  </si>
  <si>
    <t>Coupon code 24HOURSALE applied - à¸¿ 73 off!, SAVE 43% TODAY!, Extra low price! (non-refundable)</t>
  </si>
  <si>
    <t>2906.14</t>
  </si>
  <si>
    <t>Coupon code 24HOURSALE applied - à¸¿ 65 off!, SAVE 39% TODAY!, Extra low price! (non-refundable)</t>
  </si>
  <si>
    <t>3400.00</t>
  </si>
  <si>
    <t>Nattha Waree Hot Spring Resort and Spa</t>
  </si>
  <si>
    <t>5176.38</t>
  </si>
  <si>
    <t>393 Moo 5 Tumbon Kokyang Nueakhlong, Phela, Krabi, Thailand, 81130</t>
  </si>
  <si>
    <t>6155.86</t>
  </si>
  <si>
    <t xml:space="preserve">Coupon code 24HOURSALE applied - à¸¿ 187 off!, </t>
  </si>
  <si>
    <t>6600.00</t>
  </si>
  <si>
    <t>6818.08</t>
  </si>
  <si>
    <t>8021.26</t>
  </si>
  <si>
    <t xml:space="preserve">Coupon code 24HOURSALE applied - à¸¿ 244 off!, </t>
  </si>
  <si>
    <t>8600.00</t>
  </si>
  <si>
    <t>Plunge Pool Private Suite</t>
  </si>
  <si>
    <t>9989.26</t>
  </si>
  <si>
    <t>11752.08</t>
  </si>
  <si>
    <t xml:space="preserve">Coupon code 24HOURSALE applied - à¸¿ 357 off!, </t>
  </si>
  <si>
    <t>12600.00</t>
  </si>
  <si>
    <t>Aonang Phu Pi Maan Resort and Spa</t>
  </si>
  <si>
    <t>Deluxe Mountain View</t>
  </si>
  <si>
    <t>11269.52</t>
  </si>
  <si>
    <t>Coupon code 24HOURSALE applied - à¸¿ 350 off!, Extra low price! (non-refundable)</t>
  </si>
  <si>
    <t>86/8 Moo 2, Ao Nang, Krabi, Thailand, 81000</t>
  </si>
  <si>
    <t>Premium Deluxe</t>
  </si>
  <si>
    <t>11437.18</t>
  </si>
  <si>
    <t>Coupon code 24HOURSALE applied - à¸¿ 300 off!, SAVE 33% TODAY!, Special deal!-Limited time offer. 25% discount!, Extra low price! (non-refundable)</t>
  </si>
  <si>
    <t>11745.04</t>
  </si>
  <si>
    <t>Double or Twin PREMIUM MOUNTAIN VIEW - BED AND BREAKFAST</t>
  </si>
  <si>
    <t>12202.82</t>
  </si>
  <si>
    <t>Coupon code 24HOURSALE applied - à¸¿ 320 off!, Extra low price! (non-refundable)</t>
  </si>
  <si>
    <t>Premium Spa Room</t>
  </si>
  <si>
    <t>12707.98</t>
  </si>
  <si>
    <t>Coupon code 24HOURSALE applied - à¸¿ 333 off!, SAVE 33% TODAY!, Special deal!-Limited time offer. 25% discount!, Extra low price! (non-refundable)</t>
  </si>
  <si>
    <t>13050.00</t>
  </si>
  <si>
    <t>13343.36</t>
  </si>
  <si>
    <t>Coupon code 24HOURSALE applied - à¸¿ 350 off!, SAVE 33% TODAY!, Special deal!-Limited time offer. 25% discount!, Extra low price! (non-refundable)</t>
  </si>
  <si>
    <t>14175.02</t>
  </si>
  <si>
    <t>Premium Villa 1-Bedroom</t>
  </si>
  <si>
    <t>15884.96</t>
  </si>
  <si>
    <t>Coupon code 24HOURSALE applied - à¸¿ 417 off!, SAVE 78% TODAY!, Special deal!-Limited time offer. 25% discount!, Extra low price! (non-refundable)</t>
  </si>
  <si>
    <t>16563.54</t>
  </si>
  <si>
    <t>Coupon code 24HOURSALE applied - à¸¿ 434 off!, Extra low price! (non-refundable)</t>
  </si>
  <si>
    <t>16875.00</t>
  </si>
  <si>
    <t>18219.82</t>
  </si>
  <si>
    <t>Coupon code 24HOURSALE applied - à¸¿ 478 off!, Extra low price! (non-refundable)</t>
  </si>
  <si>
    <t>20703.68</t>
  </si>
  <si>
    <t>Coupon code 24HOURSALE applied - à¸¿ 543 off!, SAVE 71% TODAY!, Extra low price! (non-refundable)</t>
  </si>
  <si>
    <t>Premium 2-Bedroom Villa</t>
  </si>
  <si>
    <t>22238.94</t>
  </si>
  <si>
    <t>Coupon code 24HOURSALE applied - à¸¿ 583 off!, SAVE 73% TODAY!, Special deal!-Limited time offer. 25% discount!, Extra low price! (non-refundable)</t>
  </si>
  <si>
    <t>23625.02</t>
  </si>
  <si>
    <t>28984.70</t>
  </si>
  <si>
    <t>Coupon code 24HOURSALE applied - à¸¿ 760 off!, Extra low price! (non-refundable)</t>
  </si>
  <si>
    <t>Premium 2-Bedroom Suite</t>
  </si>
  <si>
    <t>31769.92</t>
  </si>
  <si>
    <t>Coupon code 24HOURSALE applied - à¸¿ 833 off!, SAVE 33% TODAY!, Special deal!-Limited time offer. 25% discount!, Extra low price! (non-refundable)</t>
  </si>
  <si>
    <t>33750.04</t>
  </si>
  <si>
    <t>41407.74</t>
  </si>
  <si>
    <t>Coupon code 24HOURSALE applied - à¸¿ 1,086 off!, Extra low price! (non-refundable)</t>
  </si>
  <si>
    <t>Thalane Palm Paradise Resort</t>
  </si>
  <si>
    <t>Deluxe Bungalow Room</t>
  </si>
  <si>
    <t>5374.26</t>
  </si>
  <si>
    <t>SAVE 25% TODAY!, Special deal!-Limited time offer. Rate includes 17% discount!, Extra low price! (non-refundable)</t>
  </si>
  <si>
    <t>145 M.3 Khaothong, Ban Tha Len, Krabi, Thailand, 81000</t>
  </si>
  <si>
    <t>5996.74</t>
  </si>
  <si>
    <t>SAVE 20% TODAY!, Special deal!-Limited time offer. Rate includes 17% discount!, Extra low price! (non-refundable)</t>
  </si>
  <si>
    <t>6475.00</t>
  </si>
  <si>
    <t>7225.00</t>
  </si>
  <si>
    <t>Thai Bungalow</t>
  </si>
  <si>
    <t>6640.00</t>
  </si>
  <si>
    <t>SAVE 38% TODAY!, Special deal!-Limited time offer. Rate includes 17% discount!, Extra low price! (non-refundable)</t>
  </si>
  <si>
    <t>7262.50</t>
  </si>
  <si>
    <t>SAVE 32% TODAY!, Special deal!-Limited time offer. Rate includes 17% discount!, Extra low price! (non-refundable)</t>
  </si>
  <si>
    <t>8750.00</t>
  </si>
  <si>
    <t>Klong Muang Sunset Hotel</t>
  </si>
  <si>
    <t>2520.00</t>
  </si>
  <si>
    <t>119, Moo 3, Klong Muang, Krabi, Klong Muang, Krabi, Thailand, 81000</t>
  </si>
  <si>
    <t>8477.92</t>
  </si>
  <si>
    <t xml:space="preserve">Coupon code 24HOURSALE applied - à¸¿ 270 off!, SAVE 26% TODAY!, Special deal!-Limited time offer. 20% discount!, </t>
  </si>
  <si>
    <t>Medithairean Guesthouse</t>
  </si>
  <si>
    <t>King Room</t>
  </si>
  <si>
    <t>The I Talay Room &amp; Souvenir Guesthouse</t>
  </si>
  <si>
    <t>Fan Room (Shared Bathroom)</t>
  </si>
  <si>
    <t>688.92</t>
  </si>
  <si>
    <t>5 Khongkha Road, Krabi Town, Krabi, Thailand, 81000</t>
  </si>
  <si>
    <t>776.62</t>
  </si>
  <si>
    <t xml:space="preserve">Coupon code 24HOURSALE applied - à¸¿ 14 off!, SAVE 35% TODAY!, </t>
  </si>
  <si>
    <t>Air Conditioning Double Shared Bathroom</t>
  </si>
  <si>
    <t>899.72</t>
  </si>
  <si>
    <t>1018.24</t>
  </si>
  <si>
    <t xml:space="preserve">Coupon code 24HOURSALE applied - à¸¿ 18 off!, SAVE 43% TODAY!, </t>
  </si>
  <si>
    <t>996.00</t>
  </si>
  <si>
    <t>Double Air Conditioning Hot Water</t>
  </si>
  <si>
    <t>1178.60</t>
  </si>
  <si>
    <t>1311.64</t>
  </si>
  <si>
    <t xml:space="preserve">Coupon code 24HOURSALE applied - à¸¿ 24 off!, SAVE 54% TODAY!, </t>
  </si>
  <si>
    <t>Ananta Burin Resort</t>
  </si>
  <si>
    <t>9588.98</t>
  </si>
  <si>
    <t>Coupon code 24HOURSALE applied - à¸¿ 298 off!, SAVE 33% TODAY!, Special deal!-Last Minute Special.  20% discount!, Extra low price! (non-refundable)</t>
  </si>
  <si>
    <t>166 Moo 3, Ao Nang, Krabi, Thailand,</t>
  </si>
  <si>
    <t>10156.20</t>
  </si>
  <si>
    <t>Coupon code 24HOURSALE applied - à¸¿ 266 off!, SAVE 28% TODAY!, Special deal!-Last Minute Special.  20% discount!, Extra low price! (non-refundable)</t>
  </si>
  <si>
    <t>10234.16</t>
  </si>
  <si>
    <t>Coupon code 24HOURSALE applied - à¸¿ 268 off!, SAVE 28% TODAY!, Special deal!-Last Minute Special.  20% discount!, Extra low price! (non-refundable)</t>
  </si>
  <si>
    <t>10296.02</t>
  </si>
  <si>
    <t>10758.06</t>
  </si>
  <si>
    <t>Coupon code 24HOURSALE applied - à¸¿ 282 off!, SAVE 28% TODAY!, Special deal!-Last Minute Special.  20% discount!, Extra low price! (non-refundable)</t>
  </si>
  <si>
    <t>10872.02</t>
  </si>
  <si>
    <t>11589.68</t>
  </si>
  <si>
    <t>Coupon code 24HOURSALE applied - à¸¿ 304 off!, SAVE 30% TODAY!, Special deal!-Last Minute Special.  20% discount!, Extra low price! (non-refundable)</t>
  </si>
  <si>
    <t>Pool Access Grand Deluxe Room</t>
  </si>
  <si>
    <t>11860.78</t>
  </si>
  <si>
    <t>Coupon code 24HOURSALE applied - à¸¿ 311 off!, SAVE 38% TODAY!, Special deal!-Last Minute Special.  20% discount!, Extra low price! (non-refundable)</t>
  </si>
  <si>
    <t>12312.02</t>
  </si>
  <si>
    <t>12402.98</t>
  </si>
  <si>
    <t>Coupon code 24HOURSALE applied - à¸¿ 325 off!, SAVE 35% TODAY!, Special deal!-Last Minute Special.  20% discount!, Extra low price! (non-refundable)</t>
  </si>
  <si>
    <t>12456.00</t>
  </si>
  <si>
    <t>13351.84</t>
  </si>
  <si>
    <t>Coupon code 24HOURSALE applied - à¸¿ 350 off!, SAVE 28% TODAY!, Special deal!-Last Minute Special.  20% discount!, Extra low price! (non-refundable)</t>
  </si>
  <si>
    <t>Balcony Party Hostel Aonang Beachfront</t>
  </si>
  <si>
    <t>Twin - Shared Bathroom</t>
  </si>
  <si>
    <t>2267.64</t>
  </si>
  <si>
    <t>Coupon code 24HOURSALE applied - à¸¿ 56 off!, SAVE 78% TODAY!, Special deal!-Early Booking Saver. Rate includes 10% discount!, Extra low price! (non-refundable)</t>
  </si>
  <si>
    <t>4th Fl. Block No. 423/19 Moo.2, Ao Nang, Krabi, Thailand, 81000</t>
  </si>
  <si>
    <t>2578.08</t>
  </si>
  <si>
    <t>Baanchiangmai at Aonang</t>
  </si>
  <si>
    <t>Standard Double Room with no Window</t>
  </si>
  <si>
    <t>2750.00</t>
  </si>
  <si>
    <t>564/48 Moo.2 Aonang ,Muang,Krabri, Ao Nang, Krabi, Thailand, 81000</t>
  </si>
  <si>
    <t>Superior Double Room With Window</t>
  </si>
  <si>
    <t>Krabi River Hotel</t>
  </si>
  <si>
    <t>Standard - King Bed</t>
  </si>
  <si>
    <t>1434.34</t>
  </si>
  <si>
    <t>Coupon code 24HOURSALE applied - à¸¿ 36 off!, SAVE 70% TODAY!, Extra low price! (non-refundable)</t>
  </si>
  <si>
    <t>73/1 Kongkha Rd. Muang. Muang, Krabi Town, Krabi, Thailand, 81000</t>
  </si>
  <si>
    <t>2151.52</t>
  </si>
  <si>
    <t>Coupon code 24HOURSALE applied - à¸¿ 54 off!, SAVE 70% TODAY!, Extra low price! (non-refundable)</t>
  </si>
  <si>
    <t>Peace Laguna Resort and Spa</t>
  </si>
  <si>
    <t>Peace Laguna Resort</t>
  </si>
  <si>
    <t>11343.62</t>
  </si>
  <si>
    <t>Coupon code 24HOURSALE applied - à¸¿ 352 off!, SAVE 50% TODAY!, Flash Deal-Long Stay Deal. 42% discount!, Extra low price! (non-refundable)</t>
  </si>
  <si>
    <t>193 Moo 2, Ao Nang, Krabi, Thailand, 81000</t>
  </si>
  <si>
    <t>Private Cottage</t>
  </si>
  <si>
    <t>16379.16</t>
  </si>
  <si>
    <t>Coupon code 24HOURSALE applied - à¸¿ 430 off!, SAVE 50% TODAY!, Flash Deal-Long Stay Deal. 42% discount!, Extra low price! (non-refundable)</t>
  </si>
  <si>
    <t>16904.68</t>
  </si>
  <si>
    <t>Superior Cottage</t>
  </si>
  <si>
    <t>18836.04</t>
  </si>
  <si>
    <t>Coupon code 24HOURSALE applied - à¸¿ 494 off!, SAVE 50% TODAY!, Flash Deal-Long Stay Deal. 42% discount!, Extra low price! (non-refundable)</t>
  </si>
  <si>
    <t>21735.00</t>
  </si>
  <si>
    <t>24149.56</t>
  </si>
  <si>
    <t>27000.02</t>
  </si>
  <si>
    <t>27771.98</t>
  </si>
  <si>
    <t>31050.02</t>
  </si>
  <si>
    <t>Sita Krabi Hotel</t>
  </si>
  <si>
    <t>1900.86</t>
  </si>
  <si>
    <t>Coupon code 24HOURSALE applied - à¸¿ 59 off!, SAVE 44% TODAY!, Flash Deal-72 hr limited sale 35% discount!, Extra low price! (non-refundable)</t>
  </si>
  <si>
    <t>99 Hutangkul Rd., Paknam, Muang, Krabi, Krabi Town, Krabi, Thailand, 81000</t>
  </si>
  <si>
    <t>2216.84</t>
  </si>
  <si>
    <t xml:space="preserve">Coupon code 24HOURSALE applied - à¸¿ 58 off!, SAVE 33% TODAY!, Special deal!-Limited time offer. 25% discount!, </t>
  </si>
  <si>
    <t>2310.02</t>
  </si>
  <si>
    <t>2569.84</t>
  </si>
  <si>
    <t>Coupon code 24HOURSALE applied - à¸¿ 67 off!, SAVE 43% TODAY!, Flash Deal-Limited time offer. 35% discount!, Extra low price! (non-refundable)</t>
  </si>
  <si>
    <t>2965.20</t>
  </si>
  <si>
    <t xml:space="preserve">Coupon code 24HOURSALE applied - à¸¿ 78 off!, SAVE 33% TODAY!, Special deal!-Limited time offer. 25% discount!, </t>
  </si>
  <si>
    <t>Krabi Klong Moung Bay View</t>
  </si>
  <si>
    <t>309 moo 2 Tumbol Nongtalay Amphugr Muang Krabi Thailand, Klong Muang, Krabi, Thailand, 81000</t>
  </si>
  <si>
    <t>Superior Double Bed</t>
  </si>
  <si>
    <t>Krabi Bay House</t>
  </si>
  <si>
    <t>Garden Facing Room</t>
  </si>
  <si>
    <t>SAVE 19% TODAY!, Special deal!-Early Booking Saver. 20% discount!, Extra low price! (non-refundable)</t>
  </si>
  <si>
    <t>209 Khlong Muang Beach Road, Muu 3, Nong Talae, Muang District, Krabi, Klong Muang, Krabi, Thailand, 81000</t>
  </si>
  <si>
    <t>3500.00</t>
  </si>
  <si>
    <t>Sea View</t>
  </si>
  <si>
    <t>4608.00</t>
  </si>
  <si>
    <t>4480.00</t>
  </si>
  <si>
    <t>Aonang Terrace Hotel</t>
  </si>
  <si>
    <t>Standard Rooms</t>
  </si>
  <si>
    <t>131131/3 Moo 3 T. Aonang, Ao Nang, Krabi, Thailand,</t>
  </si>
  <si>
    <t>Family One Bedroom (3 Adults)</t>
  </si>
  <si>
    <t>7000.02</t>
  </si>
  <si>
    <t>Krabi Pitta House</t>
  </si>
  <si>
    <t>Standard Twin Bed Room</t>
  </si>
  <si>
    <t>2056.02</t>
  </si>
  <si>
    <t>Coupon code 24HOURSALE applied - à¸¿ 58 off!, SAVE 42% TODAY!, Extra low price! (non-refundable)</t>
  </si>
  <si>
    <t>287/18 Uttarakij Rd. Paknam, Muang, Krabi, TH, Krabi Town, Krabi, Thailand, 81000</t>
  </si>
  <si>
    <t>2240.64</t>
  </si>
  <si>
    <t>Coupon code 24HOURSALE applied - à¸¿ 52 off!, SAVE 37% TODAY!, Extra low price! (non-refundable)</t>
  </si>
  <si>
    <t>2322.00</t>
  </si>
  <si>
    <t>2444.64</t>
  </si>
  <si>
    <t xml:space="preserve">Coupon code 24HOURSALE applied - à¸¿ 57 off!, SAVE 31% TODAY!, </t>
  </si>
  <si>
    <t>2636.04</t>
  </si>
  <si>
    <t xml:space="preserve">Coupon code 24HOURSALE applied - à¸¿ 61 off!, SAVE 26% TODAY!, </t>
  </si>
  <si>
    <t>2782.00</t>
  </si>
  <si>
    <t>Cottage (6 Adults)</t>
  </si>
  <si>
    <t>4223.60</t>
  </si>
  <si>
    <t>Coupon code 24HOURSALE applied - à¸¿ 118 off!, SAVE 29% TODAY!, Extra low price! (non-refundable)</t>
  </si>
  <si>
    <t>4770.00</t>
  </si>
  <si>
    <t>5021.94</t>
  </si>
  <si>
    <t xml:space="preserve">Coupon code 24HOURSALE applied - à¸¿ 117 off!, </t>
  </si>
  <si>
    <t>Cottage (8 Adults)</t>
  </si>
  <si>
    <t>5074.06</t>
  </si>
  <si>
    <t>Coupon code 24HOURSALE applied - à¸¿ 118 off!, SAVE 33% TODAY!, Extra low price! (non-refundable)</t>
  </si>
  <si>
    <t>5670.02</t>
  </si>
  <si>
    <t>5969.48</t>
  </si>
  <si>
    <t xml:space="preserve">Coupon code 24HOURSALE applied - à¸¿ 139 off!, SAVE 21% TODAY!, </t>
  </si>
  <si>
    <t>Krabi Tipa Resort</t>
  </si>
  <si>
    <t>8082.88</t>
  </si>
  <si>
    <t>Coupon code 24HOURSALE applied - à¸¿ 256 off!, Extra low price! (non-refundable)</t>
  </si>
  <si>
    <t>121/1 Moo 2, Muang, Ao Nang, Krabi, Thailand, 81000</t>
  </si>
  <si>
    <t>9037.54</t>
  </si>
  <si>
    <t xml:space="preserve">Coupon code 24HOURSALE applied - à¸¿ 243 off!, </t>
  </si>
  <si>
    <t>Ao Nang Miti Resort</t>
  </si>
  <si>
    <t>Standard Room with Balcony</t>
  </si>
  <si>
    <t>4014.74</t>
  </si>
  <si>
    <t>Coupon code 24HOURSALE applied - à¸¿ 128 off!, SAVE 58% TODAY!, Extra low price! (non-refundable)</t>
  </si>
  <si>
    <t>262 Moo 2 ,Leela Valley Village, Soi 11, Ao Nang, Krabi, Thailand, 81000</t>
  </si>
  <si>
    <t>4508.82</t>
  </si>
  <si>
    <t xml:space="preserve">Coupon code 24HOURSALE applied - à¸¿ 123 off!, SAVE 53% TODAY!, </t>
  </si>
  <si>
    <t>Miti Standard</t>
  </si>
  <si>
    <t>4993.58</t>
  </si>
  <si>
    <t xml:space="preserve">Coupon code 24HOURSALE applied - à¸¿ 136 off!, </t>
  </si>
  <si>
    <t>Hotelbeds</t>
  </si>
  <si>
    <t>Tip Anda Resort</t>
  </si>
  <si>
    <t>79/45 Moo3, Nopparat Thara Beach, Aonang, Maung, Nopparat Thara, Krabi, Thailand, 81180</t>
  </si>
  <si>
    <t>Z-Talay House</t>
  </si>
  <si>
    <t>Standard Twin with Balcony</t>
  </si>
  <si>
    <t>2805.02</t>
  </si>
  <si>
    <t>3145.64</t>
  </si>
  <si>
    <t xml:space="preserve">Coupon code 24HOURSALE applied - à¸¿ 65 off!, </t>
  </si>
  <si>
    <t>3300.00</t>
  </si>
  <si>
    <t>Deluxe Double with Balcony</t>
  </si>
  <si>
    <t>3431.60</t>
  </si>
  <si>
    <t>Deluxe Twin With Balcony</t>
  </si>
  <si>
    <t>3260.02</t>
  </si>
  <si>
    <t>Coupon code 24HOURSALE applied - à¸¿ 67 off!, SAVE 24% TODAY!, Extra low price! (non-refundable)</t>
  </si>
  <si>
    <t>Crystal Hotel krabi</t>
  </si>
  <si>
    <t>1520.02</t>
  </si>
  <si>
    <t>331/9 Maharaj Road, Paknam, Meung, Krabi Town, Krabi, Thailand, 81000</t>
  </si>
  <si>
    <t>1645.00</t>
  </si>
  <si>
    <t>Superior (Twin Bed)</t>
  </si>
  <si>
    <t>1523.58</t>
  </si>
  <si>
    <t>1766.80</t>
  </si>
  <si>
    <t>The Krabi Sands Resort</t>
  </si>
  <si>
    <t>7948.18</t>
  </si>
  <si>
    <t>SAVE 33% TODAY!, Extra low price! (non-refundable)</t>
  </si>
  <si>
    <t>Klong Muang Beach, 118 Moo 3 Nong Talay, Klong Muang, Krabi, Thailand, 81000</t>
  </si>
  <si>
    <t>8447.60</t>
  </si>
  <si>
    <t xml:space="preserve">Coupon code 24HOURSALE applied - à¸¿ 232 off!, SAVE 29% TODAY!, </t>
  </si>
  <si>
    <t>Aonang SR bungalow</t>
  </si>
  <si>
    <t>Standard - (2 Single Beds)</t>
  </si>
  <si>
    <t>2389.08</t>
  </si>
  <si>
    <t xml:space="preserve">Coupon code 24HOURSALE applied - à¸¿ 68 off!, </t>
  </si>
  <si>
    <t>Aonang, Ao Nang, Krabi, Thailand, 81000</t>
  </si>
  <si>
    <t>2550.00</t>
  </si>
  <si>
    <t>Baan Havaree Resort</t>
  </si>
  <si>
    <t>Superior Modern</t>
  </si>
  <si>
    <t>3348.00</t>
  </si>
  <si>
    <t>241/12 Moo.5 Aonang, Muang, Nopparat Thara, Krabi, Thailand, 81000</t>
  </si>
  <si>
    <t>Deluxe Classic</t>
  </si>
  <si>
    <t>BanTo Guesthouse</t>
  </si>
  <si>
    <t>Twin with Fan</t>
  </si>
  <si>
    <t>800.02</t>
  </si>
  <si>
    <t>22/12 Chaofa Rd. T.Paknam, Krabi Town, Krabi, Thailand, 81000</t>
  </si>
  <si>
    <t>Double with Fan</t>
  </si>
  <si>
    <t>837.78</t>
  </si>
  <si>
    <t xml:space="preserve">Coupon code 24HOURSALE applied - à¸¿ 19 off!, SAVE 56% TODAY!, </t>
  </si>
  <si>
    <t>Double Air Conditioning</t>
  </si>
  <si>
    <t>1111.36</t>
  </si>
  <si>
    <t>Twin Air Conditioning Twin Bed</t>
  </si>
  <si>
    <t>1162.64</t>
  </si>
  <si>
    <t xml:space="preserve">Coupon code 24HOURSALE applied - à¸¿ 26 off!, SAVE 51% TODAY!, </t>
  </si>
  <si>
    <t>The City House</t>
  </si>
  <si>
    <t>Double Bed Room</t>
  </si>
  <si>
    <t>1406.78</t>
  </si>
  <si>
    <t>Coupon code 24HOURSALE applied - à¸¿ 39 off!, SAVE 47% TODAY!, Flash Deal-Limited time offer. 40% discount!, Extra low price! (non-refundable)</t>
  </si>
  <si>
    <t>90/7879 Maharaj Road,Paknum, Krabi Town, Krabi, Thailand, 81000</t>
  </si>
  <si>
    <t>Twin bed rooms</t>
  </si>
  <si>
    <t>Andaman Breeze Resort</t>
  </si>
  <si>
    <t>Deluxe Double or Twin Room</t>
  </si>
  <si>
    <t>7182.00</t>
  </si>
  <si>
    <t>10260.00</t>
  </si>
  <si>
    <t>Deluxe Double or Twin Room with Mountain View</t>
  </si>
  <si>
    <t>8442.00</t>
  </si>
  <si>
    <t>12060.02</t>
  </si>
  <si>
    <t>9954.00</t>
  </si>
  <si>
    <t>14220.00</t>
  </si>
  <si>
    <t>Guestroom 401</t>
  </si>
  <si>
    <t>2959.16</t>
  </si>
  <si>
    <t xml:space="preserve">Coupon code 24HOURSALE applied - à¸¿ 93 off!, </t>
  </si>
  <si>
    <t>Peak Boutique City Hotel Krabi</t>
  </si>
  <si>
    <t>Superior Double or Twin</t>
  </si>
  <si>
    <t>1912.76</t>
  </si>
  <si>
    <t>SAVE 24% TODAY!, Special deal!-Limited time offer. 20% discount!, Extra low price! (non-refundable)</t>
  </si>
  <si>
    <t>242/12 Maharaj Road, MuangKrabi, Krabi Town, Krabi, Thailand, 81000</t>
  </si>
  <si>
    <t>2511.56</t>
  </si>
  <si>
    <t>2575.96</t>
  </si>
  <si>
    <t>3328.00</t>
  </si>
  <si>
    <t>3348.74</t>
  </si>
  <si>
    <t>Racha Sunset Resort (Koh Siboya)</t>
  </si>
  <si>
    <t>Standard Fan Twin Bungalow</t>
  </si>
  <si>
    <t>995.26</t>
  </si>
  <si>
    <t xml:space="preserve">Coupon code 24HOURSALE applied - à¸¿ 36 off!, SAVE 40% TODAY!, </t>
  </si>
  <si>
    <t>64 Moo.7 Baan Langkoh,, Koh Sriboya, Koh Sriboya Krabi, Thailand, 81130</t>
  </si>
  <si>
    <t>Standard Fan Double Bungalow</t>
  </si>
  <si>
    <t>1341.40</t>
  </si>
  <si>
    <t xml:space="preserve">Coupon code 24HOURSALE applied - à¸¿ 42 off!, SAVE 37% TODAY!, </t>
  </si>
  <si>
    <t>Family Bungalow</t>
  </si>
  <si>
    <t>Naga Peak Resort</t>
  </si>
  <si>
    <t>165 Moo6 Tumbon Aonang Muang Krabi, Klong Muang, Krabi, Thailand, 81000</t>
  </si>
  <si>
    <t>The River Scene Hotel</t>
  </si>
  <si>
    <t>2856.92</t>
  </si>
  <si>
    <t>Coupon code 24HOURSALE applied - à¸¿ 78 off!, SAVE 40% TODAY!, Extra low price! (non-refundable)</t>
  </si>
  <si>
    <t>179 Thanon Utarakit, Krabi Town, Krabi, Thailand, 81000</t>
  </si>
  <si>
    <t>Superior Twin Room with Sea View</t>
  </si>
  <si>
    <t>3741.58</t>
  </si>
  <si>
    <t>Coupon code 24HOURSALE applied - à¸¿ 84 off!, SAVE 37% TODAY!, Extra low price! (non-refundable)</t>
  </si>
  <si>
    <t>Deluxe Double Room with Seaview</t>
  </si>
  <si>
    <t>3912.42</t>
  </si>
  <si>
    <t>Coupon code 24HOURSALE applied - à¸¿ 88 off!, SAVE 59% TODAY!, Extra low price! (non-refundable)</t>
  </si>
  <si>
    <t>Aonangburi Resort</t>
  </si>
  <si>
    <t>Aonang Buri Resort</t>
  </si>
  <si>
    <t>8549.62</t>
  </si>
  <si>
    <t>Coupon code 24HOURSALE applied - à¸¿ 266 off!, SAVE 58% TODAY!, Flash Deal-Limited time offer. 50% discount!, Extra low price! (non-refundable)</t>
  </si>
  <si>
    <t>118 Moo 3, T. Aonang, A. Muang, Ao Nang, Krabi, Thailand</t>
  </si>
  <si>
    <t>9180.00</t>
  </si>
  <si>
    <t>9319.18</t>
  </si>
  <si>
    <t>Coupon code 24HOURSALE applied - à¸¿ 245 off!, SAVE 57% TODAY!, Flash Deal-Limited time offer. 50% discount!, Extra low price! (non-refundable)</t>
  </si>
  <si>
    <t>9996.94</t>
  </si>
  <si>
    <t>Coupon code 24HOURSALE applied - à¸¿ 262 off!, SAVE 57% TODAY!, Flash Deal-Limited time offer. 50% discount!, Extra low price! (non-refundable)</t>
  </si>
  <si>
    <t>Srisuksant Square</t>
  </si>
  <si>
    <t>Private Double Room</t>
  </si>
  <si>
    <t>2664.12</t>
  </si>
  <si>
    <t>Coupon code 24HOURSALE applied - à¸¿ 91 off!, SAVE 39% TODAY!, Special deal!-Limited time offer. 20% discount!, Extra low price! (non-refundable)</t>
  </si>
  <si>
    <t>11/5 Maharaj Road Soi 6 Pattana Tambon Paknam, Krabi Town, Krabi, Thailand, 81000</t>
  </si>
  <si>
    <t>3740.18</t>
  </si>
  <si>
    <t xml:space="preserve">Coupon code 24HOURSALE applied - à¸¿ 109 off!, </t>
  </si>
  <si>
    <t>Private Twin Room</t>
  </si>
  <si>
    <t>Quadruple Room with Private Bathroom</t>
  </si>
  <si>
    <t>3770.10</t>
  </si>
  <si>
    <t>Coupon code 24HOURSALE applied - à¸¿ 110 off!, SAVE 29% TODAY!, Special deal!-Limited time offer. 20% discount!, Extra low price! (non-refundable)</t>
  </si>
  <si>
    <t>5236.24</t>
  </si>
  <si>
    <t xml:space="preserve">Coupon code 24HOURSALE applied - à¸¿ 153 off!, </t>
  </si>
  <si>
    <t>Al-humdu Boutique Hometel Krabi</t>
  </si>
  <si>
    <t>2560.02</t>
  </si>
  <si>
    <t>3179.98</t>
  </si>
  <si>
    <t>Premium Economy Class Single Room - Non-Smoking</t>
  </si>
  <si>
    <t>3010.86</t>
  </si>
  <si>
    <t>Coupon code 24HOURSALE applied - à¸¿ 59 off!, Extra low price! (non-refundable)</t>
  </si>
  <si>
    <t>3345.40</t>
  </si>
  <si>
    <t>The Greenery Hotel</t>
  </si>
  <si>
    <t>1364.26</t>
  </si>
  <si>
    <t>Coupon code 24HOURSALE applied - à¸¿ 42 off!, SAVE 68% TODAY!, Special deal!-Super Saver, Extra low price! (non-refundable)</t>
  </si>
  <si>
    <t>167/2 Maharat Road, Muang, Krabi Town, Krabi, Thailand, 81000</t>
  </si>
  <si>
    <t>1522.14</t>
  </si>
  <si>
    <t xml:space="preserve">Coupon code 24HOURSALE applied - à¸¿ 39 off!, SAVE 64% TODAY!, Special deal!-Early Booking Saver. Rate includes 15% discount!, </t>
  </si>
  <si>
    <t>1615.00</t>
  </si>
  <si>
    <t xml:space="preserve">SAVE 62% TODAY!, Special deal!-Early Booking Saver. Rate includes 15% discount!, </t>
  </si>
  <si>
    <t>1814.32</t>
  </si>
  <si>
    <t>Coupon code 24HOURSALE applied - à¸¿ 47 off!, SAVE 58% TODAY!, Special deal!-Super Saver, Extra low price! (non-refundable)</t>
  </si>
  <si>
    <t>2002.82</t>
  </si>
  <si>
    <t xml:space="preserve">Coupon code 24HOURSALE applied - à¸¿ 51 off!, SAVE 53% TODAY!, Special deal!-Early Booking Saver. Rate includes 15% discount!, </t>
  </si>
  <si>
    <t>2125.00</t>
  </si>
  <si>
    <t xml:space="preserve">SAVE 50% TODAY!, Special deal!-Early Booking Saver. Rate includes 15% discount!, </t>
  </si>
  <si>
    <t>Krabi Marina Seaview</t>
  </si>
  <si>
    <t>1677.62</t>
  </si>
  <si>
    <t>Coupon code 24HOURSALE applied - à¸¿ 54 off!, SAVE 44% TODAY!, Flash Deal-Long Stay Deal. 35% discount!, Extra low price! (non-refundable)</t>
  </si>
  <si>
    <t>72 Kongka Road, Paknam, Krabi Town, Krabi, Thailand, 81000</t>
  </si>
  <si>
    <t>1668.00</t>
  </si>
  <si>
    <t>1807.00</t>
  </si>
  <si>
    <t>2347.86</t>
  </si>
  <si>
    <t xml:space="preserve">Coupon code 24HOURSALE applied - à¸¿ 65 off!, SAVE 18% TODAY!, Special deal!-Limited time offer. 10% discount!, </t>
  </si>
  <si>
    <t>2502.00</t>
  </si>
  <si>
    <t xml:space="preserve">SAVE 12% TODAY!, Special deal!-Limited time offer. 10% discount!, </t>
  </si>
  <si>
    <t>Standard - Twin</t>
  </si>
  <si>
    <t>1756.68</t>
  </si>
  <si>
    <t>Coupon code 24HOURSALE applied - à¸¿ 49 off!, SAVE 43% TODAY!, Flash Deal-Long Stay Deal. 35% discount!, Extra low price! (non-refundable)</t>
  </si>
  <si>
    <t>1728.00</t>
  </si>
  <si>
    <t>1872.00</t>
  </si>
  <si>
    <t>2432.32</t>
  </si>
  <si>
    <t xml:space="preserve">Coupon code 24HOURSALE applied - à¸¿ 67 off!, SAVE 18% TODAY!, Special deal!-Limited time offer. 10% discount!, </t>
  </si>
  <si>
    <t>2592.00</t>
  </si>
  <si>
    <t>Sea View Twin Bed</t>
  </si>
  <si>
    <t>2061.66</t>
  </si>
  <si>
    <t>Coupon code 24HOURSALE applied - à¸¿ 57 off!, SAVE 43% TODAY!, Flash Deal-Long Stay Deal. 35% discount!, Extra low price! (non-refundable)</t>
  </si>
  <si>
    <t>2028.00</t>
  </si>
  <si>
    <t>2197.02</t>
  </si>
  <si>
    <t>2854.60</t>
  </si>
  <si>
    <t xml:space="preserve">Coupon code 24HOURSALE applied - à¸¿ 79 off!, SAVE 18% TODAY!, Special deal!-Limited time offer. 10% discount!, </t>
  </si>
  <si>
    <t>3042.00</t>
  </si>
  <si>
    <t>Sea View Double</t>
  </si>
  <si>
    <t>Golden Beach Resort</t>
  </si>
  <si>
    <t>Suite Sea View</t>
  </si>
  <si>
    <t>14535.02</t>
  </si>
  <si>
    <t>254 Moo 2, Muang, Ao Nang, Krabi, Thailand, 81180</t>
  </si>
  <si>
    <t>Executive Garden View</t>
  </si>
  <si>
    <t>16830.04</t>
  </si>
  <si>
    <t>Sleep Inn Hotel</t>
  </si>
  <si>
    <t>Standard - No Window</t>
  </si>
  <si>
    <t>1886.02</t>
  </si>
  <si>
    <t>Coupon code 24HOURSALE applied - à¸¿ 14 off!, SAVE 47% TODAY!, Extra low price! (non-refundable)</t>
  </si>
  <si>
    <t>564/4 Moo 2 Aonang, Ao Nang, Krabi, Thailand, 81000</t>
  </si>
  <si>
    <t>2259.12</t>
  </si>
  <si>
    <t xml:space="preserve">Coupon code 24HOURSALE applied - à¸¿ 59 off!, SAVE 37% TODAY!, </t>
  </si>
  <si>
    <t>Superior - City View</t>
  </si>
  <si>
    <t>1984.60</t>
  </si>
  <si>
    <t>SAVE 54% TODAY!, Extra low price! (non-refundable)</t>
  </si>
  <si>
    <t>2353.26</t>
  </si>
  <si>
    <t xml:space="preserve">Coupon code 24HOURSALE applied - à¸¿ 62 off!, SAVE 45% TODAY!, </t>
  </si>
  <si>
    <t>Rangsiman Resort</t>
  </si>
  <si>
    <t>3061.80</t>
  </si>
  <si>
    <t>239 M.5 Nopparattara Rd. T.AoNang A.Mueng Krabi, Ao Nang, Krabi, Thailand, 81000</t>
  </si>
  <si>
    <t>3402.00</t>
  </si>
  <si>
    <t>Krabi Golden Hill Hotel</t>
  </si>
  <si>
    <t>Standard Twin Rooms</t>
  </si>
  <si>
    <t>1691.78</t>
  </si>
  <si>
    <t>Coupon code 24HOURSALE applied - à¸¿ 46 off!, SAVE 41% TODAY!, Extra low price! (non-refundable)</t>
  </si>
  <si>
    <t>18 Soi Chamaianouson Road, Krabi Town, Krabi, Thailand, 81000</t>
  </si>
  <si>
    <t>Hometel Hotel</t>
  </si>
  <si>
    <t>1404.30</t>
  </si>
  <si>
    <t xml:space="preserve">Coupon code 24HOURSALE applied - à¸¿ 40 off!, SAVE 21% TODAY!, </t>
  </si>
  <si>
    <t>7 Maharaj Ed. Soi 10 Paknam, Krabi Town, Krabi, Thailand, 81000</t>
  </si>
  <si>
    <t>1684.22</t>
  </si>
  <si>
    <t xml:space="preserve">Coupon code 24HOURSALE applied - à¸¿ 40 off!, SAVE 20% TODAY!, </t>
  </si>
  <si>
    <t>Deluxe 3 pax</t>
  </si>
  <si>
    <t>2228.14</t>
  </si>
  <si>
    <t xml:space="preserve">Coupon code 24HOURSALE applied - à¸¿ 64 off!, SAVE 21% TODAY!, </t>
  </si>
  <si>
    <t>2380.00</t>
  </si>
  <si>
    <t>Aonang Garden Home</t>
  </si>
  <si>
    <t>1889.38</t>
  </si>
  <si>
    <t xml:space="preserve">Coupon code 24HOURSALE applied - à¸¿ 63 off!, </t>
  </si>
  <si>
    <t>87/1 Moo 2, Aonang, Muang, Ao Nang, Krabi, Thailand, 81000</t>
  </si>
  <si>
    <t>Big Air Conditioning Bungalow</t>
  </si>
  <si>
    <t>2387.22</t>
  </si>
  <si>
    <t>Sky Beach</t>
  </si>
  <si>
    <t>Sea View Double Room</t>
  </si>
  <si>
    <t>4905.08</t>
  </si>
  <si>
    <t>230 Moo 3, Tambon Aonang,Amphur Muang, Krabi, Ao Nang, Krabi, Thailand, 81000</t>
  </si>
  <si>
    <t>5465.12</t>
  </si>
  <si>
    <t>6121.18</t>
  </si>
  <si>
    <t>Twin Bed Room</t>
  </si>
  <si>
    <t>5135.10</t>
  </si>
  <si>
    <t xml:space="preserve">Coupon code 24HOURSALE applied - à¸¿ 111 off!, </t>
  </si>
  <si>
    <t>Deluxe Mountain View Double</t>
  </si>
  <si>
    <t>5229.14</t>
  </si>
  <si>
    <t>Family Triple</t>
  </si>
  <si>
    <t>5463.22</t>
  </si>
  <si>
    <t xml:space="preserve">Coupon code 24HOURSALE applied - à¸¿ 141 off!, </t>
  </si>
  <si>
    <t>5027.72</t>
  </si>
  <si>
    <t>6339.88</t>
  </si>
  <si>
    <t>7324.00</t>
  </si>
  <si>
    <t>Anyavee Tubkaek Beach Resort</t>
  </si>
  <si>
    <t>Deluxe Two Queen Beds</t>
  </si>
  <si>
    <t>15732.02</t>
  </si>
  <si>
    <t>146 Moo 3 Nongthale, Muang, Tub Kaek Beach, Krabi, Thailand,</t>
  </si>
  <si>
    <t>jacuzzi villa</t>
  </si>
  <si>
    <t>17388.02</t>
  </si>
  <si>
    <t>18216.02</t>
  </si>
  <si>
    <t>20031.54</t>
  </si>
  <si>
    <t xml:space="preserve">Coupon code 24HOURSALE applied - à¸¿ 526 off!, SAVE 52% TODAY!, Flash Deal-Limited time offer. 44% discount!, </t>
  </si>
  <si>
    <t>21085.82</t>
  </si>
  <si>
    <t xml:space="preserve">Coupon code 24HOURSALE applied - à¸¿ 554 off!, SAVE 52% TODAY!, Flash Deal-Limited time offer. 44% discount!, </t>
  </si>
  <si>
    <t>21280.00</t>
  </si>
  <si>
    <t xml:space="preserve">SAVE 48% TODAY!, Flash Deal-Limited time offer. 44% discount!, </t>
  </si>
  <si>
    <t>Deluxe Jacuzzi Sea View</t>
  </si>
  <si>
    <t>21528.02</t>
  </si>
  <si>
    <t>22140.12</t>
  </si>
  <si>
    <t xml:space="preserve">Coupon code 24HOURSALE applied - à¸¿ 581 off!, SAVE 52% TODAY!, Flash Deal-Limited time offer. 44% discount!, </t>
  </si>
  <si>
    <t>22400.00</t>
  </si>
  <si>
    <t>23194.40</t>
  </si>
  <si>
    <t xml:space="preserve">Coupon code 24HOURSALE applied - à¸¿ 609 off!, SAVE 52% TODAY!, Flash Deal-Limited time offer. 44% discount!, </t>
  </si>
  <si>
    <t>23520.00</t>
  </si>
  <si>
    <t>24640.00</t>
  </si>
  <si>
    <t>27411.56</t>
  </si>
  <si>
    <t xml:space="preserve">Coupon code 24HOURSALE applied - à¸¿ 720 off!, SAVE 52% TODAY!, Flash Deal-Limited time offer. 44% discount!, </t>
  </si>
  <si>
    <t>29120.00</t>
  </si>
  <si>
    <t>1 Bedroom Whirlpool Bathtub Villa</t>
  </si>
  <si>
    <t>30636.02</t>
  </si>
  <si>
    <t>35770.60</t>
  </si>
  <si>
    <t xml:space="preserve">Coupon code 24HOURSALE applied - à¸¿ 939 off!, </t>
  </si>
  <si>
    <t>37653.24</t>
  </si>
  <si>
    <t xml:space="preserve">Coupon code 24HOURSALE applied - à¸¿ 988 off!, </t>
  </si>
  <si>
    <t>38000.00</t>
  </si>
  <si>
    <t>39008.78</t>
  </si>
  <si>
    <t xml:space="preserve">Coupon code 24HOURSALE applied - à¸¿ 1,024 off!, SAVE 52% TODAY!, Flash Deal-Limited time offer. 44% discount!, </t>
  </si>
  <si>
    <t>39535.92</t>
  </si>
  <si>
    <t xml:space="preserve">Coupon code 24HOURSALE applied - à¸¿ 1,038 off!, </t>
  </si>
  <si>
    <t>40000.00</t>
  </si>
  <si>
    <t>41418.58</t>
  </si>
  <si>
    <t xml:space="preserve">Coupon code 24HOURSALE applied - à¸¿ 1,087 off!, </t>
  </si>
  <si>
    <t>41440.00</t>
  </si>
  <si>
    <t>42000.00</t>
  </si>
  <si>
    <t>44000.00</t>
  </si>
  <si>
    <t>48949.22</t>
  </si>
  <si>
    <t xml:space="preserve">Coupon code 24HOURSALE applied - à¸¿ 1,285 off!, </t>
  </si>
  <si>
    <t>52000.00</t>
  </si>
  <si>
    <t>2 Bedroom Beach Front</t>
  </si>
  <si>
    <t>55476.00</t>
  </si>
  <si>
    <t>69658.50</t>
  </si>
  <si>
    <t xml:space="preserve">Coupon code 24HOURSALE applied - à¸¿ 1,829 off!, </t>
  </si>
  <si>
    <t>70637.50</t>
  </si>
  <si>
    <t xml:space="preserve">Coupon code 24HOURSALE applied - à¸¿ 1,854 off!, SAVE 52% TODAY!, Flash Deal-Limited time offer. 44% discount!, </t>
  </si>
  <si>
    <t>72218.94</t>
  </si>
  <si>
    <t xml:space="preserve">Coupon code 24HOURSALE applied - à¸¿ 1,896 off!, SAVE 52% TODAY!, Flash Deal-Limited time offer. 44% discount!, </t>
  </si>
  <si>
    <t>74000.00</t>
  </si>
  <si>
    <t>75040.00</t>
  </si>
  <si>
    <t>76720.00</t>
  </si>
  <si>
    <t>126138.38</t>
  </si>
  <si>
    <t xml:space="preserve">Coupon code 24HOURSALE applied - à¸¿ 3,311 off!, </t>
  </si>
  <si>
    <t>128962.38</t>
  </si>
  <si>
    <t xml:space="preserve">Coupon code 24HOURSALE applied - à¸¿ 3,385 off!, </t>
  </si>
  <si>
    <t>134000.00</t>
  </si>
  <si>
    <t>137000.00</t>
  </si>
  <si>
    <t>Good morning bungalow</t>
  </si>
  <si>
    <t>Bungalow with Garden View</t>
  </si>
  <si>
    <t>11Moo 5 Tambon koh sriboya Aumper Nueklong Krabi Thailand, Koh Jum / Koh Pu, Koh Jum / Koh Pu Krabi, Thailand, 81130</t>
  </si>
  <si>
    <t>Ocean View Bungalow</t>
  </si>
  <si>
    <t>Phanom Bencha Mountain Resort</t>
  </si>
  <si>
    <t>Single Bungalow</t>
  </si>
  <si>
    <t>42/2 Krabi noi Moo.7, Khao Phanom, Krabi, Thailand, 18000</t>
  </si>
  <si>
    <t>Rooms Republic</t>
  </si>
  <si>
    <t>Deluxe Twin - 2 Single Beds</t>
  </si>
  <si>
    <t>4268.36</t>
  </si>
  <si>
    <t>Coupon code 24HOURSALE applied - à¸¿ 135 off!, SAVE 28% TODAY!, Extra low price! (non-refundable)</t>
  </si>
  <si>
    <t>199/4750, Moo 3, Soi 8, Ao Nang, Krabi, Thailand, 81000</t>
  </si>
  <si>
    <t>4793.60</t>
  </si>
  <si>
    <t xml:space="preserve">Coupon code 24HOURSALE applied - à¸¿ 129 off!, SAVE 19% TODAY!, </t>
  </si>
  <si>
    <t>5100.00</t>
  </si>
  <si>
    <t>6386.78</t>
  </si>
  <si>
    <t>Coupon code 24HOURSALE applied - à¸¿ 172 off!, Extra low price! (non-refundable)</t>
  </si>
  <si>
    <t>7096.42</t>
  </si>
  <si>
    <t>7550.00</t>
  </si>
  <si>
    <t>Triple - 1 Queen 1 Single</t>
  </si>
  <si>
    <t>7571.08</t>
  </si>
  <si>
    <t>Coupon code 24HOURSALE applied - à¸¿ 204 off!, Extra low price! (non-refundable)</t>
  </si>
  <si>
    <t>7867.16</t>
  </si>
  <si>
    <t>Coupon code 24HOURSALE applied - à¸¿ 212 off!, Extra low price! (non-refundable)</t>
  </si>
  <si>
    <t>8412.32</t>
  </si>
  <si>
    <t>8741.30</t>
  </si>
  <si>
    <t xml:space="preserve">Coupon code 24HOURSALE applied - à¸¿ 235 off!, </t>
  </si>
  <si>
    <t>8950.00</t>
  </si>
  <si>
    <t>9300.00</t>
  </si>
  <si>
    <t>Deluxe Family</t>
  </si>
  <si>
    <t>9855.12</t>
  </si>
  <si>
    <t>Coupon code 24HOURSALE applied - à¸¿ 265 off!, Extra low price! (non-refundable)</t>
  </si>
  <si>
    <t>10320.36</t>
  </si>
  <si>
    <t>Coupon code 24HOURSALE applied - à¸¿ 278 off!, Extra low price! (non-refundable)</t>
  </si>
  <si>
    <t>10950.10</t>
  </si>
  <si>
    <t xml:space="preserve">Coupon code 24HOURSALE applied - à¸¿ 295 off!, </t>
  </si>
  <si>
    <t>11467.08</t>
  </si>
  <si>
    <t>11650.00</t>
  </si>
  <si>
    <t>12200.00</t>
  </si>
  <si>
    <t>Ao Nang Beach Resort</t>
  </si>
  <si>
    <t>4614.34</t>
  </si>
  <si>
    <t xml:space="preserve">Coupon code 24HOURSALE applied - à¸¿ 137 off!, SAVE 51% TODAY!, </t>
  </si>
  <si>
    <t>142 Moo 2, Beach Road, Aonang Ampur Muang, Ao Nang, Krabi, Thailand,</t>
  </si>
  <si>
    <t>Mini Suite</t>
  </si>
  <si>
    <t>5740.00</t>
  </si>
  <si>
    <t xml:space="preserve">Coupon code 24HOURSALE applied - à¸¿ 143 off!, SAVE 60% TODAY!, </t>
  </si>
  <si>
    <t>Krabi Bed Sleep Hotel</t>
  </si>
  <si>
    <t>1 Bunk bed</t>
  </si>
  <si>
    <t>658.12</t>
  </si>
  <si>
    <t xml:space="preserve">Coupon code 24HOURSALE applied - à¸¿ 18 off!, </t>
  </si>
  <si>
    <t>Soi Sujjarit 1, Krabi Town, Krabi, Thailand, 81000</t>
  </si>
  <si>
    <t>Triple Standard</t>
  </si>
  <si>
    <t>940.18</t>
  </si>
  <si>
    <t xml:space="preserve">Coupon code 24HOURSALE applied - à¸¿ 25 off!, </t>
  </si>
  <si>
    <t>Quad - 2 Bunk Beds</t>
  </si>
  <si>
    <t>1330.26</t>
  </si>
  <si>
    <t>Aonang Paradise Resort Krabi</t>
  </si>
  <si>
    <t>Aonang Paradise Resort</t>
  </si>
  <si>
    <t>4975.18</t>
  </si>
  <si>
    <t>Coupon code 24HOURSALE applied - à¸¿ 179 off!, SAVE 65% TODAY!, Flash Deal-Limited time offer. 40% discount!, Extra low price! (non-refundable)</t>
  </si>
  <si>
    <t>25/18 Moo 2, Muang, Ao Nang, Krabi, Thailand</t>
  </si>
  <si>
    <t>5867.38</t>
  </si>
  <si>
    <t>Coupon code 24HOURSALE applied - à¸¿ 182 off!, SAVE 59% TODAY!, Flash Deal-Early Booking Saver. 30% discount!, Extra low price! (non-refundable)</t>
  </si>
  <si>
    <t>6300.00</t>
  </si>
  <si>
    <t>8381.98</t>
  </si>
  <si>
    <t xml:space="preserve">Coupon code 24HOURSALE applied - à¸¿ 260 off!, SAVE 41% TODAY!, </t>
  </si>
  <si>
    <t>Verandah</t>
  </si>
  <si>
    <t>Superior Double/Twin Room</t>
  </si>
  <si>
    <t>The Verandah Hotel</t>
  </si>
  <si>
    <t>6145.66</t>
  </si>
  <si>
    <t>Coupon code 24HOURSALE applied - à¸¿ 191 off!, SAVE 60% TODAY!, Flash Deal-72 hr limited sale 53% discount!, Extra low price! (non-refundable)</t>
  </si>
  <si>
    <t>191 Moo 2, Ao Nang, Krabi, Thailand, 81180</t>
  </si>
  <si>
    <t>7800.00</t>
  </si>
  <si>
    <t>SAVE 40% TODAY!, , Member Price per night 2,957</t>
  </si>
  <si>
    <t>13216.28</t>
  </si>
  <si>
    <t xml:space="preserve">Coupon code 24HOURSALE applied - à¸¿ 347 off!, </t>
  </si>
  <si>
    <t>15600.02</t>
  </si>
  <si>
    <t>Oasis Resort</t>
  </si>
  <si>
    <t>64 KrabiKhaothong Road, Paknam, Krabi Town, Krabi, Thailand, 81000</t>
  </si>
  <si>
    <t>Season Bungalow</t>
  </si>
  <si>
    <t>Chalet</t>
  </si>
  <si>
    <t>1591.02</t>
  </si>
  <si>
    <t xml:space="preserve">Coupon code 24HOURSALE applied - à¸¿ 46 off!, SAVE 39% TODAY!, </t>
  </si>
  <si>
    <t>The Royhanna Beach House</t>
  </si>
  <si>
    <t>2209.78</t>
  </si>
  <si>
    <t xml:space="preserve">Coupon code 24HOURSALE applied - à¸¿ 70 off!, SAVE 34% TODAY!, </t>
  </si>
  <si>
    <t>45/6 Moo 3, Nongthalay Muang Krabi, Klong Muang, Krabi, Thailand, 81180</t>
  </si>
  <si>
    <t>1487.70</t>
  </si>
  <si>
    <t xml:space="preserve">Coupon code 24HOURSALE applied - à¸¿ 47 off!, </t>
  </si>
  <si>
    <t>Orange Tree House Hotel</t>
  </si>
  <si>
    <t>1366.72</t>
  </si>
  <si>
    <t xml:space="preserve">Coupon code 24HOURSALE applied - à¸¿ 31 off!, </t>
  </si>
  <si>
    <t>12 PruksaUtit, Paknam, Krabi Town, Krabi, Thailand, 81000</t>
  </si>
  <si>
    <t>1620.00</t>
  </si>
  <si>
    <t>Aonang Friendly Bungalow</t>
  </si>
  <si>
    <t>2363.38</t>
  </si>
  <si>
    <t xml:space="preserve">Coupon code 24HOURSALE applied - à¸¿ 66 off!, SAVE 38% TODAY!, </t>
  </si>
  <si>
    <t>63 Moo 2 Aonang, Muang, Ao Nang, Krabi, Thailand, 81180</t>
  </si>
  <si>
    <t>Languor Villa</t>
  </si>
  <si>
    <t>Queen Room with Pool View</t>
  </si>
  <si>
    <t>60000.02</t>
  </si>
  <si>
    <t>214/1 Moo 2, AoNang, Mueang, Railay, Krabi, Thailand, 81000</t>
  </si>
  <si>
    <t>King Room with Sea View</t>
  </si>
  <si>
    <t>76000.02</t>
  </si>
  <si>
    <t>Lux Family Villas</t>
  </si>
  <si>
    <t>13814.00</t>
  </si>
  <si>
    <t>803, Moo 2, Soi Aonang 3 AoNang, Muang Krabi Tel.66638656102, Ao Nang, Krabi, Thailand, 81000</t>
  </si>
  <si>
    <t>14014.02</t>
  </si>
  <si>
    <t>14050.02</t>
  </si>
  <si>
    <t>14250.02</t>
  </si>
  <si>
    <t>14970.00</t>
  </si>
  <si>
    <t>16090.02</t>
  </si>
  <si>
    <t>16524.02</t>
  </si>
  <si>
    <t>17518.02</t>
  </si>
  <si>
    <t>27400.02</t>
  </si>
  <si>
    <t>28000.02</t>
  </si>
  <si>
    <t>30760.02</t>
  </si>
  <si>
    <t>31400.00</t>
  </si>
  <si>
    <t>32000.00</t>
  </si>
  <si>
    <t>35680.00</t>
  </si>
  <si>
    <t>Klong Muang Dream House</t>
  </si>
  <si>
    <t>One-Bedroom Suite</t>
  </si>
  <si>
    <t>117 Moo 3 Nong Thale, Klong Muang, Krabi, Thailand, 81000</t>
  </si>
  <si>
    <t>9200.02</t>
  </si>
  <si>
    <t>Numjaan Resort</t>
  </si>
  <si>
    <t>2296.26</t>
  </si>
  <si>
    <t>17 Moo.2, Krabi Noi, Krabi, Thailand, 81000</t>
  </si>
  <si>
    <t>3834.48</t>
  </si>
  <si>
    <t>Coupon code 24HOURSALE applied - à¸¿ 91 off!, Extra low price! (non-refundable)</t>
  </si>
  <si>
    <t>4260.54</t>
  </si>
  <si>
    <t xml:space="preserve">Coupon code 24HOURSALE applied - à¸¿ 101 off!, </t>
  </si>
  <si>
    <t>Koh Pu Villa</t>
  </si>
  <si>
    <t>323 M.2 T. Koh Sriboya, Nueklong, Koh Jum / Koh Pu, Koh Jum / Koh Pu Krabi, Thailand, 81130</t>
  </si>
  <si>
    <t>Private Pool Villa</t>
  </si>
  <si>
    <t>8640.02</t>
  </si>
  <si>
    <t>10800.00</t>
  </si>
  <si>
    <t>Baifern Mansion</t>
  </si>
  <si>
    <t>Standard Double Fan</t>
  </si>
  <si>
    <t>24/2 Chaofah RD. T.Paknam A.Muang, Krabi Town, Krabi, Thailand, 81000</t>
  </si>
  <si>
    <t>Standard Twin Fan</t>
  </si>
  <si>
    <t>Standard Triple Room with Fan</t>
  </si>
  <si>
    <t>Standard Triple Room With Aircon</t>
  </si>
  <si>
    <t>Economy Quadruple Room with Aircon</t>
  </si>
  <si>
    <t>J Hotel</t>
  </si>
  <si>
    <t>3078.00</t>
  </si>
  <si>
    <t>23/3 Moo 2, Ao Nang, Krabi, Thailand, 81000</t>
  </si>
  <si>
    <t>Double or Twin Room with View</t>
  </si>
  <si>
    <t>3740.02</t>
  </si>
  <si>
    <t>Pornthep Mansion</t>
  </si>
  <si>
    <t>1876.46</t>
  </si>
  <si>
    <t xml:space="preserve">Coupon code 24HOURSALE applied - à¸¿ 69 off!, SAVE 34% TODAY!, </t>
  </si>
  <si>
    <t>153/1 Moo 5 Nopparat Thara Road AoNang, Nopparat Thara, Krabi, Thailand, 81000</t>
  </si>
  <si>
    <t>2008.44</t>
  </si>
  <si>
    <t xml:space="preserve">Coupon code 24HOURSALE applied - à¸¿ 64 off!, SAVE 30% TODAY!, </t>
  </si>
  <si>
    <t>Deluxe 2</t>
  </si>
  <si>
    <t>1975.90</t>
  </si>
  <si>
    <t>2092.12</t>
  </si>
  <si>
    <t>Nadia Resort</t>
  </si>
  <si>
    <t>32 Moo 5 T.Koh Sriboya, Nuaklong, Krabi, Koh Jum / Koh Pu, Koh Jum / Koh Pu Krabi, Thailand, 81130</t>
  </si>
  <si>
    <t>Samran Residence</t>
  </si>
  <si>
    <t>1089.56</t>
  </si>
  <si>
    <t>Coupon code 24HOURSALE applied - à¸¿ 39 off!, SAVE 65% TODAY!, Flash Deal-Limited time offer. 30% discount!, Extra low price! (non-refundable)</t>
  </si>
  <si>
    <t>1421.16</t>
  </si>
  <si>
    <t>Coupon code 24HOURSALE applied - à¸¿ 51 off!, SAVE 63% TODAY!, Flash Deal-Limited time offer. 30% discount!, Extra low price! (non-refundable)</t>
  </si>
  <si>
    <t>Aonang Sea Valley Resort</t>
  </si>
  <si>
    <t>Superior Room Double Bed</t>
  </si>
  <si>
    <t>4704.96</t>
  </si>
  <si>
    <t xml:space="preserve">Coupon code 24HOURSALE applied - à¸¿ 124 off!, </t>
  </si>
  <si>
    <t>Soi 2/1, Ao Nang, Krabi, Thailand, 81180</t>
  </si>
  <si>
    <t>Superior Room Twin Bed</t>
  </si>
  <si>
    <t>Baansamrarn</t>
  </si>
  <si>
    <t>Standard - Twin Bed</t>
  </si>
  <si>
    <t>1617.14</t>
  </si>
  <si>
    <t>28/11 Soi Paungmani,, Krabi Town, Krabi, Thailand, 81000</t>
  </si>
  <si>
    <t>1815.82</t>
  </si>
  <si>
    <t>Suan Bang Bon B&amp;B Inn</t>
  </si>
  <si>
    <t>154/2 Moo 6 Aoluk Prasang Road, Plai Phraya, Krabi, Thailand, 81160</t>
  </si>
  <si>
    <t>Krabi Inn And Omm Hotel</t>
  </si>
  <si>
    <t>Superior Room Double or Twin</t>
  </si>
  <si>
    <t>1785.02</t>
  </si>
  <si>
    <t xml:space="preserve">SAVE 70% TODAY!, </t>
  </si>
  <si>
    <t>2/14 Pisarnpop Road, Krabi Town, Krabi, Thailand, 81000</t>
  </si>
  <si>
    <t>2100.02</t>
  </si>
  <si>
    <t xml:space="preserve">SAVE 65% TODAY!, </t>
  </si>
  <si>
    <t>2255.50</t>
  </si>
  <si>
    <t xml:space="preserve">Coupon code 24HOURSALE applied - à¸¿ 61 off!, SAVE 62% TODAY!, </t>
  </si>
  <si>
    <t>Superior Room Triple</t>
  </si>
  <si>
    <t>2294.98</t>
  </si>
  <si>
    <t>3007.34</t>
  </si>
  <si>
    <t xml:space="preserve">Coupon code 24HOURSALE applied - à¸¿ 81 off!, SAVE 58% TODAY!, </t>
  </si>
  <si>
    <t>3200.00</t>
  </si>
  <si>
    <t>Wareerak Hot Spring Retreat by Vacation Village</t>
  </si>
  <si>
    <t>Bamboo Cottage</t>
  </si>
  <si>
    <t>6789.40</t>
  </si>
  <si>
    <t>Coupon code 24HOURSALE applied - à¸¿ 211 off!, SAVE 48% TODAY!, Flash Deal-Limited time offer. 40% discount!, Extra low price! (non-refundable)</t>
  </si>
  <si>
    <t>18 Moo 7, Khlong Tom Nua,, Klong Thom, Krabi, Thailand, 81120</t>
  </si>
  <si>
    <t>Villa Deluxe</t>
  </si>
  <si>
    <t>7726.46</t>
  </si>
  <si>
    <t>Coupon code 24HOURSALE applied - à¸¿ 203 off!, SAVE 48% TODAY!, Flash Deal-Limited time offer. 40% discount!, Extra low price! (non-refundable)</t>
  </si>
  <si>
    <t>SAVE 31% TODAY!, , Member Price per night 3,097</t>
  </si>
  <si>
    <t xml:space="preserve">Coupon code 24HOURSALE applied - à¸¿ 240 off!, SAVE 25% TODAY!, Special deal!-Limited time offer. 20% discount!, </t>
  </si>
  <si>
    <t>9120.02</t>
  </si>
  <si>
    <t>SAVE 23% TODAY!, , Member Price per night 3,487</t>
  </si>
  <si>
    <t>10301.94</t>
  </si>
  <si>
    <t xml:space="preserve">Coupon code 24HOURSALE applied - à¸¿ 270 off!, SAVE 25% TODAY!, Special deal!-Limited time offer. 20% discount!, </t>
  </si>
  <si>
    <t>Coupon code 24HOURSALE applied - à¸¿ 300 off!, Extra low price! (non-refundable)</t>
  </si>
  <si>
    <t>12877.42</t>
  </si>
  <si>
    <t>Coupon code 24HOURSALE applied - à¸¿ 338 off!, Extra low price! (non-refundable)</t>
  </si>
  <si>
    <t>13470.46</t>
  </si>
  <si>
    <t>Coupon code 24HOURSALE applied - à¸¿ 354 off!, Extra low price! (non-refundable)</t>
  </si>
  <si>
    <t>13515.00</t>
  </si>
  <si>
    <t>14910.68</t>
  </si>
  <si>
    <t>Coupon code 24HOURSALE applied - à¸¿ 391 off!, Extra low price! (non-refundable)</t>
  </si>
  <si>
    <t>14960.00</t>
  </si>
  <si>
    <t>15503.72</t>
  </si>
  <si>
    <t>Coupon code 24HOURSALE applied - à¸¿ 407 off!, Extra low price! (non-refundable)</t>
  </si>
  <si>
    <t>15555.02</t>
  </si>
  <si>
    <t>16943.96</t>
  </si>
  <si>
    <t>Coupon code 24HOURSALE applied - à¸¿ 445 off!, Extra low price! (non-refundable)</t>
  </si>
  <si>
    <t>17000.02</t>
  </si>
  <si>
    <t>Changsi Resort</t>
  </si>
  <si>
    <t>2040.94</t>
  </si>
  <si>
    <t xml:space="preserve">Coupon code 24HOURSALE applied - à¸¿ 50 off!, </t>
  </si>
  <si>
    <t>124 Moo 3 Tumbon Saithai A,Muang, Ban Nai Sa, Krabi, Thailand, 81000</t>
  </si>
  <si>
    <t>Sand Sea Resort Krabi</t>
  </si>
  <si>
    <t>Sand Sea Resort</t>
  </si>
  <si>
    <t>18295.22</t>
  </si>
  <si>
    <t>192 Moo 5, Saitai, Muang Krabi Thailand 81000, Railay, Krabi, Thailand, 81000</t>
  </si>
  <si>
    <t>21384.02</t>
  </si>
  <si>
    <t>Rachada Place</t>
  </si>
  <si>
    <t>1121.20</t>
  </si>
  <si>
    <t xml:space="preserve">Coupon code 24HOURSALE applied - à¸¿ 33 off!, SAVE 42% TODAY!, Flash Deal-Early Booking Saver. Rate includes 30% discount!, </t>
  </si>
  <si>
    <t>102 Panurat road, Krabi Town, Krabi, Thailand, 81000</t>
  </si>
  <si>
    <t xml:space="preserve">SAVE 37% TODAY!, Flash Deal-Early Booking Saver. Rate includes 30% discount!, </t>
  </si>
  <si>
    <t>Snow House</t>
  </si>
  <si>
    <t>Standard Triple Room</t>
  </si>
  <si>
    <t>Krabi Holiday Sea Resort</t>
  </si>
  <si>
    <t>2849.02</t>
  </si>
  <si>
    <t>197/2 T. Nong Thalay, Klong Muang, Krabi, Thailand, 81180</t>
  </si>
  <si>
    <t>3557.18</t>
  </si>
  <si>
    <t xml:space="preserve">Coupon code 24HOURSALE applied - à¸¿ 94 off!, </t>
  </si>
  <si>
    <t>Pakasai Resort</t>
  </si>
  <si>
    <t>Premier Chalet</t>
  </si>
  <si>
    <t>11969.46</t>
  </si>
  <si>
    <t>Coupon code 24HOURSALE applied - à¸¿ 371 off!, SAVE 68% TODAY!, Special deal!-Limited time offer. 15% discount!, Extra low price! (non-refundable)</t>
  </si>
  <si>
    <t>88 Moo 3, Ao Nang, Krabi, Thailand, 81000</t>
  </si>
  <si>
    <t>12852.02</t>
  </si>
  <si>
    <t>Grand Ocean View Suite</t>
  </si>
  <si>
    <t>17282.84</t>
  </si>
  <si>
    <t>Coupon code 24HOURSALE applied - à¸¿ 453 off!, SAVE 23% TODAY!, Special deal!-Limited time offer. 15% discount!, Extra low price! (non-refundable)</t>
  </si>
  <si>
    <t>18360.02</t>
  </si>
  <si>
    <t>Brown Andaman Krabi</t>
  </si>
  <si>
    <t>1/10 Moo1, Tambon Huai Nam Khao, Klong Thom,Krabi, Huai Nam Khao, Krabi, Thailand, 81120</t>
  </si>
  <si>
    <t>Baan Kwan Hostel</t>
  </si>
  <si>
    <t>Standard 1</t>
  </si>
  <si>
    <t>1173.76</t>
  </si>
  <si>
    <t>Coupon code 24HOURSALE applied - à¸¿ 29 off!, Extra low price! (non-refundable)</t>
  </si>
  <si>
    <t>Standard A</t>
  </si>
  <si>
    <t>1203.38</t>
  </si>
  <si>
    <t>Coupon code 24HOURSALE applied - à¸¿ 24 off!, Extra low price! (non-refundable)</t>
  </si>
  <si>
    <t>Beach Boutique Resort</t>
  </si>
  <si>
    <t>Pool Villa Beachfront View</t>
  </si>
  <si>
    <t>The Beach Boutique Resort</t>
  </si>
  <si>
    <t>16117.82</t>
  </si>
  <si>
    <t>154 M.4 Tumbon Thalingchan Amphur Nuaklong, Had Yao, Krabi, Thailand, 81130</t>
  </si>
  <si>
    <t>Phranang Place</t>
  </si>
  <si>
    <t>Superior Mountain View</t>
  </si>
  <si>
    <t>3240.02</t>
  </si>
  <si>
    <t>345 Moo 2, Ao Nang, Krabi, Thailand, 81180</t>
  </si>
  <si>
    <t>Deluxe City View</t>
  </si>
  <si>
    <t>Family Room (3 Adults)</t>
  </si>
  <si>
    <t>4590.02</t>
  </si>
  <si>
    <t>4656.66</t>
  </si>
  <si>
    <t>Coupon code 24HOURSALE applied - à¸¿ 145 off!, Extra low price! (non-refundable)</t>
  </si>
  <si>
    <t>4680.02</t>
  </si>
  <si>
    <t>5587.98</t>
  </si>
  <si>
    <t>Coupon code 24HOURSALE applied - à¸¿ 173 off!, Extra low price! (non-refundable)</t>
  </si>
  <si>
    <t>6519.32</t>
  </si>
  <si>
    <t>Coupon code 24HOURSALE applied - à¸¿ 202 off!, Extra low price! (non-refundable)</t>
  </si>
  <si>
    <t>Vanilla Ville Resort</t>
  </si>
  <si>
    <t>Sweetie Room</t>
  </si>
  <si>
    <t>1373.74</t>
  </si>
  <si>
    <t>Coupon code 24HOURSALE applied - à¸¿ 35 off!, Extra low price! (non-refundable)</t>
  </si>
  <si>
    <t>Thedsaban2, Klong Thom, Krabi, Thailand, 81120</t>
  </si>
  <si>
    <t>Standard - 2 Persons Only</t>
  </si>
  <si>
    <t>1405.46</t>
  </si>
  <si>
    <t>Coupon code 24HOURSALE applied - à¸¿ 30 off!, Extra low price! (non-refundable)</t>
  </si>
  <si>
    <t>Twin - Bedroom</t>
  </si>
  <si>
    <t>1589.14</t>
  </si>
  <si>
    <t>Coupon code 24HOURSALE applied - à¸¿ 41 off!, Extra low price! (non-refundable)</t>
  </si>
  <si>
    <t>Aonang Oscar Pool Villa</t>
  </si>
  <si>
    <t>Family Room Pool View</t>
  </si>
  <si>
    <t>9462.16</t>
  </si>
  <si>
    <t>Coupon code 24HOURSALE applied - à¸¿ 311 off!, SAVE 67% TODAY!, Extra low price! (non-refundable)</t>
  </si>
  <si>
    <t>888/1 Aonang Soi 1 Moo.2, Ao Nang, Krabi, Thailand, 81180</t>
  </si>
  <si>
    <t>13600.02</t>
  </si>
  <si>
    <t>2 Bedroom Garden View</t>
  </si>
  <si>
    <t>24308.90</t>
  </si>
  <si>
    <t>Coupon code 24HOURSALE applied - à¸¿ 680 off!, Extra low price! (non-refundable)</t>
  </si>
  <si>
    <t>Grand Mansion</t>
  </si>
  <si>
    <t>Fan Twin</t>
  </si>
  <si>
    <t>289/1, Krabi Town, Krabi, Thailand, 81000</t>
  </si>
  <si>
    <t>Apo Hotel</t>
  </si>
  <si>
    <t>Budget Single Room</t>
  </si>
  <si>
    <t>189 Uttarakit Road, Muang, Krabi Town, Krabi, Thailand, 81000</t>
  </si>
  <si>
    <t>Deluxe Room Double Bed</t>
  </si>
  <si>
    <t>2829.76</t>
  </si>
  <si>
    <t xml:space="preserve">Coupon code 24HOURSALE applied - à¸¿ 72 off!, </t>
  </si>
  <si>
    <t>2900.00</t>
  </si>
  <si>
    <t>Deluxe River View Double Bed</t>
  </si>
  <si>
    <t>3112.74</t>
  </si>
  <si>
    <t xml:space="preserve">Coupon code 24HOURSALE applied - à¸¿ 79 off!, </t>
  </si>
  <si>
    <t>Sky Tique Home</t>
  </si>
  <si>
    <t>Villa Vela Krabi</t>
  </si>
  <si>
    <t>Three Bed Room Pool Villa</t>
  </si>
  <si>
    <t>36000.00</t>
  </si>
  <si>
    <t>127 Moo 4., Soi Nopparatthara 8, Ao Nang, Krabi, Nopparat Thara, Krabi, Thailand, 81000</t>
  </si>
  <si>
    <t>Baan Ping Tara</t>
  </si>
  <si>
    <t>2-Bedroom Private Pool Villa</t>
  </si>
  <si>
    <t>13981.08</t>
  </si>
  <si>
    <t xml:space="preserve">Coupon code 24HOURSALE applied - à¸¿ 429 off!, SAVE 26% TODAY!, </t>
  </si>
  <si>
    <t>214/2 Moo 6, Tambon Ao Nang, Ampher Muang, Chang Wat Krabi, Nopparat Thara, Krabi, Thailand, 81180</t>
  </si>
  <si>
    <t>15000.00</t>
  </si>
  <si>
    <t>Diamond Home Resort</t>
  </si>
  <si>
    <t>612.02</t>
  </si>
  <si>
    <t>24 Jankaweekul Rd, Paknam, Krabi Town, Krabi, Thailand, 81000</t>
  </si>
  <si>
    <t>Deluxe Double Room with Fan</t>
  </si>
  <si>
    <t>749.72</t>
  </si>
  <si>
    <t>Standard Fan - Private Bathroom &amp; Hot Water</t>
  </si>
  <si>
    <t>928.86</t>
  </si>
  <si>
    <t xml:space="preserve">Coupon code 24HOURSALE applied - à¸¿ 22 off!, </t>
  </si>
  <si>
    <t>980.00</t>
  </si>
  <si>
    <t>994.52</t>
  </si>
  <si>
    <t>1180.00</t>
  </si>
  <si>
    <t>Superior Pool Side</t>
  </si>
  <si>
    <t>1440.02</t>
  </si>
  <si>
    <t>Standard Triple Air Conditioning</t>
  </si>
  <si>
    <t xml:space="preserve">SAVE 64% TODAY!, </t>
  </si>
  <si>
    <t>5 Bedroom Villa Pimmada</t>
  </si>
  <si>
    <t>37984.54</t>
  </si>
  <si>
    <t xml:space="preserve">Coupon code 24HOURSALE applied - à¸¿ 1,507 off!, </t>
  </si>
  <si>
    <t>45400.02</t>
  </si>
  <si>
    <t>The Nine Thipthara Resort</t>
  </si>
  <si>
    <t>Deluxe Pool Villa</t>
  </si>
  <si>
    <t>18380.30</t>
  </si>
  <si>
    <t xml:space="preserve">Coupon code 24HOURSALE applied - à¸¿ 522 off!, </t>
  </si>
  <si>
    <t>232 Moo 6 Aonang Muang Krabi, Nopparat Thara, Krabi, Thailand, 81180</t>
  </si>
  <si>
    <t>Nisarine Hostel @ Koh Klang</t>
  </si>
  <si>
    <t>1354.10</t>
  </si>
  <si>
    <t xml:space="preserve">SAVE 43% TODAY!, Flash Deal-Early Booking Saver. Super Hot Deal, </t>
  </si>
  <si>
    <t>320 M.1 Baan Koh Klang, Koh Klang, Krabi, Thailand, 81000</t>
  </si>
  <si>
    <t>1360.02</t>
  </si>
  <si>
    <t>1983.18</t>
  </si>
  <si>
    <t xml:space="preserve">SAVE 42% TODAY!, Flash Deal-Early Booking Saver. Super Hot Deal, </t>
  </si>
  <si>
    <t>Hula Hula Resort, Ao Nang</t>
  </si>
  <si>
    <t>Deluxe Garden View Double or Twin</t>
  </si>
  <si>
    <t>Hula Hula Resort Ao Nang</t>
  </si>
  <si>
    <t>8929.16</t>
  </si>
  <si>
    <t xml:space="preserve">Coupon code 24HOURSALE applied - à¸¿ 277 off!, SAVE 29% TODAY!, Special deal!-Limited time offer. 20% discount!, </t>
  </si>
  <si>
    <t>222 Moo 3 Klonghang Road,Tambon Ao nang, Ao Nang, Krabi, Thailand, 81180</t>
  </si>
  <si>
    <t>9587.54</t>
  </si>
  <si>
    <t>10833.30</t>
  </si>
  <si>
    <t xml:space="preserve">Coupon code 24HOURSALE applied - à¸¿ 284 off!, SAVE 28% TODAY!, Special deal!-Limited time offer. 20% discount!, </t>
  </si>
  <si>
    <t>11508.50</t>
  </si>
  <si>
    <t>Premier Villa</t>
  </si>
  <si>
    <t>12413.82</t>
  </si>
  <si>
    <t xml:space="preserve">Coupon code 24HOURSALE applied - à¸¿ 326 off!, SAVE 28% TODAY!, Special deal!-Limited time offer. 20% discount!, </t>
  </si>
  <si>
    <t>13091.58</t>
  </si>
  <si>
    <t xml:space="preserve">Coupon code 24HOURSALE applied - à¸¿ 343 off!, SAVE 28% TODAY!, Special deal!-Limited time offer. 20% discount!, </t>
  </si>
  <si>
    <t>13187.52</t>
  </si>
  <si>
    <t>13907.56</t>
  </si>
  <si>
    <t>Duplex Pool Villa</t>
  </si>
  <si>
    <t>29261.54</t>
  </si>
  <si>
    <t xml:space="preserve">Coupon code 24HOURSALE applied - à¸¿ 768 off!, SAVE 28% TODAY!, Special deal!-Limited time offer. 20% discount!, </t>
  </si>
  <si>
    <t>Two Storey Pool Villa</t>
  </si>
  <si>
    <t>31085.30</t>
  </si>
  <si>
    <t>Krabi Hipster Hotel</t>
  </si>
  <si>
    <t>Standard Double or Twin</t>
  </si>
  <si>
    <t>1422.00</t>
  </si>
  <si>
    <t>197 Krabi Rd.,Pak Nam subdistrict, Krabi Town, Krabi, Thailand, 81000</t>
  </si>
  <si>
    <t>Two-Bedroom Apartment (4 Adults)</t>
  </si>
  <si>
    <t>3078.48</t>
  </si>
  <si>
    <t>5985.94</t>
  </si>
  <si>
    <t xml:space="preserve">Coupon code 24HOURSALE applied - à¸¿ 132 off!, SAVE 75% TODAY!, </t>
  </si>
  <si>
    <t>Alisea Pool Villas</t>
  </si>
  <si>
    <t>2 Bedroom Pool Villa</t>
  </si>
  <si>
    <t>18678.78</t>
  </si>
  <si>
    <t xml:space="preserve">Coupon code 24HOURSALE applied - à¸¿ 580 off!, SAVE 58% TODAY!, Flash Deal-Last Minute Special.  50% discount!, </t>
  </si>
  <si>
    <t>95 Moo 4, Ao Nang, Krabi 81000 thailand, Ao Nang Beach, Thailand, Nopparat Thara, Krabi, Thailand, 81000</t>
  </si>
  <si>
    <t xml:space="preserve">Coupon code 24HOURSALE applied - à¸¿ 580 off!, SAVE 63% TODAY!, Flash Deal-Last Minute Special.  50% discount!, </t>
  </si>
  <si>
    <t>25807.54</t>
  </si>
  <si>
    <t xml:space="preserve">Coupon code 24HOURSALE applied - à¸¿ 677 off!, SAVE 57% TODAY!, Flash Deal-Last Minute Special.  50% discount!, </t>
  </si>
  <si>
    <t xml:space="preserve">Coupon code 24HOURSALE applied - à¸¿ 677 off!, SAVE 62% TODAY!, Flash Deal-Last Minute Special.  50% discount!, </t>
  </si>
  <si>
    <t>Bann Supansa Resort</t>
  </si>
  <si>
    <t>Villa - 1-Bedroom And Living Room</t>
  </si>
  <si>
    <t>204 Moo 6,, Nopparat Thara, Krabi, Thailand, 81180</t>
  </si>
  <si>
    <t>Alisa Room Service</t>
  </si>
  <si>
    <t>42/47 Khumuang Road, Parknam Districk, Muang, Krabi, Krabi Town, Krabi, Thailand, 81000</t>
  </si>
  <si>
    <t>P.N.Guesthouse</t>
  </si>
  <si>
    <t>591.98</t>
  </si>
  <si>
    <t xml:space="preserve">Coupon code 24HOURSALE applied - à¸¿ 16 off!, SAVE 29% TODAY!, </t>
  </si>
  <si>
    <t>36 Chaofa Road, Muang, Krabi Town, Krabi, Thailand, 81000</t>
  </si>
  <si>
    <t>Triple with Fan</t>
  </si>
  <si>
    <t>810.00</t>
  </si>
  <si>
    <t>Twin Air Conditioning</t>
  </si>
  <si>
    <t>Triple Air Conditioning</t>
  </si>
  <si>
    <t>1170.00</t>
  </si>
  <si>
    <t>8icon By Galleria Krabi</t>
  </si>
  <si>
    <t>8Icon Ao Nang Krabi</t>
  </si>
  <si>
    <t>7081.36</t>
  </si>
  <si>
    <t>Coupon code 24HOURSALE applied - à¸¿ 254 off!, SAVE 40% TODAY!, Flash Deal-Early Booking Saver. 30% discount!, Extra low price! (non-refundable)</t>
  </si>
  <si>
    <t>7308.02</t>
  </si>
  <si>
    <t>7686.02</t>
  </si>
  <si>
    <t>8692.12</t>
  </si>
  <si>
    <t xml:space="preserve">Coupon code 24HOURSALE applied - à¸¿ 270 off!, SAVE 24% TODAY!, Special deal!-Limited time offer. 15% discount!, </t>
  </si>
  <si>
    <t>9175.00</t>
  </si>
  <si>
    <t xml:space="preserve">Coupon code 24HOURSALE applied - à¸¿ 285 off!, SAVE 21% TODAY!, Special deal!-Limited time offer. 15% discount!, </t>
  </si>
  <si>
    <t>10980.02</t>
  </si>
  <si>
    <t>Khaothong Terrace Resort</t>
  </si>
  <si>
    <t>Terrace Room</t>
  </si>
  <si>
    <t>6322.68</t>
  </si>
  <si>
    <t>SAVE 11% TODAY!, Extra low price! (non-refundable)</t>
  </si>
  <si>
    <t>135 Moo 2 Tombon Khaothong Amphor Muang, Ban Tha Len, Krabi, Thailand, 81000</t>
  </si>
  <si>
    <t>ibis Styles Krabi Ao Nang</t>
  </si>
  <si>
    <t>2 Single Beds Standard</t>
  </si>
  <si>
    <t>6837.12</t>
  </si>
  <si>
    <t>725 Moo 2, Ao Nang  Nopparat Road, Ao Nang, Krabi, Thailand, 81000</t>
  </si>
  <si>
    <t>1 Double Bed Standard</t>
  </si>
  <si>
    <t>7311.92</t>
  </si>
  <si>
    <t>7596.80</t>
  </si>
  <si>
    <t>Till Thong Garden</t>
  </si>
  <si>
    <t>Deluxe King Studio</t>
  </si>
  <si>
    <t>715 Soi. Lamtap 3 , Moo.5, Tambon Lamtap , Krabi, Lam Thap, Krabi, Thailand, 81190</t>
  </si>
  <si>
    <t>Boss bungalow</t>
  </si>
  <si>
    <t>1093.46</t>
  </si>
  <si>
    <t>282 Tambon Ko Siboya, Nuea Khlong District, Krabi, Koh Jum / Koh Pu, Koh Jum / Koh Pu Krabi, Thailand, 81130</t>
  </si>
  <si>
    <t>Palm Paradise Resort</t>
  </si>
  <si>
    <t>Garden View Villa</t>
  </si>
  <si>
    <t>3794.42</t>
  </si>
  <si>
    <t xml:space="preserve">Coupon code 24HOURSALE applied - à¸¿ 136 off!, SAVE 76% TODAY!, </t>
  </si>
  <si>
    <t>165 Moo 3, Ao Nang, Krabi, Thailand, 81000</t>
  </si>
  <si>
    <t>3922.76</t>
  </si>
  <si>
    <t xml:space="preserve">Coupon code 24HOURSALE applied - à¸¿ 122 off!, SAVE 75% TODAY!, </t>
  </si>
  <si>
    <t>5966.48</t>
  </si>
  <si>
    <t xml:space="preserve">Coupon code 24HOURSALE applied - à¸¿ 185 off!, SAVE 70% TODAY!, </t>
  </si>
  <si>
    <t>Palm Twin Villa</t>
  </si>
  <si>
    <t xml:space="preserve">Coupon code 24HOURSALE applied - à¸¿ 185 off!, SAVE 71% TODAY!, </t>
  </si>
  <si>
    <t>6102.08</t>
  </si>
  <si>
    <t xml:space="preserve">Coupon code 24HOURSALE applied - à¸¿ 189 off!, SAVE 69% TODAY!, </t>
  </si>
  <si>
    <t xml:space="preserve">Coupon code 24HOURSALE applied - à¸¿ 189 off!, SAVE 70% TODAY!, </t>
  </si>
  <si>
    <t>6552.00</t>
  </si>
  <si>
    <t>Suite</t>
  </si>
  <si>
    <t>7458.10</t>
  </si>
  <si>
    <t xml:space="preserve">Coupon code 24HOURSALE applied - à¸¿ 231 off!, SAVE 68% TODAY!, </t>
  </si>
  <si>
    <t>7627.60</t>
  </si>
  <si>
    <t xml:space="preserve">Coupon code 24HOURSALE applied - à¸¿ 237 off!, SAVE 67% TODAY!, </t>
  </si>
  <si>
    <t>8190.00</t>
  </si>
  <si>
    <t>Harvest House</t>
  </si>
  <si>
    <t>3136.92</t>
  </si>
  <si>
    <t>Coupon code 24HOURSALE applied - à¸¿ 111 off!, Extra low price! (non-refundable)</t>
  </si>
  <si>
    <t>420/1819 Moo 2, Ao Nang, Krabi, Thailand, 81000</t>
  </si>
  <si>
    <t>Aonang Nagapura Resort &amp; Spa</t>
  </si>
  <si>
    <t>Ramada by Wyndham Aonang Krabi</t>
  </si>
  <si>
    <t>7227.12</t>
  </si>
  <si>
    <t xml:space="preserve">Coupon code 24HOURSALE applied - à¸¿ 224 off!, SAVE 40% TODAY!, Special deal!-China Special. 10% discount!, </t>
  </si>
  <si>
    <t>7264.44</t>
  </si>
  <si>
    <t>7555.04</t>
  </si>
  <si>
    <t xml:space="preserve">SAVE 38% TODAY!, </t>
  </si>
  <si>
    <t>8071.72</t>
  </si>
  <si>
    <t xml:space="preserve">Coupon code 24HOURSALE applied - à¸¿ 212 off!, SAVE 33% TODAY!, Special deal!-China Special. 10% discount!, </t>
  </si>
  <si>
    <t>8172.50</t>
  </si>
  <si>
    <t>8217.82</t>
  </si>
  <si>
    <t xml:space="preserve">Coupon code 24HOURSALE applied - à¸¿ 216 off!, SAVE 38% TODAY!, Special deal!-China Special. 10% discount!, </t>
  </si>
  <si>
    <t>8409.66</t>
  </si>
  <si>
    <t>8546.40</t>
  </si>
  <si>
    <t>8984.82</t>
  </si>
  <si>
    <t xml:space="preserve">Coupon code 24HOURSALE applied - à¸¿ 236 off!, SAVE 32% TODAY!, Special deal!-China Special. 10% discount!, </t>
  </si>
  <si>
    <t>9443.80</t>
  </si>
  <si>
    <t>9614.70</t>
  </si>
  <si>
    <t>10512.10</t>
  </si>
  <si>
    <t>Ao Nang Mountain View</t>
  </si>
  <si>
    <t>Ao Nang Mountain View Hotel</t>
  </si>
  <si>
    <t>6693.44</t>
  </si>
  <si>
    <t xml:space="preserve">Coupon code 24HOURSALE applied - à¸¿ 208 off!, </t>
  </si>
  <si>
    <t>680 Soi 11/1, Ao Nang, Krabi, Thailand, 81000</t>
  </si>
  <si>
    <t>8748.02</t>
  </si>
  <si>
    <t>9234.00</t>
  </si>
  <si>
    <t>9576.00</t>
  </si>
  <si>
    <t>Aonang Hill @11/1</t>
  </si>
  <si>
    <t>Deluxe Double Mountain View</t>
  </si>
  <si>
    <t>5964.50</t>
  </si>
  <si>
    <t xml:space="preserve">Coupon code 24HOURSALE applied - à¸¿ 175 off!, SAVE 16% TODAY!, </t>
  </si>
  <si>
    <t>890 Moo.2, Ao Nang, Krabi, Thailand, 81000</t>
  </si>
  <si>
    <t>6380.00</t>
  </si>
  <si>
    <t>6380.02</t>
  </si>
  <si>
    <t>Villa 1</t>
  </si>
  <si>
    <t>8919.60</t>
  </si>
  <si>
    <t xml:space="preserve">Coupon code 24HOURSALE applied - à¸¿ 219 off!, </t>
  </si>
  <si>
    <t>9440.00</t>
  </si>
  <si>
    <t>9440.02</t>
  </si>
  <si>
    <t>Triple Pool View</t>
  </si>
  <si>
    <t>12015.00</t>
  </si>
  <si>
    <t xml:space="preserve">Coupon code 24HOURSALE applied - à¸¿ 352 off!, </t>
  </si>
  <si>
    <t>12850.00</t>
  </si>
  <si>
    <t>12852.00</t>
  </si>
  <si>
    <t>Mountain View Family Room</t>
  </si>
  <si>
    <t>12906.98</t>
  </si>
  <si>
    <t xml:space="preserve">Coupon code 24HOURSALE applied - à¸¿ 317 off!, </t>
  </si>
  <si>
    <t>13660.00</t>
  </si>
  <si>
    <t>2 Bedroom Villa</t>
  </si>
  <si>
    <t>17291.18</t>
  </si>
  <si>
    <t xml:space="preserve">Coupon code 24HOURSALE applied - à¸¿ 425 off!, </t>
  </si>
  <si>
    <t>18300.00</t>
  </si>
  <si>
    <t>18299.98</t>
  </si>
  <si>
    <t>20314.78</t>
  </si>
  <si>
    <t xml:space="preserve">Coupon code 24HOURSALE applied - à¸¿ 499 off!, </t>
  </si>
  <si>
    <t>21500.00</t>
  </si>
  <si>
    <t>21500.02</t>
  </si>
  <si>
    <t>Sleep Easy krabi</t>
  </si>
  <si>
    <t>Budget Twin Room</t>
  </si>
  <si>
    <t>248 Utarakit Rd,Paknam, Muang Krabi, Krabi Town, Krabi, Thailand, 81000</t>
  </si>
  <si>
    <t>Twin / Double Room</t>
  </si>
  <si>
    <t>1580.02</t>
  </si>
  <si>
    <t>2340.00</t>
  </si>
  <si>
    <t>Yellow Sun Guest House</t>
  </si>
  <si>
    <t>23/12 , Moo 2, Aonang , Muang , Krabi, Ao Nang, Krabi, Thailand, 81180</t>
  </si>
  <si>
    <t>The Aireen Hotel</t>
  </si>
  <si>
    <t>2507.58</t>
  </si>
  <si>
    <t>363 Moo 5, Nopparat Thara Soi 12, Nopparat Thara, Krabi, Thailand, 81000</t>
  </si>
  <si>
    <t>Ao-Nang Top View Hotel</t>
  </si>
  <si>
    <t>3012.40</t>
  </si>
  <si>
    <t xml:space="preserve">Coupon code 24HOURSALE applied - à¸¿ 79 off!, SAVE 30% TODAY!, </t>
  </si>
  <si>
    <t>Connecting Room</t>
  </si>
  <si>
    <t>4098.04</t>
  </si>
  <si>
    <t xml:space="preserve">Coupon code 24HOURSALE applied - à¸¿ 127 off!, SAVE 43% TODAY!, </t>
  </si>
  <si>
    <t>4400.00</t>
  </si>
  <si>
    <t>Aonang Cliff Beach Suites and Villas</t>
  </si>
  <si>
    <t>Panorama Suite</t>
  </si>
  <si>
    <t>15030.02</t>
  </si>
  <si>
    <t>328/9 Moo 2, Tambol Aonang, Amphoe Muang, Krabi , Ao Nang, Krabi, Thailand, 81180</t>
  </si>
  <si>
    <t>30060.02</t>
  </si>
  <si>
    <t>15766.20</t>
  </si>
  <si>
    <t xml:space="preserve">Coupon code 24HOURSALE applied - à¸¿ 387 off!, </t>
  </si>
  <si>
    <t>Aonang Sunset Hotel</t>
  </si>
  <si>
    <t>5965.24</t>
  </si>
  <si>
    <t xml:space="preserve">Coupon code 24HOURSALE applied - à¸¿ 141 off!, SAVE 37% TODAY!, Special deal!-Early Booking Saver. 15% discount!, </t>
  </si>
  <si>
    <t>268 Moo 2 Aonang Beach ,Muang Krabi, Ao Nang, Krabi, Thailand, 81180</t>
  </si>
  <si>
    <t>Bida Daree Resort</t>
  </si>
  <si>
    <t>2865.76</t>
  </si>
  <si>
    <t xml:space="preserve">Coupon code 24HOURSALE applied - à¸¿ 73 off!, SAVE 57% TODAY!, </t>
  </si>
  <si>
    <t>13/23 Moo 5 ,Ao Nang,A. Muang Krabi, Nopparat Thara, Krabi, Thailand, 81000</t>
  </si>
  <si>
    <t>3439.20</t>
  </si>
  <si>
    <t xml:space="preserve">Coupon code 24HOURSALE applied - à¸¿ 72 off!, SAVE 48% TODAY!, </t>
  </si>
  <si>
    <t>3620.20</t>
  </si>
  <si>
    <t xml:space="preserve">Coupon code 24HOURSALE applied - à¸¿ 76 off!, SAVE 72% TODAY!, </t>
  </si>
  <si>
    <t>4163.24</t>
  </si>
  <si>
    <t xml:space="preserve">Coupon code 24HOURSALE applied - à¸¿ 87 off!, SAVE 68% TODAY!, </t>
  </si>
  <si>
    <t>iCheck inn Klong Muang</t>
  </si>
  <si>
    <t>3771.90</t>
  </si>
  <si>
    <t>Coupon code 24HOURSALE applied - à¸¿ 117 off!, SAVE 84% TODAY!, Extra low price! (non-refundable)</t>
  </si>
  <si>
    <t>197 Moo2, Khlong Muang Beach, Nong Thale, Klong Muang, Krabi, Thailand, 81000</t>
  </si>
  <si>
    <t>4050.00</t>
  </si>
  <si>
    <t xml:space="preserve">SAVE 83% TODAY!, </t>
  </si>
  <si>
    <t xml:space="preserve">SAVE 81% TODAY!, </t>
  </si>
  <si>
    <t>Coupon code 24HOURSALE applied - à¸¿ 133 off!, SAVE 79% TODAY!, Extra low price! (non-refundable)</t>
  </si>
  <si>
    <t>6210.96</t>
  </si>
  <si>
    <t>Coupon code 24HOURSALE applied - à¸¿ 163 off!, SAVE 74% TODAY!, Extra low price! (non-refundable)</t>
  </si>
  <si>
    <t>6842.64</t>
  </si>
  <si>
    <t xml:space="preserve">Coupon code 24HOURSALE applied - à¸¿ 179 off!, SAVE 71% TODAY!, </t>
  </si>
  <si>
    <t>8195.70</t>
  </si>
  <si>
    <t xml:space="preserve">Coupon code 24HOURSALE applied - à¸¿ 215 off!, SAVE 66% TODAY!, </t>
  </si>
  <si>
    <t>Sweet Dreams Hometel</t>
  </si>
  <si>
    <t>23 Soi Maharaj 9, Krabi Town, Krabi, Thailand, 81000</t>
  </si>
  <si>
    <t>Standard Double Bed Air Conditioning</t>
  </si>
  <si>
    <t>Family Room with Balcony</t>
  </si>
  <si>
    <t>Sirin House</t>
  </si>
  <si>
    <t>Superior 1</t>
  </si>
  <si>
    <t>1376.20</t>
  </si>
  <si>
    <t>254/4 Soi Maharaj, Krabi Town, Krabi, Thailand, 81000</t>
  </si>
  <si>
    <t>Green House Hotel</t>
  </si>
  <si>
    <t>1921.14</t>
  </si>
  <si>
    <t>Coupon code 24HOURSALE applied - à¸¿ 71 off!, SAVE 72% TODAY!, Flash Deal-Limited time offer. 37% discount!, Extra low price! (non-refundable)</t>
  </si>
  <si>
    <t>35 Maharat Rd, Soi 5 T. Paknam, Muang, Krabi Town, Krabi, Thailand, 81000</t>
  </si>
  <si>
    <t>Family</t>
  </si>
  <si>
    <t>2222.60</t>
  </si>
  <si>
    <t>Coupon code 24HOURSALE applied - à¸¿ 82 off!, SAVE 81% TODAY!, Flash Deal-Limited time offer. 37% discount!, Extra low price! (non-refundable)</t>
  </si>
  <si>
    <t>2704.20</t>
  </si>
  <si>
    <t>Coupon code 24HOURSALE applied - à¸¿ 85 off!, SAVE 77% TODAY!, Flash Deal-Limited time offer. 37% discount!, Extra low price! (non-refundable)</t>
  </si>
  <si>
    <t>2877.78</t>
  </si>
  <si>
    <t>3463.94</t>
  </si>
  <si>
    <t>The Box House</t>
  </si>
  <si>
    <t>1190.00</t>
  </si>
  <si>
    <t>17/2 Jutamat Road, T. Krabi Yai, Krabi Town, Krabi, Thailand, 81000</t>
  </si>
  <si>
    <t>1390.00</t>
  </si>
  <si>
    <t>Palmari boutique hotel</t>
  </si>
  <si>
    <t>1957.32</t>
  </si>
  <si>
    <t>Coupon code 24HOURSALE applied - à¸¿ 72 off!, SAVE 34% TODAY!, Extra low price! (non-refundable)</t>
  </si>
  <si>
    <t>285 Moo 2 Phetkasem RD.,Tambol Nuea klong, Nuea Klong, Krabi, Thailand, 81130</t>
  </si>
  <si>
    <t>2211.96</t>
  </si>
  <si>
    <t xml:space="preserve">Coupon code 24HOURSALE applied - à¸¿ 71 off!, SAVE 25% TODAY!, </t>
  </si>
  <si>
    <t>2494.04</t>
  </si>
  <si>
    <t>Coupon code 24HOURSALE applied - à¸¿ 80 off!, SAVE 42% TODAY!, Extra low price! (non-refundable)</t>
  </si>
  <si>
    <t>2788.18</t>
  </si>
  <si>
    <t xml:space="preserve">Coupon code 24HOURSALE applied - à¸¿ 89 off!, SAVE 35% TODAY!, </t>
  </si>
  <si>
    <t>2958.02</t>
  </si>
  <si>
    <t>2480.02</t>
  </si>
  <si>
    <t>Family (Connecting room)</t>
  </si>
  <si>
    <t>4276.48</t>
  </si>
  <si>
    <t>Coupon code 24HOURSALE applied - à¸¿ 158 off!, SAVE 40% TODAY!, Extra low price! (non-refundable)</t>
  </si>
  <si>
    <t>4832.86</t>
  </si>
  <si>
    <t xml:space="preserve">Coupon code 24HOURSALE applied - à¸¿ 155 off!, SAVE 32% TODAY!, </t>
  </si>
  <si>
    <t>Nap Krabi Hotel</t>
  </si>
  <si>
    <t>Superior (Twin Or Double)</t>
  </si>
  <si>
    <t>NAP KRABI HOTEL</t>
  </si>
  <si>
    <t>2996.16</t>
  </si>
  <si>
    <t>Coupon code 24HOURSALE applied - à¸¿ 93 off!, SAVE 26% TODAY!, Special deal!-Early Booking Saver. 17% discount!, Extra low price! (non-refundable)</t>
  </si>
  <si>
    <t>575 Moo.11 Krabi Noi, Muang, Krabi Noi, Krabi, Thailand, 81000</t>
  </si>
  <si>
    <t>3022.50</t>
  </si>
  <si>
    <t>Deluxe (Twin beds)</t>
  </si>
  <si>
    <t>3315.02</t>
  </si>
  <si>
    <t>3320.54</t>
  </si>
  <si>
    <t>Coupon code 24HOURSALE applied - à¸¿ 87 off!, SAVE 25% TODAY!, Special deal!-Early Booking Saver. 17% discount!, Extra low price! (non-refundable)</t>
  </si>
  <si>
    <t>3375.02</t>
  </si>
  <si>
    <t>3419.00</t>
  </si>
  <si>
    <t>Coupon code 24HOURSALE applied - à¸¿ 90 off!, SAVE 25% TODAY!, Special deal!-Early Booking Saver. 17% discount!, Extra low price! (non-refundable)</t>
  </si>
  <si>
    <t>3648.60</t>
  </si>
  <si>
    <t xml:space="preserve">Coupon code 24HOURSALE applied - à¸¿ 96 off!, </t>
  </si>
  <si>
    <t>3656.50</t>
  </si>
  <si>
    <t>Coupon code 24HOURSALE applied - à¸¿ 96 off!, SAVE 25% TODAY!, Special deal!-Early Booking Saver. 17% discount!, Extra low price! (non-refundable)</t>
  </si>
  <si>
    <t>3657.02</t>
  </si>
  <si>
    <t>3876.00</t>
  </si>
  <si>
    <t>3961.22</t>
  </si>
  <si>
    <t>Coupon code 24HOURSALE applied - à¸¿ 104 off!, SAVE 25% TODAY!, Special deal!-Early Booking Saver. 17% discount!, Extra low price! (non-refundable)</t>
  </si>
  <si>
    <t>4000.66</t>
  </si>
  <si>
    <t xml:space="preserve">Coupon code 24HOURSALE applied - à¸¿ 105 off!, </t>
  </si>
  <si>
    <t>4062.78</t>
  </si>
  <si>
    <t>Coupon code 24HOURSALE applied - à¸¿ 107 off!, SAVE 25% TODAY!, Special deal!-Early Booking Saver. 17% discount!, Extra low price! (non-refundable)</t>
  </si>
  <si>
    <t>4119.26</t>
  </si>
  <si>
    <t>4250.00</t>
  </si>
  <si>
    <t>4318.00</t>
  </si>
  <si>
    <t>4376.00</t>
  </si>
  <si>
    <t>4405.42</t>
  </si>
  <si>
    <t xml:space="preserve">Coupon code 24HOURSALE applied - à¸¿ 116 off!, </t>
  </si>
  <si>
    <t>4680.00</t>
  </si>
  <si>
    <t>4772.54</t>
  </si>
  <si>
    <t>4876.02</t>
  </si>
  <si>
    <t>4894.92</t>
  </si>
  <si>
    <t>5070.00</t>
  </si>
  <si>
    <t>Baan Nisarine</t>
  </si>
  <si>
    <t>714.02</t>
  </si>
  <si>
    <t>98/1 Maharaj Road, Paknum, Krabi Town, Krabi, Thailand, 81000</t>
  </si>
  <si>
    <t>1105.02</t>
  </si>
  <si>
    <t>1870.02</t>
  </si>
  <si>
    <t>Baan Suan Thip Homestay</t>
  </si>
  <si>
    <t>852.90</t>
  </si>
  <si>
    <t>167/4 Jantarojwong Rd., Ao Luek Tai, Ao Luek, Krabi, Ao Luek, Krabi, Thailand, 81110</t>
  </si>
  <si>
    <t>1312.16</t>
  </si>
  <si>
    <t>1749.56</t>
  </si>
  <si>
    <t>Klong Muang Beach Apartment</t>
  </si>
  <si>
    <t>4320.00</t>
  </si>
  <si>
    <t>6024 House no. 388 2   , Klong Muang, Krabi, Thailand, 81000</t>
  </si>
  <si>
    <t>4590.00</t>
  </si>
  <si>
    <t>5400.00</t>
  </si>
  <si>
    <t>Sun Smile Beach Koh Jum</t>
  </si>
  <si>
    <t>2100.04</t>
  </si>
  <si>
    <t>Aosi Moo 5, BanTingrai ,Kohsriboya ,Nueklong, Krabi, Koh Jum / Koh Pu, Koh Jum / Koh Pu Krabi, Thailand, 81130</t>
  </si>
  <si>
    <t>Ao Nang Village Resort</t>
  </si>
  <si>
    <t>Standard Twin Air Conditioning</t>
  </si>
  <si>
    <t>Aonang Village Resort</t>
  </si>
  <si>
    <t>3341.88</t>
  </si>
  <si>
    <t>SAVE 30% TODAY!, Flash Deal-72 hr limited sale Rate includes 30% discount!, Extra low price! (non-refundable)</t>
  </si>
  <si>
    <t>49/3 Moo 2, Ao Nang, Krabi, Thailand, 81180</t>
  </si>
  <si>
    <t>6400.00</t>
  </si>
  <si>
    <t>Standard Double Air Conditioning Room</t>
  </si>
  <si>
    <t>SAVE 26% TODAY!, Flash Deal-72 hr limited sale Rate includes 30% discount!, Extra low price! (non-refundable)</t>
  </si>
  <si>
    <t>5184.00</t>
  </si>
  <si>
    <t>4708.70</t>
  </si>
  <si>
    <t>6720.00</t>
  </si>
  <si>
    <t>7128.02</t>
  </si>
  <si>
    <t>8800.00</t>
  </si>
  <si>
    <t>Baan Andaman Bed &amp; Breakfast Hotel</t>
  </si>
  <si>
    <t>Standard Double (No Balcony)</t>
  </si>
  <si>
    <t>1599.34</t>
  </si>
  <si>
    <t xml:space="preserve">Coupon code 24HOURSALE applied - à¸¿ 52 off!, SAVE 48% TODAY!, </t>
  </si>
  <si>
    <t>12 Chamai Anouson Rd., Muang, Krabi Town, Krabi, Thailand, 81000</t>
  </si>
  <si>
    <t>1993.26</t>
  </si>
  <si>
    <t xml:space="preserve">Coupon code 24HOURSALE applied - à¸¿ 55 off!, SAVE 48% TODAY!, </t>
  </si>
  <si>
    <t>2552.86</t>
  </si>
  <si>
    <t>5461.88</t>
  </si>
  <si>
    <t xml:space="preserve">Coupon code 24HOURSALE applied - à¸¿ 142 off!, </t>
  </si>
  <si>
    <t>A Nighttime</t>
  </si>
  <si>
    <t xml:space="preserve">Double Bed in Mixed Dormitory Room </t>
  </si>
  <si>
    <t>45/12, Sri Trang Road, Krabi Yai, Mueang Krabi, Ban Nai Chong, Krabi, Thailand, 81000</t>
  </si>
  <si>
    <t>Frog and Catfish Country Inn Krabi</t>
  </si>
  <si>
    <t>Junior Bungalow Suite Garden View</t>
  </si>
  <si>
    <t>4169.28</t>
  </si>
  <si>
    <t>Coupon code 24HOURSALE applied - à¸¿ 37 off!, SAVE 54% TODAY!, Flash Deal-Early Booking Saver. 30% discount!, Extra low price! (non-refundable)</t>
  </si>
  <si>
    <t>4494.14</t>
  </si>
  <si>
    <t xml:space="preserve">Coupon code 24HOURSALE applied - à¸¿ 124 off!, SAVE 50% TODAY!, Flash Deal-Early Booking Saver. 30% discount!, </t>
  </si>
  <si>
    <t>Junior Deluxe Double Room with Mountain View</t>
  </si>
  <si>
    <t>4388.72</t>
  </si>
  <si>
    <t>Coupon code 24HOURSALE applied - à¸¿ 38 off!, SAVE 54% TODAY!, Flash Deal-Early Booking Saver. 30% discount!, Extra low price! (non-refundable)</t>
  </si>
  <si>
    <t>4730.66</t>
  </si>
  <si>
    <t xml:space="preserve">Coupon code 24HOURSALE applied - à¸¿ 130 off!, SAVE 50% TODAY!, Flash Deal-Early Booking Saver. 30% discount!, </t>
  </si>
  <si>
    <t>Krabi Town Sleeps 10 With Kitchen</t>
  </si>
  <si>
    <t>Kieattikun, 5/6, Krabi Town, Krabi, Thailand, 81000</t>
  </si>
  <si>
    <t>1315.50</t>
  </si>
  <si>
    <t xml:space="preserve">Coupon code 24HOURSALE applied - à¸¿ 39 off!, SAVE 20% TODAY!, </t>
  </si>
  <si>
    <t>Cozy Garden Resort</t>
  </si>
  <si>
    <t>330 Moo 5, Aonang, Maeng Krabi, Thailand, Nopparat Thara, Krabi, Thailand, 81000</t>
  </si>
  <si>
    <t>The Nature Home Krabi</t>
  </si>
  <si>
    <t>Villa Beachfront</t>
  </si>
  <si>
    <t>5628.22</t>
  </si>
  <si>
    <t xml:space="preserve">Coupon code 24HOURSALE applied - à¸¿ 156 off!, </t>
  </si>
  <si>
    <t>19/1 Moo 3 Baan Thalen, KhoaThong, Ban Tha Len, Krabi, Thailand, 81000</t>
  </si>
  <si>
    <t>6000.00</t>
  </si>
  <si>
    <t>Krabi Nemo House</t>
  </si>
  <si>
    <t>154 Moo 5 Soi Nopparat Thara 12, Tambon Aonang, Nopparat Thara, Krabi, Thailand, 81000</t>
  </si>
  <si>
    <t>Machorat Aonang Resort</t>
  </si>
  <si>
    <t>2528.08</t>
  </si>
  <si>
    <t>Coupon code 24HOURSALE applied - à¸¿ 72 off!, SAVE 41% TODAY!, Extra low price! (non-refundable)</t>
  </si>
  <si>
    <t>126 Moo 2, Ao Nang, Krabi, Thailand, 81000</t>
  </si>
  <si>
    <t>2838.96</t>
  </si>
  <si>
    <t xml:space="preserve">Coupon code 24HOURSALE applied - à¸¿ 68 off!, SAVE 34% TODAY!, </t>
  </si>
  <si>
    <t>3066.08</t>
  </si>
  <si>
    <t>Coupon code 24HOURSALE applied - à¸¿ 73 off!, Extra low price! (non-refundable)</t>
  </si>
  <si>
    <t>3406.76</t>
  </si>
  <si>
    <t>3370.76</t>
  </si>
  <si>
    <t>Coupon code 24HOURSALE applied - à¸¿ 96 off!, Extra low price! (non-refundable)</t>
  </si>
  <si>
    <t>3785.28</t>
  </si>
  <si>
    <t xml:space="preserve">Coupon code 24HOURSALE applied - à¸¿ 90 off!, </t>
  </si>
  <si>
    <t>Deluxe Room with Balcony - City View</t>
  </si>
  <si>
    <t>3747.44</t>
  </si>
  <si>
    <t>Coupon code 24HOURSALE applied - à¸¿ 89 off!, SAVE 37% TODAY!, Extra low price! (non-refundable)</t>
  </si>
  <si>
    <t>4163.82</t>
  </si>
  <si>
    <t xml:space="preserve">Coupon code 24HOURSALE applied - à¸¿ 99 off!, SAVE 30% TODAY!, </t>
  </si>
  <si>
    <t>4258.46</t>
  </si>
  <si>
    <t>Coupon code 24HOURSALE applied - à¸¿ 102 off!, SAVE 40% TODAY!, Extra low price! (non-refundable)</t>
  </si>
  <si>
    <t>4731.62</t>
  </si>
  <si>
    <t xml:space="preserve">Coupon code 24HOURSALE applied - à¸¿ 113 off!, SAVE 34% TODAY!, </t>
  </si>
  <si>
    <t>4428.78</t>
  </si>
  <si>
    <t>Coupon code 24HOURSALE applied - à¸¿ 106 off!, SAVE 38% TODAY!, Extra low price! (non-refundable)</t>
  </si>
  <si>
    <t>4920.88</t>
  </si>
  <si>
    <t xml:space="preserve">Coupon code 24HOURSALE applied - à¸¿ 117 off!, SAVE 31% TODAY!, </t>
  </si>
  <si>
    <t>Jinda Guesthouse</t>
  </si>
  <si>
    <t>Double Fan (Shared bathroom)</t>
  </si>
  <si>
    <t>1266.62</t>
  </si>
  <si>
    <t>SAVE 56% TODAY!, Extra low price! (non-refundable)</t>
  </si>
  <si>
    <t>247/6 Moo 2 Aonang, Muang, Ao Nang, Krabi, Thailand, 81000</t>
  </si>
  <si>
    <t>Twin Fan (Shared bathroom)</t>
  </si>
  <si>
    <t>Twin Fan</t>
  </si>
  <si>
    <t>1920.32</t>
  </si>
  <si>
    <t>SAVE 46% TODAY!, Extra low price! (non-refundable)</t>
  </si>
  <si>
    <t>Double Fan</t>
  </si>
  <si>
    <t>2400.40</t>
  </si>
  <si>
    <t>SAVE 49% TODAY!, Extra low price! (non-refundable)</t>
  </si>
  <si>
    <t>2560.42</t>
  </si>
  <si>
    <t>SAVE 57% TODAY!, Extra low price! (non-refundable)</t>
  </si>
  <si>
    <t>Krabi Town Sleep 8</t>
  </si>
  <si>
    <t>5/4 Kieattikun Road. Paknam, Krabi Town, Krabi, Thailand, 81000</t>
  </si>
  <si>
    <t>Krabi Phetpailin Hotel</t>
  </si>
  <si>
    <t>1938.74</t>
  </si>
  <si>
    <t>Coupon code 24HOURSALE applied - à¸¿ 74 off!, SAVE 59% TODAY!, Special deal!-Limited time offer. Rate includes 19% discount!, Extra low price! (non-refundable)</t>
  </si>
  <si>
    <t>135/13 Krabi road, Krabi Town, Krabi, Thailand, 81000</t>
  </si>
  <si>
    <t>2325.62</t>
  </si>
  <si>
    <t>2652.48</t>
  </si>
  <si>
    <t xml:space="preserve">Coupon code 24HOURSALE applied - à¸¿ 88 off!, SAVE 44% TODAY!, </t>
  </si>
  <si>
    <t>Coupon code 24HOURSALE applied - à¸¿ 95 off!, SAVE 30% TODAY!, Special deal!-Limited time offer. Rate includes 19% discount!, Extra low price! (non-refundable)</t>
  </si>
  <si>
    <t>2991.60</t>
  </si>
  <si>
    <t>3403.18</t>
  </si>
  <si>
    <t>De Malee Pool Villa</t>
  </si>
  <si>
    <t>One Bed Room Pool Villa</t>
  </si>
  <si>
    <t>22368.98</t>
  </si>
  <si>
    <t>Coupon code 24HOURSALE applied - à¸¿ 686 off!, Extra low price! (non-refundable)</t>
  </si>
  <si>
    <t>53 moo 5, Nopparat Thara, Krabi, Thailand, 81180</t>
  </si>
  <si>
    <t>Pool Villa Suite</t>
  </si>
  <si>
    <t>26377.14</t>
  </si>
  <si>
    <t>Coupon code 24HOURSALE applied - à¸¿ 683 off!, Extra low price! (non-refundable)</t>
  </si>
  <si>
    <t>33553.48</t>
  </si>
  <si>
    <t>Coupon code 24HOURSALE applied - à¸¿ 1,030 off!, Extra low price! (non-refundable)</t>
  </si>
  <si>
    <t>Banyan Bay Villas</t>
  </si>
  <si>
    <t>Orchid Villa</t>
  </si>
  <si>
    <t>292 moo2 tamboon koh Sri Bo ya neaug klong , Koh Jum / Koh Pu, Koh Jum / Koh Pu Krabi, Thailand, 81130</t>
  </si>
  <si>
    <t>PhuHi Hotel</t>
  </si>
  <si>
    <t>2/22 Radpadtana Rd., Krabi Yai, Meung, Krabi, Krabi Noi, Krabi, Thailand, 81000</t>
  </si>
  <si>
    <t>The Oasis Resort</t>
  </si>
  <si>
    <t>2028.54</t>
  </si>
  <si>
    <t xml:space="preserve">Coupon code 24HOURSALE applied - à¸¿ 55 off!, SAVE 43% TODAY!, </t>
  </si>
  <si>
    <t>88 Natoey Road Krabi Yai Paknam Muang Krabi, Krabi Town, Krabi, Thailand, 81000</t>
  </si>
  <si>
    <t>Maneetel Krabi Beachfront</t>
  </si>
  <si>
    <t>Deluxe Standard Room</t>
  </si>
  <si>
    <t>9203.08</t>
  </si>
  <si>
    <t xml:space="preserve">Coupon code 24HOURSALE applied - à¸¿ 296 off!, SAVE 71% TODAY!, Flash Deal-Limited time offer. 65% discount!, </t>
  </si>
  <si>
    <t>225 moo 3 Nopparattara Beach, Ao Nang, Krabi, Thailand, 81180</t>
  </si>
  <si>
    <t>Deluxe - Sea View</t>
  </si>
  <si>
    <t>10100.28</t>
  </si>
  <si>
    <t xml:space="preserve">Coupon code 24HOURSALE applied - à¸¿ 277 off!, SAVE 71% TODAY!, Flash Deal-Limited time offer. 65% discount!, </t>
  </si>
  <si>
    <t>Grand Deluxe Sea View</t>
  </si>
  <si>
    <t>15686.72</t>
  </si>
  <si>
    <t xml:space="preserve">Coupon code 24HOURSALE applied - à¸¿ 430 off!, SAVE 71% TODAY!, Flash Deal-Limited time offer. 65% discount!, </t>
  </si>
  <si>
    <t>Proundpath Resort</t>
  </si>
  <si>
    <t>2278.74</t>
  </si>
  <si>
    <t xml:space="preserve">Coupon code 24HOURSALE applied - à¸¿ 51 off!, SAVE 68% TODAY!, Special deal!-Early Booking Saver. Rate includes 10% discount!, </t>
  </si>
  <si>
    <t>Viangviman Luxury Private Pool Villa and Resort</t>
  </si>
  <si>
    <t>40050.02</t>
  </si>
  <si>
    <t>312313 Moo5 Nopparathara Soi 8/1, Ao Nang, Nopparat Thara, Krabi, Thailand, 81180</t>
  </si>
  <si>
    <t>Ben's House</t>
  </si>
  <si>
    <t>2828.32</t>
  </si>
  <si>
    <t>Coupon code 24HOURSALE applied - à¸¿ 98 off!, SAVE 34% TODAY!, Extra low price! (non-refundable)</t>
  </si>
  <si>
    <t>3176.58</t>
  </si>
  <si>
    <t xml:space="preserve">Coupon code 24HOURSALE applied - à¸¿ 94 off!, SAVE 26% TODAY!, </t>
  </si>
  <si>
    <t>3195.26</t>
  </si>
  <si>
    <t>Coupon code 24HOURSALE applied - à¸¿ 95 off!, SAVE 25% TODAY!, Extra low price! (non-refundable)</t>
  </si>
  <si>
    <t>3550.30</t>
  </si>
  <si>
    <t xml:space="preserve">Coupon code 24HOURSALE applied - à¸¿ 105 off!, SAVE 17% TODAY!, </t>
  </si>
  <si>
    <t>3826.54</t>
  </si>
  <si>
    <t>Coupon code 24HOURSALE applied - à¸¿ 132 off!, SAVE 64% TODAY!, Extra low price! (non-refundable)</t>
  </si>
  <si>
    <t>4297.72</t>
  </si>
  <si>
    <t xml:space="preserve">Coupon code 24HOURSALE applied - à¸¿ 127 off!, SAVE 60% TODAY!, </t>
  </si>
  <si>
    <t>4372.46</t>
  </si>
  <si>
    <t>Coupon code 24HOURSALE applied - à¸¿ 129 off!, SAVE 59% TODAY!, Extra low price! (non-refundable)</t>
  </si>
  <si>
    <t>4858.30</t>
  </si>
  <si>
    <t xml:space="preserve">Coupon code 24HOURSALE applied - à¸¿ 144 off!, SAVE 55% TODAY!, </t>
  </si>
  <si>
    <t>Golden Pearl Beach Resort</t>
  </si>
  <si>
    <t>957.50</t>
  </si>
  <si>
    <t xml:space="preserve">Coupon code 24HOURSALE applied - à¸¿ 26 off!, SAVE 33% TODAY!, </t>
  </si>
  <si>
    <t>308 Moo 5, T.Sriboya A.Nuaklong, Koh Jum / Koh Pu, Koh Jum / Koh Pu Krabi, Thailand, 81130</t>
  </si>
  <si>
    <t>1020.00</t>
  </si>
  <si>
    <t>Krabi Diamond Place</t>
  </si>
  <si>
    <t>Standard Air Condintioning</t>
  </si>
  <si>
    <t>Diamond Place Hotel</t>
  </si>
  <si>
    <t>2475.02</t>
  </si>
  <si>
    <t>179 Moo 3, Nopparat Thara, Krabi, Thailand, 81000</t>
  </si>
  <si>
    <t>2970.00</t>
  </si>
  <si>
    <t>3200.52</t>
  </si>
  <si>
    <t>Coupon code 24HOURSALE applied - à¸¿ 84 off!, SAVE 66% TODAY!, Special deal!-Limited time offer. 20% discount!, Extra low price! (non-refundable)</t>
  </si>
  <si>
    <t>3539.86</t>
  </si>
  <si>
    <t xml:space="preserve">Coupon code 24HOURSALE applied - à¸¿ 93 off!, SAVE 63% TODAY!, </t>
  </si>
  <si>
    <t>Superior Room With Window</t>
  </si>
  <si>
    <t>3840.64</t>
  </si>
  <si>
    <t>Coupon code 24HOURSALE applied - à¸¿ 101 off!, SAVE 28% TODAY!, Special deal!-Limited time offer. 20% discount!, Extra low price! (non-refundable)</t>
  </si>
  <si>
    <t>3912.48</t>
  </si>
  <si>
    <t xml:space="preserve">Coupon code 24HOURSALE applied - à¸¿ 103 off!, </t>
  </si>
  <si>
    <t>5104.84</t>
  </si>
  <si>
    <t xml:space="preserve">Coupon code 24HOURSALE applied - à¸¿ 134 off!, </t>
  </si>
  <si>
    <t>5477.46</t>
  </si>
  <si>
    <t xml:space="preserve">Coupon code 24HOURSALE applied - à¸¿ 144 off!, </t>
  </si>
  <si>
    <t>5647.98</t>
  </si>
  <si>
    <t>Anyavee Nammao Beach Resort</t>
  </si>
  <si>
    <t>251 Moo 5, Ao Nammao Beach, Muang, Krabi, Ao Num Mao Bay, Krabi, Thailand, 81000</t>
  </si>
  <si>
    <t>2851.18</t>
  </si>
  <si>
    <t>Krabi Royal Hotel</t>
  </si>
  <si>
    <t>1594.26</t>
  </si>
  <si>
    <t xml:space="preserve">Coupon code 24HOURSALE applied - à¸¿ 49 off!, SAVE 63% TODAY!, </t>
  </si>
  <si>
    <t>403 Uttarakit Rd., Krabi Town, Krabi, Thailand, 81000</t>
  </si>
  <si>
    <t>2433.34</t>
  </si>
  <si>
    <t xml:space="preserve">Coupon code 24HOURSALE applied - à¸¿ 74 off!, SAVE 53% TODAY!, </t>
  </si>
  <si>
    <t>1603.02</t>
  </si>
  <si>
    <t xml:space="preserve">Coupon code 24HOURSALE applied - à¸¿ 41 off!, SAVE 38% TODAY!, </t>
  </si>
  <si>
    <t>Villa Thalanena</t>
  </si>
  <si>
    <t>135 Moo 3, Tambon, Khao Thong, Amphur Muang, Ban Tha Len, Krabi, Thailand, 81000</t>
  </si>
  <si>
    <t>Warina Place</t>
  </si>
  <si>
    <t>Twin Deluxe</t>
  </si>
  <si>
    <t>Warina Place Hotel</t>
  </si>
  <si>
    <t>2514.60</t>
  </si>
  <si>
    <t>Coupon code 24HOURSALE applied - à¸¿ 78 off!, Extra low price! (non-refundable)</t>
  </si>
  <si>
    <t>386/7 Moo 2, Ao Nang, Krabi, Thailand, 81000</t>
  </si>
  <si>
    <t>Deluxe Air Conditioning</t>
  </si>
  <si>
    <t>2824.00</t>
  </si>
  <si>
    <t xml:space="preserve">Coupon code 24HOURSALE applied - à¸¿ 74 off!, </t>
  </si>
  <si>
    <t>3727.68</t>
  </si>
  <si>
    <t>Coupon code 24HOURSALE applied - à¸¿ 98 off!, Extra low price! (non-refundable)</t>
  </si>
  <si>
    <t>4141.86</t>
  </si>
  <si>
    <t>Centra By Centara Phu Pano Resort Krabi</t>
  </si>
  <si>
    <t>Centra Superior</t>
  </si>
  <si>
    <t>Centra by Centara Phu Pano Resort Krabi</t>
  </si>
  <si>
    <t>10204.60</t>
  </si>
  <si>
    <t>SAVE 17% TODAY!, Special deal!-Early Booking Saver. 15% discount!, Extra low price! (non-refundable), Member Price per night 3,902</t>
  </si>
  <si>
    <t>879 Moo 2, Soi Ao Nang 11, Ao Nang, Krabi, Thailand, 81180</t>
  </si>
  <si>
    <t>10204.62</t>
  </si>
  <si>
    <t>Centra Superior Pool View</t>
  </si>
  <si>
    <t>10804.86</t>
  </si>
  <si>
    <t>SAVE 23% TODAY!, Special deal!-Early Booking Saver. 15% discount!, Extra low price! (non-refundable), Member Price per night 4,131</t>
  </si>
  <si>
    <t>11004.96</t>
  </si>
  <si>
    <t>SAVE 17% TODAY!, Special deal!-Early Booking Saver. 15% discount!, Extra low price! (non-refundable), Member Price per night 4,208</t>
  </si>
  <si>
    <t>11004.98</t>
  </si>
  <si>
    <t>11605.22</t>
  </si>
  <si>
    <t>SAVE 18% TODAY!, Special deal!-Early Booking Saver. 15% discount!, Extra low price! (non-refundable), Member Price per night 4,437</t>
  </si>
  <si>
    <t>11805.32</t>
  </si>
  <si>
    <t>SAVE 17% TODAY!, Special deal!-Early Booking Saver. 15% discount!, Extra low price! (non-refundable), Member Price per night 4,514</t>
  </si>
  <si>
    <t>12405.58</t>
  </si>
  <si>
    <t>SAVE 17% TODAY!, Special deal!-Early Booking Saver. 15% discount!, Extra low price! (non-refundable), Member Price per night 4,743</t>
  </si>
  <si>
    <t>12605.68</t>
  </si>
  <si>
    <t>SAVE 17% TODAY!, Special deal!-Early Booking Saver. 15% discount!, Extra low price! (non-refundable), Member Price per night 4,820</t>
  </si>
  <si>
    <t>13205.94</t>
  </si>
  <si>
    <t>SAVE 17% TODAY!, Special deal!-Early Booking Saver. 15% discount!, Extra low price! (non-refundable), Member Price per night 5,049</t>
  </si>
  <si>
    <t>Vieng Thong Hotel</t>
  </si>
  <si>
    <t>1210.00</t>
  </si>
  <si>
    <t>155 Uttarakit Road, Krabi Town, Krabi, Thailand, 81000</t>
  </si>
  <si>
    <t>1545.28</t>
  </si>
  <si>
    <t xml:space="preserve">Coupon code 24HOURSALE applied - à¸¿ 44 off!, SAVE 33% TODAY!, Special deal!-Limited time offer. Rate includes 25% discount!, </t>
  </si>
  <si>
    <t>1540.00</t>
  </si>
  <si>
    <t xml:space="preserve">SAVE 28% TODAY!, Special deal!-Limited time offer. Rate includes 25% discount!, </t>
  </si>
  <si>
    <t>1966.72</t>
  </si>
  <si>
    <t xml:space="preserve">Coupon code 24HOURSALE applied - à¸¿ 56 off!, SAVE 33% TODAY!, Special deal!-Limited time offer. Rate includes 25% discount!, </t>
  </si>
  <si>
    <t>1236.22</t>
  </si>
  <si>
    <t>Coupon code 24HOURSALE applied - à¸¿ 35 off!, SAVE 48% TODAY!, Flash Deal-Long Stay Deal. Rate includes 40% discount!, Extra low price! (non-refundable)</t>
  </si>
  <si>
    <t>1573.38</t>
  </si>
  <si>
    <t>Coupon code 24HOURSALE applied - à¸¿ 45 off!, SAVE 48% TODAY!, Flash Deal-Long Stay Deal. Rate includes 40% discount!, Extra low price! (non-refundable)</t>
  </si>
  <si>
    <t>2107.20</t>
  </si>
  <si>
    <t xml:space="preserve">Coupon code 24HOURSALE applied - à¸¿ 60 off!, SAVE 33% TODAY!, Special deal!-Limited time offer. Rate includes 25% discount!, </t>
  </si>
  <si>
    <t>2528.64</t>
  </si>
  <si>
    <t xml:space="preserve">Coupon code 24HOURSALE applied - à¸¿ 72 off!, SAVE 33% TODAY!, Special deal!-Limited time offer. Rate includes 25% discount!, </t>
  </si>
  <si>
    <t>Aonang President Hotel</t>
  </si>
  <si>
    <t>Superior Twin Beds</t>
  </si>
  <si>
    <t>76/89, M.2, Ao Nang, Krabi, Thailand, 81000</t>
  </si>
  <si>
    <t>3200.02</t>
  </si>
  <si>
    <t>Tairada Boutique Hotel</t>
  </si>
  <si>
    <t>1591.38</t>
  </si>
  <si>
    <t>Coupon code 24HOURSALE applied - à¸¿ 58 off!, SAVE 55% TODAY!, Extra low price! (non-refundable)</t>
  </si>
  <si>
    <t>69/3132 Maharaj Rd. Krabiyai Maung Krabi, Krabi Town, Krabi, Thailand, 81000</t>
  </si>
  <si>
    <t>1787.40</t>
  </si>
  <si>
    <t xml:space="preserve">Coupon code 24HOURSALE applied - à¸¿ 56 off!, SAVE 50% TODAY!, </t>
  </si>
  <si>
    <t>1801.36</t>
  </si>
  <si>
    <t>Coupon code 24HOURSALE applied - à¸¿ 56 off!, SAVE 49% TODAY!, Extra low price! (non-refundable)</t>
  </si>
  <si>
    <t>2001.52</t>
  </si>
  <si>
    <t xml:space="preserve">Coupon code 24HOURSALE applied - à¸¿ 63 off!, SAVE 44% TODAY!, </t>
  </si>
  <si>
    <t>2150.00</t>
  </si>
  <si>
    <t>1818.14</t>
  </si>
  <si>
    <t>Coupon code 24HOURSALE applied - à¸¿ 57 off!, SAVE 60% TODAY!, Extra low price! (non-refundable)</t>
  </si>
  <si>
    <t>2020.14</t>
  </si>
  <si>
    <t xml:space="preserve">Coupon code 24HOURSALE applied - à¸¿ 63 off!, SAVE 55% TODAY!, </t>
  </si>
  <si>
    <t>2136.50</t>
  </si>
  <si>
    <t>Coupon code 24HOURSALE applied - à¸¿ 67 off!, SAVE 53% TODAY!, Extra low price! (non-refundable)</t>
  </si>
  <si>
    <t>2170.00</t>
  </si>
  <si>
    <t>2373.90</t>
  </si>
  <si>
    <t xml:space="preserve">Coupon code 24HOURSALE applied - à¸¿ 74 off!, SAVE 47% TODAY!, </t>
  </si>
  <si>
    <t>1927.04</t>
  </si>
  <si>
    <t>Coupon code 24HOURSALE applied - à¸¿ 60 off!, SAVE 57% TODAY!, Extra low price! (non-refundable)</t>
  </si>
  <si>
    <t>2141.16</t>
  </si>
  <si>
    <t xml:space="preserve">Coupon code 24HOURSALE applied - à¸¿ 67 off!, SAVE 53% TODAY!, </t>
  </si>
  <si>
    <t>2262.18</t>
  </si>
  <si>
    <t>Coupon code 24HOURSALE applied - à¸¿ 71 off!, SAVE 50% TODAY!, Extra low price! (non-refundable)</t>
  </si>
  <si>
    <t>2513.54</t>
  </si>
  <si>
    <t xml:space="preserve">Coupon code 24HOURSALE applied - à¸¿ 78 off!, SAVE 44% TODAY!, </t>
  </si>
  <si>
    <t>Krabi Garden Home at Changsee</t>
  </si>
  <si>
    <t>Queen Room</t>
  </si>
  <si>
    <t>142/3 moo 3 T.saithai, Meuang Krabi, Ban Sai Thai, Krabi, Thailand, 81000</t>
  </si>
  <si>
    <t>Aonang Andaman Resort</t>
  </si>
  <si>
    <t>Standard Twin Bed (Shared bathroom)</t>
  </si>
  <si>
    <t>1182.72</t>
  </si>
  <si>
    <t>Coupon code 24HOURSALE applied - à¸¿ 33 off!, SAVE 50% TODAY!, Extra low price! (non-refundable)</t>
  </si>
  <si>
    <t>139 Moo 3, Aonang, Ao Nang, Krabi, Thailand, 81180</t>
  </si>
  <si>
    <t>2049.12</t>
  </si>
  <si>
    <t>Coupon code 24HOURSALE applied - à¸¿ 47 off!, SAVE 43% TODAY!, Extra low price! (non-refundable)</t>
  </si>
  <si>
    <t>Phra Nang Inn by Vacation Village</t>
  </si>
  <si>
    <t>13791.22</t>
  </si>
  <si>
    <t>Coupon code 24HOURSALE applied - à¸¿ 496 off!, SAVE 33% TODAY!, Special deal!-Limited time offer. 23% discount!, Extra low price! (non-refundable)</t>
  </si>
  <si>
    <t>119 Moo 2 T.Aonang A. Muang, Krabi, Ao Nang, Krabi, Thailand, 81180</t>
  </si>
  <si>
    <t>14844.48</t>
  </si>
  <si>
    <t>Coupon code 24HOURSALE applied - à¸¿ 461 off!, SAVE 32% TODAY!, Special deal!-Limited time offer. 23% discount!, Extra low price! (non-refundable)</t>
  </si>
  <si>
    <t>16294.58</t>
  </si>
  <si>
    <t xml:space="preserve">Coupon code 24HOURSALE applied - à¸¿ 506 off!, SAVE 17% TODAY!, Special deal!-Limited time offer. 10% discount!, </t>
  </si>
  <si>
    <t xml:space="preserve">Coupon code 24HOURSALE applied - à¸¿ 506 off!, SAVE 19% TODAY!, Special deal!-Limited time offer. 10% discount!, </t>
  </si>
  <si>
    <t>17350.70</t>
  </si>
  <si>
    <t xml:space="preserve">Coupon code 24HOURSALE applied - à¸¿ 539 off!, SAVE 17% TODAY!, Special deal!-Limited time offer. 10% discount!, </t>
  </si>
  <si>
    <t xml:space="preserve">Coupon code 24HOURSALE applied - à¸¿ 539 off!, SAVE 19% TODAY!, Special deal!-Limited time offer. 10% discount!, </t>
  </si>
  <si>
    <t>Sleep Well Hostel</t>
  </si>
  <si>
    <t>1179.50</t>
  </si>
  <si>
    <t xml:space="preserve">Coupon code 24HOURSALE applied - à¸¿ 9 off!, </t>
  </si>
  <si>
    <t>Soi Maharaj 5, Krabi Town, Krabi, Thailand, 8100</t>
  </si>
  <si>
    <t>1350.36</t>
  </si>
  <si>
    <t>1360.00</t>
  </si>
  <si>
    <t>Your Hostel</t>
  </si>
  <si>
    <t>Single Room</t>
  </si>
  <si>
    <t>1260.58</t>
  </si>
  <si>
    <t xml:space="preserve">Coupon code 24HOURSALE applied - à¸¿ 38 off!, SAVE 47% TODAY!, </t>
  </si>
  <si>
    <t>85 Uttarakit Road. Tumbon Paknam, Muang, Krabi Town, Krabi, Thailand, 81000</t>
  </si>
  <si>
    <t>Life and Love Resort</t>
  </si>
  <si>
    <t>319 Rd. Nopparatthara 12. Ao Nang. Muang. Krabi., Nopparat Thara, Krabi, Thailand, 81000</t>
  </si>
  <si>
    <t>Memory place</t>
  </si>
  <si>
    <t>Standard - 3 Persons Only</t>
  </si>
  <si>
    <t>2989.60</t>
  </si>
  <si>
    <t xml:space="preserve">Coupon code 24HOURSALE applied - à¸¿ 88 off!, </t>
  </si>
  <si>
    <t>10/6 Moo 2, Ao Nang, Krabi, Thailand, 81180</t>
  </si>
  <si>
    <t>3198.00</t>
  </si>
  <si>
    <t>7896.96</t>
  </si>
  <si>
    <t>SAVE 34% TODAY!, Extra low price! (non-refundable)</t>
  </si>
  <si>
    <t>8515.06</t>
  </si>
  <si>
    <t xml:space="preserve">Coupon code 24HOURSALE applied - à¸¿ 204 off!, SAVE 28% TODAY!, </t>
  </si>
  <si>
    <t>City Hotel Krabi</t>
  </si>
  <si>
    <t>1404.00</t>
  </si>
  <si>
    <t>1456.24</t>
  </si>
  <si>
    <t>Coupon code 24HOURSALE applied - à¸¿ 38 off!, SAVE 75% TODAY!, Flash Deal-Early Booking Saver. 30% discount!, Extra low price! (non-refundable)</t>
  </si>
  <si>
    <t>Superior New Style</t>
  </si>
  <si>
    <t>1458.00</t>
  </si>
  <si>
    <t xml:space="preserve">SAVE 80% TODAY!, </t>
  </si>
  <si>
    <t>1512.24</t>
  </si>
  <si>
    <t>Coupon code 24HOURSALE applied - à¸¿ 40 off!, SAVE 79% TODAY!, Flash Deal-Early Booking Saver. 30% discount!, Extra low price! (non-refundable)</t>
  </si>
  <si>
    <t>1768.30</t>
  </si>
  <si>
    <t xml:space="preserve">Coupon code 24HOURSALE applied - à¸¿ 46 off!, SAVE 70% TODAY!, Special deal!-Limited time offer. 15% discount!, </t>
  </si>
  <si>
    <t>1836.30</t>
  </si>
  <si>
    <t xml:space="preserve">Coupon code 24HOURSALE applied - à¸¿ 48 off!, SAVE 74% TODAY!, Special deal!-Limited time offer. 15% discount!, </t>
  </si>
  <si>
    <t>1836.02</t>
  </si>
  <si>
    <t>Superior New Style Flex</t>
  </si>
  <si>
    <t>Coupon code 24HOURSALE applied - à¸¿ 63 off!, SAVE 66% TODAY!, Special deal!-Early Booking Saver. 25% discount!, Extra low price! (non-refundable)</t>
  </si>
  <si>
    <t xml:space="preserve">Coupon code 24HOURSALE applied - à¸¿ 76 off!, SAVE 60% TODAY!, Special deal!-Limited time offer. 10% discount!, </t>
  </si>
  <si>
    <t>3510.02</t>
  </si>
  <si>
    <t>3978.04</t>
  </si>
  <si>
    <t>Blue Juice</t>
  </si>
  <si>
    <t>Double Room with Shared Bathroom</t>
  </si>
  <si>
    <t>1/1 Chao Fa Road, T.Paknam, Amphur Muang, Krabi, Amphoe Mueang Krabi, Chang Wat Krabi 81000, Thailand, Krabi Town, Krabi, Thailand, 81000</t>
  </si>
  <si>
    <t>Budget Double or Twin Room</t>
  </si>
  <si>
    <t>Deevana Plaza Krabi</t>
  </si>
  <si>
    <t>Deevana Plaza Krabi Aonang</t>
  </si>
  <si>
    <t>186, Moo 3, Ao Nang Soi 8, Ao Nang, Krabi, Thailand, 81180</t>
  </si>
  <si>
    <t>15356.32</t>
  </si>
  <si>
    <t xml:space="preserve">Coupon code 24HOURSALE applied - à¸¿ 403 off!, SAVE 74% TODAY!, Special deal!-Limited time offer. 10% discount!, </t>
  </si>
  <si>
    <t>15851.92</t>
  </si>
  <si>
    <t xml:space="preserve">Coupon code 24HOURSALE applied - à¸¿ 416 off!, SAVE 74% TODAY!, Special deal!-Limited time offer. 10% discount!, </t>
  </si>
  <si>
    <t>16038.00</t>
  </si>
  <si>
    <t>17100.02</t>
  </si>
  <si>
    <t>17334.00</t>
  </si>
  <si>
    <t>Premier Pool Access Room</t>
  </si>
  <si>
    <t>17537.00</t>
  </si>
  <si>
    <t xml:space="preserve">Coupon code 24HOURSALE applied - à¸¿ 460 off!, SAVE 73% TODAY!, Special deal!-Limited time offer. 10% discount!, </t>
  </si>
  <si>
    <t>17820.02</t>
  </si>
  <si>
    <t>17982.00</t>
  </si>
  <si>
    <t>18306.02</t>
  </si>
  <si>
    <t>18630.02</t>
  </si>
  <si>
    <t>18954.02</t>
  </si>
  <si>
    <t>19260.00</t>
  </si>
  <si>
    <t>19800.02</t>
  </si>
  <si>
    <t>19980.00</t>
  </si>
  <si>
    <t>20340.02</t>
  </si>
  <si>
    <t>20520.00</t>
  </si>
  <si>
    <t>20574.04</t>
  </si>
  <si>
    <t>20700.02</t>
  </si>
  <si>
    <t>21060.02</t>
  </si>
  <si>
    <t>21546.00</t>
  </si>
  <si>
    <t>23400.02</t>
  </si>
  <si>
    <t>23940.02</t>
  </si>
  <si>
    <t xml:space="preserve">SAVE 63% TODAY!, </t>
  </si>
  <si>
    <t>Sunda Resort</t>
  </si>
  <si>
    <t>Deluxe Garden</t>
  </si>
  <si>
    <t>3725.32</t>
  </si>
  <si>
    <t>Coupon code 24HOURSALE applied - à¸¿ 116 off!, SAVE 69% TODAY!, Flash Deal-72 hr limited sale 50% discount!, Extra low price! (non-refundable)</t>
  </si>
  <si>
    <t>19 Moo.3 Ao Nang, Muang, Nopparat Thara, Krabi, Thailand</t>
  </si>
  <si>
    <t>4047.72</t>
  </si>
  <si>
    <t>Coupon code 24HOURSALE applied - à¸¿ 106 off!, SAVE 66% TODAY!, Flash Deal-72 hr limited sale 50% discount!, Extra low price! (non-refundable)</t>
  </si>
  <si>
    <t>Deluxe Canal View</t>
  </si>
  <si>
    <t>Coupon code 24HOURSALE applied - à¸¿ 106 off!, SAVE 74% TODAY!, Flash Deal-72 hr limited sale 50% discount!, Extra low price! (non-refundable)</t>
  </si>
  <si>
    <t>4299.98</t>
  </si>
  <si>
    <t>4330.12</t>
  </si>
  <si>
    <t>Coupon code 24HOURSALE applied - à¸¿ 114 off!, SAVE 72% TODAY!, Flash Deal-72 hr limited sale 50% discount!, Extra low price! (non-refundable)</t>
  </si>
  <si>
    <t>8000.02</t>
  </si>
  <si>
    <t>8600.02</t>
  </si>
  <si>
    <t>Bluesotel Krabi</t>
  </si>
  <si>
    <t>BlueSotel Krabi</t>
  </si>
  <si>
    <t>10309.84</t>
  </si>
  <si>
    <t>Coupon code 24HOURSALE applied - à¸¿ 320 off!, SAVE 58% TODAY!, Flash Deal-Limited time offer. 50% discount!, Extra low price! (non-refundable)</t>
  </si>
  <si>
    <t>778 Moo 2, Muang, Ao Nang, Krabi, Thailand, 81180</t>
  </si>
  <si>
    <t>10928.86</t>
  </si>
  <si>
    <t>Coupon code 24HOURSALE applied - à¸¿ 287 off!, SAVE 57% TODAY!, Flash Deal-Limited time offer. 50% discount!, Extra low price! (non-refundable)</t>
  </si>
  <si>
    <t>11070.00</t>
  </si>
  <si>
    <t>Coupon code 24HOURSALE applied - à¸¿ 300 off!, SAVE 57% TODAY!, Flash Deal-Limited time offer. 50% discount!, Extra low price! (non-refundable)</t>
  </si>
  <si>
    <t>11610.02</t>
  </si>
  <si>
    <t>12150.00</t>
  </si>
  <si>
    <t>Mandawee Condo Hotel</t>
  </si>
  <si>
    <t>2104.04</t>
  </si>
  <si>
    <t>SAVE 79% TODAY!, Flash Deal-Limited time offer. 60% discount!, Extra low price! (non-refundable)</t>
  </si>
  <si>
    <t>173174 Moo 4, Nopparatthara 12, Nopparat Thara, Krabi, Thailand, 81000</t>
  </si>
  <si>
    <t>2164.02</t>
  </si>
  <si>
    <t>5280.00</t>
  </si>
  <si>
    <t>5312.90</t>
  </si>
  <si>
    <t>6117.88</t>
  </si>
  <si>
    <t>SAVE 69% TODAY!, Flash Deal-Limited time offer. 60% discount!, Extra low price! (non-refundable)</t>
  </si>
  <si>
    <t>6180.02</t>
  </si>
  <si>
    <t>Three-Bedroom Villa with Private Pool</t>
  </si>
  <si>
    <t>15200.00</t>
  </si>
  <si>
    <t>15294.72</t>
  </si>
  <si>
    <t>Chanchalay Hip Hostel</t>
  </si>
  <si>
    <t>Private Room Fan</t>
  </si>
  <si>
    <t>757.22</t>
  </si>
  <si>
    <t xml:space="preserve">Coupon code 24HOURSALE applied - à¸¿ 18 off!, SAVE 68% TODAY!, </t>
  </si>
  <si>
    <t>55 Utarakit Rd, T. Paknum, Krabi Town, Krabi, Thailand, 81000</t>
  </si>
  <si>
    <t>1100.02</t>
  </si>
  <si>
    <t>Deluxe Fan Room</t>
  </si>
  <si>
    <t>1339.14</t>
  </si>
  <si>
    <t xml:space="preserve">Coupon code 24HOURSALE applied - à¸¿ 26 off!, SAVE 62% TODAY!, </t>
  </si>
  <si>
    <t>1400.02</t>
  </si>
  <si>
    <t>Deluxe Air Conditioning Room</t>
  </si>
  <si>
    <t>KANNAPAT HOUSE KRABI</t>
  </si>
  <si>
    <t>4813.66</t>
  </si>
  <si>
    <t xml:space="preserve">Coupon code 24HOURSALE applied - à¸¿ 121 off!, SAVE 42% TODAY!, </t>
  </si>
  <si>
    <t>479 M 1, Nong Thale, Moang, Krabi, Nopparat Thara, Krabi, Thailand, 81180</t>
  </si>
  <si>
    <t>Superior Villa Garden View</t>
  </si>
  <si>
    <t>5188.98</t>
  </si>
  <si>
    <t xml:space="preserve">Coupon code 24HOURSALE applied - à¸¿ 106 off!, SAVE 51% TODAY!, </t>
  </si>
  <si>
    <t>2 Bedroom Villa, Mountain view, Balcony</t>
  </si>
  <si>
    <t>8504.14</t>
  </si>
  <si>
    <t xml:space="preserve">Coupon code 24HOURSALE applied - à¸¿ 213 off!, SAVE 35% TODAY!, </t>
  </si>
  <si>
    <t>Babaji Hostel</t>
  </si>
  <si>
    <t>Privacy Room for Two</t>
  </si>
  <si>
    <t>376/17 Moo.2, Ao Nang, Krabi, Thailand, 81180</t>
  </si>
  <si>
    <t>Grandmom Place</t>
  </si>
  <si>
    <t>Superior Balcony</t>
  </si>
  <si>
    <t>2555.68</t>
  </si>
  <si>
    <t xml:space="preserve">Coupon code 24HOURSALE applied - à¸¿ 69 off!, SAVE 33% TODAY!, </t>
  </si>
  <si>
    <t>67 Uttarakit Rd. Paknum, Muang, Krabi Town, Krabi, Thailand, 81000</t>
  </si>
  <si>
    <t>3551.64</t>
  </si>
  <si>
    <t xml:space="preserve">Coupon code 24HOURSALE applied - à¸¿ 96 off!, SAVE 21% TODAY!, </t>
  </si>
  <si>
    <t>Wanna Dream Villas Aonang</t>
  </si>
  <si>
    <t>Double Room with Garden View</t>
  </si>
  <si>
    <t>735 Moo2 Soi Kao Kaew 1, Ao Nang, Krabi, Thailand, 81150</t>
  </si>
  <si>
    <t>5603.42</t>
  </si>
  <si>
    <t>Coupon code 24HOURSALE applied - à¸¿ 146 off!, SAVE 52% TODAY!, Extra low price! (non-refundable)</t>
  </si>
  <si>
    <t>6662.26</t>
  </si>
  <si>
    <t xml:space="preserve">Coupon code 24HOURSALE applied - à¸¿ 142 off!, SAVE 43% TODAY!, </t>
  </si>
  <si>
    <t>7280.90</t>
  </si>
  <si>
    <t>Coupon code 24HOURSALE applied - à¸¿ 155 off!, SAVE 37% TODAY!, Extra low price! (non-refundable)</t>
  </si>
  <si>
    <t>8565.78</t>
  </si>
  <si>
    <t xml:space="preserve">Coupon code 24HOURSALE applied - à¸¿ 183 off!, SAVE 26% TODAY!, </t>
  </si>
  <si>
    <t>Krabi P.N. Boutique House</t>
  </si>
  <si>
    <t>Superior with Window Double or Twin</t>
  </si>
  <si>
    <t>1862.58</t>
  </si>
  <si>
    <t xml:space="preserve">Coupon code 24HOURSALE applied - à¸¿ 49 off!, SAVE 48% TODAY!, Flash Deal-Early Booking Saver. Rate includes 40% discount!, </t>
  </si>
  <si>
    <t>140/7 Soi Maharat 24 26, Maharat R,Tambon Pak Nam, Krabi Town, Krabi, Thailand, 81000</t>
  </si>
  <si>
    <t xml:space="preserve">SAVE 44% TODAY!, Flash Deal-Early Booking Saver. Rate includes 40% discount!, </t>
  </si>
  <si>
    <t>2338.72</t>
  </si>
  <si>
    <t xml:space="preserve">Coupon code 24HOURSALE applied - à¸¿ 51 off!, SAVE 47% TODAY!, Flash Deal-Early Booking Saver. Rate includes 40% discount!, </t>
  </si>
  <si>
    <t>2460.00</t>
  </si>
  <si>
    <t>2665.00</t>
  </si>
  <si>
    <t>Aonang Lake Side Bungalow</t>
  </si>
  <si>
    <t>2214.98</t>
  </si>
  <si>
    <t>Coupon code 24HOURSALE applied - à¸¿ 69 off!, SAVE 63% TODAY!, Extra low price! (non-refundable)</t>
  </si>
  <si>
    <t>119 Moo 3, Nopparat Thara, Krabi, Thailand, 81000</t>
  </si>
  <si>
    <t>2398.00</t>
  </si>
  <si>
    <t>2633.84</t>
  </si>
  <si>
    <t xml:space="preserve">Coupon code 24HOURSALE applied - à¸¿ 69 off!, SAVE 56% TODAY!, </t>
  </si>
  <si>
    <t>2878.88</t>
  </si>
  <si>
    <t>Coupon code 24HOURSALE applied - à¸¿ 76 off!, SAVE 52% TODAY!, Extra low price! (non-refundable)</t>
  </si>
  <si>
    <t>3386.90</t>
  </si>
  <si>
    <t xml:space="preserve">Coupon code 24HOURSALE applied - à¸¿ 89 off!, SAVE 43% TODAY!, </t>
  </si>
  <si>
    <t>3598.00</t>
  </si>
  <si>
    <t>Oscar Villa Aonang Krabi</t>
  </si>
  <si>
    <t>Oscar Villa Cooking School 7/13 Moo 2, Soi Kao Kaew 1, Ao Nang, Krabi, Thailand, 81000</t>
  </si>
  <si>
    <t>One Double Bed Room</t>
  </si>
  <si>
    <t>4014.24</t>
  </si>
  <si>
    <t>Coupon code 24HOURSALE applied - à¸¿ 137 off!, SAVE 52% TODAY!, Special deal!-Early Booking Saver. 15% discount!, Extra low price! (non-refundable)</t>
  </si>
  <si>
    <t>4646.64</t>
  </si>
  <si>
    <t>Coupon code 24HOURSALE applied - à¸¿ 136 off!, SAVE 44% TODAY!, Special deal!-Early Booking Saver. 15% discount!, Extra low price! (non-refundable)</t>
  </si>
  <si>
    <t>4927.12</t>
  </si>
  <si>
    <t xml:space="preserve">Coupon code 24HOURSALE applied - à¸¿ 144 off!, SAVE 41% TODAY!, Special deal!-Early Booking Saver. 15% discount!, </t>
  </si>
  <si>
    <t>5270.00</t>
  </si>
  <si>
    <t xml:space="preserve">SAVE 37% TODAY!, Special deal!-Early Booking Saver. 15% discount!, </t>
  </si>
  <si>
    <t>5642.36</t>
  </si>
  <si>
    <t xml:space="preserve">Coupon code 24HOURSALE applied - à¸¿ 165 off!, SAVE 32% TODAY!, Special deal!-Early Booking Saver. 15% discount!, </t>
  </si>
  <si>
    <t>6035.00</t>
  </si>
  <si>
    <t xml:space="preserve">SAVE 27% TODAY!, Special deal!-Early Booking Saver. 15% discount!, </t>
  </si>
  <si>
    <t>4581.20</t>
  </si>
  <si>
    <t>Coupon code 24HOURSALE applied - à¸¿ 134 off!, SAVE 51% TODAY!, Special deal!-Early Booking Saver. 15% discount!, Extra low price! (non-refundable)</t>
  </si>
  <si>
    <t>5366.54</t>
  </si>
  <si>
    <t>Coupon code 24HOURSALE applied - à¸¿ 157 off!, SAVE 42% TODAY!, Special deal!-Early Booking Saver. 15% discount!, Extra low price! (non-refundable)</t>
  </si>
  <si>
    <t>5562.88</t>
  </si>
  <si>
    <t xml:space="preserve">Coupon code 24HOURSALE applied - à¸¿ 163 off!, SAVE 40% TODAY!, Special deal!-Early Booking Saver. 15% discount!, </t>
  </si>
  <si>
    <t>5950.00</t>
  </si>
  <si>
    <t xml:space="preserve">SAVE 36% TODAY!, Special deal!-Early Booking Saver. 15% discount!, </t>
  </si>
  <si>
    <t>6516.52</t>
  </si>
  <si>
    <t xml:space="preserve">Coupon code 24HOURSALE applied - à¸¿ 191 off!, SAVE 30% TODAY!, Special deal!-Early Booking Saver. 15% discount!, </t>
  </si>
  <si>
    <t>6970.00</t>
  </si>
  <si>
    <t xml:space="preserve">SAVE 25% TODAY!, Special deal!-Early Booking Saver. 15% discount!, </t>
  </si>
  <si>
    <t>4973.88</t>
  </si>
  <si>
    <t>Coupon code 24HOURSALE applied - à¸¿ 146 off!, SAVE 65% TODAY!, Special deal!-Early Booking Saver. 15% discount!, Extra low price! (non-refundable)</t>
  </si>
  <si>
    <t>5759.22</t>
  </si>
  <si>
    <t>Coupon code 24HOURSALE applied - à¸¿ 169 off!, SAVE 60% TODAY!, Special deal!-Early Booking Saver. 15% discount!, Extra low price! (non-refundable)</t>
  </si>
  <si>
    <t>6039.70</t>
  </si>
  <si>
    <t xml:space="preserve">Coupon code 24HOURSALE applied - à¸¿ 177 off!, SAVE 58% TODAY!, Special deal!-Early Booking Saver. 15% discount!, </t>
  </si>
  <si>
    <t>6413.68</t>
  </si>
  <si>
    <t>Coupon code 24HOURSALE applied - à¸¿ 188 off!, SAVE 55% TODAY!, Special deal!-Early Booking Saver. 15% discount!, Extra low price! (non-refundable)</t>
  </si>
  <si>
    <t>6460.00</t>
  </si>
  <si>
    <t xml:space="preserve">SAVE 55% TODAY!, Special deal!-Early Booking Saver. 15% discount!, </t>
  </si>
  <si>
    <t>6993.34</t>
  </si>
  <si>
    <t xml:space="preserve">Coupon code 24HOURSALE applied - à¸¿ 205 off!, SAVE 51% TODAY!, Special deal!-Early Booking Saver. 15% discount!, </t>
  </si>
  <si>
    <t>7480.00</t>
  </si>
  <si>
    <t xml:space="preserve">SAVE 48% TODAY!, Special deal!-Early Booking Saver. 15% discount!, </t>
  </si>
  <si>
    <t>7788.04</t>
  </si>
  <si>
    <t xml:space="preserve">Coupon code 24HOURSALE applied - à¸¿ 228 off!, SAVE 45% TODAY!, Special deal!-Early Booking Saver. 15% discount!, </t>
  </si>
  <si>
    <t>8330.00</t>
  </si>
  <si>
    <t xml:space="preserve">SAVE 42% TODAY!, Special deal!-Early Booking Saver. 15% discount!, </t>
  </si>
  <si>
    <t xml:space="preserve">Three-Bedroom House with Private Pool </t>
  </si>
  <si>
    <t>24000.02</t>
  </si>
  <si>
    <t>25800.00</t>
  </si>
  <si>
    <t>Glow Ao Nang Krabi</t>
  </si>
  <si>
    <t>GLOW Ao Nang Krabi</t>
  </si>
  <si>
    <t>7777.06</t>
  </si>
  <si>
    <t>Coupon code 24HOURSALE applied - à¸¿ 279 off!, SAVE 67% TODAY!, Extra low price! (non-refundable)</t>
  </si>
  <si>
    <t>199/46 Moo.3, AoNang Soi 8,, Ao Nang, Krabi, Thailand, 81180</t>
  </si>
  <si>
    <t>8368.58</t>
  </si>
  <si>
    <t>Coupon code 24HOURSALE applied - à¸¿ 260 off!, SAVE 65% TODAY!, Extra low price! (non-refundable)</t>
  </si>
  <si>
    <t>8374.44</t>
  </si>
  <si>
    <t>8882.40</t>
  </si>
  <si>
    <t>Coupon code 24HOURSALE applied - à¸¿ 276 off!, SAVE 63% TODAY!, Extra low price! (non-refundable)</t>
  </si>
  <si>
    <t>9383.62</t>
  </si>
  <si>
    <t>Coupon code 24HOURSALE applied - à¸¿ 291 off!, SAVE 74% TODAY!, Extra low price! (non-refundable)</t>
  </si>
  <si>
    <t>9379.02</t>
  </si>
  <si>
    <t>9896.60</t>
  </si>
  <si>
    <t>Coupon code 24HOURSALE applied - à¸¿ 307 off!, SAVE 72% TODAY!, Extra low price! (non-refundable)</t>
  </si>
  <si>
    <t>9984.02</t>
  </si>
  <si>
    <t>9991.02</t>
  </si>
  <si>
    <t>Family Quad</t>
  </si>
  <si>
    <t>10226.84</t>
  </si>
  <si>
    <t>Coupon code 24HOURSALE applied - à¸¿ 317 off!, SAVE 76% TODAY!, Extra low price! (non-refundable)</t>
  </si>
  <si>
    <t>10597.00</t>
  </si>
  <si>
    <t>10739.84</t>
  </si>
  <si>
    <t>Coupon code 24HOURSALE applied - à¸¿ 333 off!, SAVE 75% TODAY!, Extra low price! (non-refundable)</t>
  </si>
  <si>
    <t>Family Suite Pool View</t>
  </si>
  <si>
    <t>11072.60</t>
  </si>
  <si>
    <t>Coupon code 24HOURSALE applied - à¸¿ 344 off!, SAVE 76% TODAY!, Extra low price! (non-refundable)</t>
  </si>
  <si>
    <t>11195.04</t>
  </si>
  <si>
    <t>11586.42</t>
  </si>
  <si>
    <t>Coupon code 24HOURSALE applied - à¸¿ 360 off!, SAVE 75% TODAY!, Extra low price! (non-refundable)</t>
  </si>
  <si>
    <t>11807.02</t>
  </si>
  <si>
    <t>12201.04</t>
  </si>
  <si>
    <t>Pailin Hotel</t>
  </si>
  <si>
    <t>192 Moo 2, Baan Klong Muang, Tambon Nong Thale, Mueang Krabi District, Krabi, Klong Muang, Krabi, Thailand, 81180</t>
  </si>
  <si>
    <t>White Elephant</t>
  </si>
  <si>
    <t>White Elephant Krabi Resort</t>
  </si>
  <si>
    <t>264/1215 Moo 5 Sai thai, Muang, Krabi Thailand, Ao Num Mao Bay, Krabi, Thailand, 81000</t>
  </si>
  <si>
    <t>Mr. Clean Guesthouse</t>
  </si>
  <si>
    <t>53/1 Thanon Utarakit, Krabi Town, Krabi, Thailand, 81000</t>
  </si>
  <si>
    <t>Basic Triple Room with Shared Bathroom</t>
  </si>
  <si>
    <t>980.02</t>
  </si>
  <si>
    <t>Mukanda Residence</t>
  </si>
  <si>
    <t>1670.34</t>
  </si>
  <si>
    <t xml:space="preserve">Coupon code 24HOURSALE applied - à¸¿ 55 off!, SAVE 17% TODAY!, </t>
  </si>
  <si>
    <t>388/5 Moo 2, Ao Nang, Krabi, Thailand, 81000</t>
  </si>
  <si>
    <t>Superior Room with Balcony</t>
  </si>
  <si>
    <t>2026.00</t>
  </si>
  <si>
    <t>2505.52</t>
  </si>
  <si>
    <t xml:space="preserve">Coupon code 24HOURSALE applied - à¸¿ 82 off!, </t>
  </si>
  <si>
    <t>J2B Beach Bungalows @ Long Beach Villas</t>
  </si>
  <si>
    <t>2671.84</t>
  </si>
  <si>
    <t xml:space="preserve">Coupon code 24HOURSALE applied - à¸¿ 54 off!, </t>
  </si>
  <si>
    <t>202 kloung sai kaw 3,kloung son,nong thalay,kloung muang, Nopparat Thara, Krabi, Thailand, 81000</t>
  </si>
  <si>
    <t>Twin Bed Fan Room</t>
  </si>
  <si>
    <t>Double Bungalow Air Conditioning</t>
  </si>
  <si>
    <t>3181.94</t>
  </si>
  <si>
    <t xml:space="preserve">Coupon code 24HOURSALE applied - à¸¿ 50 off!, SAVE 33% TODAY!, </t>
  </si>
  <si>
    <t>Family Bungalow 2 Rooms</t>
  </si>
  <si>
    <t>5725.36</t>
  </si>
  <si>
    <t>The Lucky Beach Ao Nang</t>
  </si>
  <si>
    <t>3412 Moo 5 Ao Nang Krabi, Nopparat Thara, Krabi, Thailand, 81180</t>
  </si>
  <si>
    <t>Krabi Grand Place Hotel</t>
  </si>
  <si>
    <t>Double  Room</t>
  </si>
  <si>
    <t>955.12</t>
  </si>
  <si>
    <t xml:space="preserve">Coupon code 24HOURSALE applied - à¸¿ 27 off!, SAVE 33% TODAY!, </t>
  </si>
  <si>
    <t>Napacharas Road, Muang, Krabi Town, Krabi, Thailand, 81000</t>
  </si>
  <si>
    <t>1126.20</t>
  </si>
  <si>
    <t xml:space="preserve">Coupon code 24HOURSALE applied - à¸¿ 27 off!, SAVE 32% TODAY!, </t>
  </si>
  <si>
    <t>Sea World Guesthouse</t>
  </si>
  <si>
    <t>Superior Twin Air Conditioning</t>
  </si>
  <si>
    <t>3364.40</t>
  </si>
  <si>
    <t>247/1011 Ao Nang, Ao Nang, Krabi, Thailand, 81000</t>
  </si>
  <si>
    <t>Superior Double Bed Air Conditioning</t>
  </si>
  <si>
    <t>3738.22</t>
  </si>
  <si>
    <t xml:space="preserve">Coupon code 24HOURSALE applied - à¸¿ 110 off!, </t>
  </si>
  <si>
    <t>Maritime Park &amp; Spa Resort</t>
  </si>
  <si>
    <t>3711.96</t>
  </si>
  <si>
    <t>Coupon code 24HOURSALE applied - à¸¿ 115 off!, SAVE 24% TODAY!, Special deal!-Long Stay Deal. 15% discount!, Extra low price! (non-refundable)</t>
  </si>
  <si>
    <t>1 Tungfah Road, Muang, Krabi Town, Krabi, Thailand</t>
  </si>
  <si>
    <t>4413.90</t>
  </si>
  <si>
    <t>Day Use 4 Hours (Max. 4 Hours Between 09.00 AM - 06.00 PM)</t>
  </si>
  <si>
    <t>4428.50</t>
  </si>
  <si>
    <t>5001.94</t>
  </si>
  <si>
    <t>Coupon code 24HOURSALE applied - à¸¿ 131 off!, SAVE 23% TODAY!, Special deal!-Long Stay Deal. 15% discount!, Extra low price! (non-refundable)</t>
  </si>
  <si>
    <t>5192.06</t>
  </si>
  <si>
    <t>Coupon code 24HOURSALE applied - à¸¿ 136 off!, SAVE 23% TODAY!, Special deal!-Long Stay Deal. 15% discount!, Extra low price! (non-refundable)</t>
  </si>
  <si>
    <t>5210.02</t>
  </si>
  <si>
    <t>5884.64</t>
  </si>
  <si>
    <t xml:space="preserve">Coupon code 24HOURSALE applied - à¸¿ 154 off!, </t>
  </si>
  <si>
    <t>5904.12</t>
  </si>
  <si>
    <t>6108.30</t>
  </si>
  <si>
    <t xml:space="preserve">Coupon code 24HOURSALE applied - à¸¿ 160 off!, </t>
  </si>
  <si>
    <t>6128.52</t>
  </si>
  <si>
    <t>6442.18</t>
  </si>
  <si>
    <t>Coupon code 24HOURSALE applied - à¸¿ 169 off!, SAVE 23% TODAY!, Special deal!-Long Stay Deal. 15% discount!, Extra low price! (non-refundable)</t>
  </si>
  <si>
    <t>6946.02</t>
  </si>
  <si>
    <t>7210.00</t>
  </si>
  <si>
    <t>7579.04</t>
  </si>
  <si>
    <t xml:space="preserve">Coupon code 24HOURSALE applied - à¸¿ 199 off!, </t>
  </si>
  <si>
    <t>7604.12</t>
  </si>
  <si>
    <t>8946.02</t>
  </si>
  <si>
    <t>Aonang Regent</t>
  </si>
  <si>
    <t>Aonang Regent Hotel</t>
  </si>
  <si>
    <t>Coupon code 24HOURSALE applied - à¸¿ 152 off!, SAVE 44% TODAY!, Special deal!-Limited time offer. 10% discount!, Extra low price! (non-refundable)</t>
  </si>
  <si>
    <t>262/24 Moo.2, Ao Nang, Krabi, Thailand, 81180</t>
  </si>
  <si>
    <t>Superior Balcony Twin Bed</t>
  </si>
  <si>
    <t>Bungalow (3 Adults)</t>
  </si>
  <si>
    <t>Coupon code 24HOURSALE applied - à¸¿ 135 off!, SAVE 46% TODAY!, Special deal!-Limited time offer. 10% discount!, Extra low price! (non-refundable)</t>
  </si>
  <si>
    <t>5930.38</t>
  </si>
  <si>
    <t>Coupon code 24HOURSALE applied - à¸¿ 157 off!, SAVE 44% TODAY!, Special deal!-Limited time offer. 10% discount!, Extra low price! (non-refundable)</t>
  </si>
  <si>
    <t>Deluxe Triple - 1 Double Bed and 1 Single Bed</t>
  </si>
  <si>
    <t>6608.14</t>
  </si>
  <si>
    <t>Coupon code 24HOURSALE applied - à¸¿ 175 off!, SAVE 49% TODAY!, Special deal!-Limited time offer. 10% discount!, Extra low price! (non-refundable)</t>
  </si>
  <si>
    <t>Family - 1-Bedroom</t>
  </si>
  <si>
    <t>Coupon code 24HOURSALE applied - à¸¿ 215 off!, SAVE 47% TODAY!, Special deal!-Limited time offer. 10% discount!, Extra low price! (non-refundable)</t>
  </si>
  <si>
    <t>8471.98</t>
  </si>
  <si>
    <t>Coupon code 24HOURSALE applied - à¸¿ 224 off!, SAVE 42% TODAY!, Special deal!-Limited time offer. 10% discount!, Extra low price! (non-refundable)</t>
  </si>
  <si>
    <t>Krisada Hotel</t>
  </si>
  <si>
    <t>Standard - Double Room</t>
  </si>
  <si>
    <t>1777.94</t>
  </si>
  <si>
    <t>239/3 Moo 5, Saithai, Ao Num Mao Bay, Krabi, Thailand, 81000</t>
  </si>
  <si>
    <t>1870.00</t>
  </si>
  <si>
    <t>2123.30</t>
  </si>
  <si>
    <t xml:space="preserve">Coupon code 24HOURSALE applied - à¸¿ 36 off!, </t>
  </si>
  <si>
    <t>2210.00</t>
  </si>
  <si>
    <t>Ruen Nam Khao Resort at Krabi</t>
  </si>
  <si>
    <t>Twin Room with Private Bathroom</t>
  </si>
  <si>
    <t>133/1 Moo 1 Huai Nam Khao, Klong Thom,Krabi, Huai Nam Khao, Krabi, Thailand, 81120</t>
  </si>
  <si>
    <t>Riverside Hotel</t>
  </si>
  <si>
    <t>1163.70</t>
  </si>
  <si>
    <t>Coupon code 24HOURSALE applied - à¸¿ 36 off!, SAVE 70% TODAY!, Flash Deal-Limited time offer. 30% discount!, Extra low price! (non-refundable)</t>
  </si>
  <si>
    <t>287/11 Uttarakit Road, Krabi Town, Krabi, Thailand, 81000</t>
  </si>
  <si>
    <t>1228.50</t>
  </si>
  <si>
    <t>SAVE 67% TODAY!, , Member Price per night 500</t>
  </si>
  <si>
    <t>1428.24</t>
  </si>
  <si>
    <t xml:space="preserve">Coupon code 24HOURSALE applied - à¸¿ 37 off!, SAVE 63% TODAY!, Special deal!-Limited time offer. 15% discount!, </t>
  </si>
  <si>
    <t>1417.50</t>
  </si>
  <si>
    <t>1620.26</t>
  </si>
  <si>
    <t>Coupon code 24HOURSALE applied - à¸¿ 42 off!, SAVE 66% TODAY!, Special deal!-Limited time offer. 25% discount!, Extra low price! (non-refundable)</t>
  </si>
  <si>
    <t>1701.02</t>
  </si>
  <si>
    <t>SAVE 64% TODAY!, , Member Price per night 688</t>
  </si>
  <si>
    <t xml:space="preserve">Coupon code 24HOURSALE applied - à¸¿ 48 off!, SAVE 62% TODAY!, Special deal!-Limited time offer. 15% discount!, </t>
  </si>
  <si>
    <t>1822.52</t>
  </si>
  <si>
    <t>Hasna Palace</t>
  </si>
  <si>
    <t>2471.68</t>
  </si>
  <si>
    <t>2480.00</t>
  </si>
  <si>
    <t>4146.04</t>
  </si>
  <si>
    <t>4160.00</t>
  </si>
  <si>
    <t>Twin Villas Ao Nang</t>
  </si>
  <si>
    <t>Private Pool Villa 1-Bedroom</t>
  </si>
  <si>
    <t>22331.96</t>
  </si>
  <si>
    <t xml:space="preserve">Coupon code 24HOURSALE applied - à¸¿ 702 off!, </t>
  </si>
  <si>
    <t>318/23 Moo 2, Ao Nang, Mueang Krabi, Ao Nang, Krabi, Thailand, 81000</t>
  </si>
  <si>
    <t>Private Pool Villa 2-Bedroom</t>
  </si>
  <si>
    <t>11024.24</t>
  </si>
  <si>
    <t>Coupon code 24HOURSALE applied - à¸¿ 75 off!, Extra low price! (non-refundable)</t>
  </si>
  <si>
    <t>14318.02</t>
  </si>
  <si>
    <t>Krabi Tropical Beach Resort</t>
  </si>
  <si>
    <t>4537.34</t>
  </si>
  <si>
    <t>194/13 Moo 5 Ao Namao Beach Tambon Saithai, Ao Num Mao Bay, Krabi, Thailand, 81000</t>
  </si>
  <si>
    <t>5412.82</t>
  </si>
  <si>
    <t>6366.52</t>
  </si>
  <si>
    <t>6822.12</t>
  </si>
  <si>
    <t>7731.62</t>
  </si>
  <si>
    <t>9095.02</t>
  </si>
  <si>
    <t>Family Apartment</t>
  </si>
  <si>
    <t>9752.08</t>
  </si>
  <si>
    <t>Coupon code 24HOURSALE applied - à¸¿ 273 off!, SAVE 30% TODAY!, Extra low price! (non-refundable)</t>
  </si>
  <si>
    <t>11133.32</t>
  </si>
  <si>
    <t>13096.80</t>
  </si>
  <si>
    <t>Sleep Whale Hotel</t>
  </si>
  <si>
    <t>1857.46</t>
  </si>
  <si>
    <t>Coupon code 24HOURSALE applied - à¸¿ 51 off!, SAVE 48% TODAY!, Extra low price! (non-refundable)</t>
  </si>
  <si>
    <t>325/5 Maharaj Rd, Krabi Town, Krabi, Thailand, 81000</t>
  </si>
  <si>
    <t>1977.80</t>
  </si>
  <si>
    <t>2085.82</t>
  </si>
  <si>
    <t xml:space="preserve">Coupon code 24HOURSALE applied - à¸¿ 47 off!, SAVE 41% TODAY!, </t>
  </si>
  <si>
    <t>2299.08</t>
  </si>
  <si>
    <t>Coupon code 24HOURSALE applied - à¸¿ 52 off!, SAVE 35% TODAY!, Extra low price! (non-refundable)</t>
  </si>
  <si>
    <t>2422.24</t>
  </si>
  <si>
    <t>2554.54</t>
  </si>
  <si>
    <t xml:space="preserve">Coupon code 24HOURSALE applied - à¸¿ 58 off!, SAVE 28% TODAY!, </t>
  </si>
  <si>
    <t>Day Dream Deluxe</t>
  </si>
  <si>
    <t>2088.14</t>
  </si>
  <si>
    <t>Coupon code 24HOURSALE applied - à¸¿ 47 off!, SAVE 56% TODAY!, Extra low price! (non-refundable)</t>
  </si>
  <si>
    <t>2320.16</t>
  </si>
  <si>
    <t xml:space="preserve">Coupon code 24HOURSALE applied - à¸¿ 52 off!, SAVE 51% TODAY!, </t>
  </si>
  <si>
    <t>2510.00</t>
  </si>
  <si>
    <t>Coupon code 24HOURSALE applied - à¸¿ 57 off!, SAVE 47% TODAY!, Extra low price! (non-refundable)</t>
  </si>
  <si>
    <t>2644.44</t>
  </si>
  <si>
    <t>2788.90</t>
  </si>
  <si>
    <t xml:space="preserve">Coupon code 24HOURSALE applied - à¸¿ 63 off!, SAVE 41% TODAY!, </t>
  </si>
  <si>
    <t>OYes Hostel</t>
  </si>
  <si>
    <t>Quadruple Room with Balcony and Shared Bathroom</t>
  </si>
  <si>
    <t>Grand Room with Shared Bathroom</t>
  </si>
  <si>
    <t>4100.02</t>
  </si>
  <si>
    <t>Grand Room with Balcony and Shared Bathroom</t>
  </si>
  <si>
    <t>Family Room with Private Bathroom (1 Double-bed and 1 Bunk-bed)</t>
  </si>
  <si>
    <t>3700.02</t>
  </si>
  <si>
    <t>Family Room with Private Bathroom (2 Single-beds and 1 Bunk-bed)</t>
  </si>
  <si>
    <t>3900.02</t>
  </si>
  <si>
    <t>Paradise Hotel Krabi</t>
  </si>
  <si>
    <t>1608.02</t>
  </si>
  <si>
    <t>22/4 Tamboon No.2 Aonang, Ao Nang, Krabi, Thailand, 81000</t>
  </si>
  <si>
    <t>2808.00</t>
  </si>
  <si>
    <t>Tammarind Resort</t>
  </si>
  <si>
    <t>Superior Single Room</t>
  </si>
  <si>
    <t>4907.46</t>
  </si>
  <si>
    <t>5248.60</t>
  </si>
  <si>
    <t>5467.30</t>
  </si>
  <si>
    <t>6123.36</t>
  </si>
  <si>
    <t>Aonang Duangjai Resort</t>
  </si>
  <si>
    <t>7956.04</t>
  </si>
  <si>
    <t xml:space="preserve">Coupon code 24HOURSALE applied - à¸¿ 212 off!, SAVE 12% TODAY!, </t>
  </si>
  <si>
    <t>152 Moo 3 Aonang, Ao Nang, Krabi, Thailand, 81000</t>
  </si>
  <si>
    <t xml:space="preserve">Deluxe Top Double Room </t>
  </si>
  <si>
    <t>8724.94</t>
  </si>
  <si>
    <t xml:space="preserve">Coupon code 24HOURSALE applied - à¸¿ 192 off!, </t>
  </si>
  <si>
    <t>1110.48</t>
  </si>
  <si>
    <t xml:space="preserve">Coupon code 24HOURSALE applied - à¸¿ 38 off!, SAVE 42% TODAY!, Flash Deal-Early Booking Saver. 30% discount!, </t>
  </si>
  <si>
    <t xml:space="preserve">SAVE 37% TODAY!, Flash Deal-Early Booking Saver. 30% discount!, </t>
  </si>
  <si>
    <t>Ban Punmanus Guesthouse</t>
  </si>
  <si>
    <t>1260.02</t>
  </si>
  <si>
    <t>122 Soi Nathvithee Chaokun road or krabi road Tambon Paknam Amphur Muang Krabi, Krabi Town, Krabi, Thailand, 81000</t>
  </si>
  <si>
    <t>1600.02</t>
  </si>
  <si>
    <t>Family - 2 Queen Beds</t>
  </si>
  <si>
    <t>1807.52</t>
  </si>
  <si>
    <t>Tha Lane Bay Villa</t>
  </si>
  <si>
    <t>One-Bedroom Villa with Private Pool</t>
  </si>
  <si>
    <t>17250.02</t>
  </si>
  <si>
    <t>19200.02</t>
  </si>
  <si>
    <t>20400.00</t>
  </si>
  <si>
    <t>2 Bedroom Deluxe Beachfront</t>
  </si>
  <si>
    <t>30450.00</t>
  </si>
  <si>
    <t>34350.02</t>
  </si>
  <si>
    <t>36750.00</t>
  </si>
  <si>
    <t>3 Bedroom Premium Sea View Residences</t>
  </si>
  <si>
    <t>36900.02</t>
  </si>
  <si>
    <t>45937.54</t>
  </si>
  <si>
    <t>46350.00</t>
  </si>
  <si>
    <t>Mandawee Pool Villas</t>
  </si>
  <si>
    <t>3 Bedroom Deluxe Pool Villa</t>
  </si>
  <si>
    <t>12732.50</t>
  </si>
  <si>
    <t>SAVE 87% TODAY!, Flash Deal-Limited time offer. 50% discount!, Extra low price! (non-refundable)</t>
  </si>
  <si>
    <t>173174 AoNang Mueng, Nopparat Thara, Krabi, Thailand, 81180</t>
  </si>
  <si>
    <t>25600.00</t>
  </si>
  <si>
    <t>25628.50</t>
  </si>
  <si>
    <t>Krabi Inn Resort</t>
  </si>
  <si>
    <t>3286.28</t>
  </si>
  <si>
    <t>Coupon code 24HOURSALE applied - à¸¿ 35 off!, SAVE 23% TODAY!, Special deal!-Limited time offer. Rate includes 22% discount!, Extra low price! (non-refundable)</t>
  </si>
  <si>
    <t>888,999 Moo 4, Sai Thai, Mueang,, Ban Sai Thai, Krabi, Thailand, 81000</t>
  </si>
  <si>
    <t>3688.86</t>
  </si>
  <si>
    <t>SAVE 21% TODAY!, Special deal!-Limited time offer. Rate includes 22% discount!, Extra low price! (non-refundable)</t>
  </si>
  <si>
    <t>3654.02</t>
  </si>
  <si>
    <t>4032.02</t>
  </si>
  <si>
    <t>Deluxe Family 2-Bedroom</t>
  </si>
  <si>
    <t>4662.02</t>
  </si>
  <si>
    <t>5922.02</t>
  </si>
  <si>
    <t>krabi lighthouse @ aonang</t>
  </si>
  <si>
    <t>3500.02</t>
  </si>
  <si>
    <t>334 moo. 5 aonang , Nopparat Thara, Krabi, Thailand, 81180</t>
  </si>
  <si>
    <t xml:space="preserve">Coupon code 24HOURSALE applied - à¸¿ 172 off!, SAVE 21% TODAY!, </t>
  </si>
  <si>
    <t xml:space="preserve">Coupon code 24HOURSALE applied - à¸¿ 197 off!, SAVE 21% TODAY!, </t>
  </si>
  <si>
    <t>Baan Sabai Dee Boutique Guest House</t>
  </si>
  <si>
    <t>Baan Sabaidee Krabi Hotel</t>
  </si>
  <si>
    <t>1005.84</t>
  </si>
  <si>
    <t>Coupon code 24HOURSALE applied - à¸¿ 31 off!, SAVE 65% TODAY!, Extra low price! (non-refundable)</t>
  </si>
  <si>
    <t>65 Maharaj Soi 5 Rd., Muang, Krabi Town, Krabi, Thailand, 81000</t>
  </si>
  <si>
    <t>Deevana Krabi Resort</t>
  </si>
  <si>
    <t>15775.10</t>
  </si>
  <si>
    <t xml:space="preserve">Coupon code 24HOURSALE applied - à¸¿ 375 off!, </t>
  </si>
  <si>
    <t>90 Moo. 3, Ao Nang, Krabi, Thailand, 81180</t>
  </si>
  <si>
    <t>18787.80</t>
  </si>
  <si>
    <t xml:space="preserve">Coupon code 24HOURSALE applied - à¸¿ 360 off!, </t>
  </si>
  <si>
    <t>Aonang Eco Inn</t>
  </si>
  <si>
    <t>Standard Doubled Bed</t>
  </si>
  <si>
    <t>3175.94</t>
  </si>
  <si>
    <t xml:space="preserve">Coupon code 24HOURSALE applied - à¸¿ 94 off!, SAVE 77% TODAY!, </t>
  </si>
  <si>
    <t>420/1113 Moo 2 Aonang, Ao Nang, Krabi, Thailand, 81000</t>
  </si>
  <si>
    <t>3400.02</t>
  </si>
  <si>
    <t>4531.68</t>
  </si>
  <si>
    <t xml:space="preserve">Coupon code 24HOURSALE applied - à¸¿ 113 off!, SAVE 76% TODAY!, </t>
  </si>
  <si>
    <t>The Rich Resort</t>
  </si>
  <si>
    <t>Standard Room with Air Conditioning</t>
  </si>
  <si>
    <t>1670.12</t>
  </si>
  <si>
    <t xml:space="preserve">Coupon code 24HOURSALE applied - à¸¿ 48 off!, SAVE 41% TODAY!, </t>
  </si>
  <si>
    <t>5 Rodboon rd., Paknam, Muang, Krabi Town, Krabi, Thailand, 81000</t>
  </si>
  <si>
    <t>1785.00</t>
  </si>
  <si>
    <t>Andakiri Pool Villa</t>
  </si>
  <si>
    <t>Pool Villa Sea View</t>
  </si>
  <si>
    <t>14081.72</t>
  </si>
  <si>
    <t>Coupon code 24HOURSALE applied - à¸¿ 437 off!, SAVE 67% TODAY!, Flash Deal-72 hr limited sale 60% discount!, Extra low price! (non-refundable)</t>
  </si>
  <si>
    <t>233 Moo.3, Ao Nang, Krabi, Thailand, 81180</t>
  </si>
  <si>
    <t>23760.00</t>
  </si>
  <si>
    <t>Sea View Duplex Villa</t>
  </si>
  <si>
    <t>32400.00</t>
  </si>
  <si>
    <t>39535.90</t>
  </si>
  <si>
    <t xml:space="preserve">Coupon code 24HOURSALE applied - à¸¿ 1,037 off!, </t>
  </si>
  <si>
    <t>Kokotel Krabi Ao Nang</t>
  </si>
  <si>
    <t>7697.46</t>
  </si>
  <si>
    <t>Coupon code 24HOURSALE applied - à¸¿ 239 off!, SAVE 13% TODAY!, Special deal!-Limited time offer. 5% discount!, Extra low price! (non-refundable)</t>
  </si>
  <si>
    <t>143 Moo 2, Tambol Ao Nang, Ampure Muang, Krabi, 81180 Ao Nang Beach, Ao Nang, Krabi, Thailand, 81180</t>
  </si>
  <si>
    <t>8048.38</t>
  </si>
  <si>
    <t>Coupon code 24HOURSALE applied - à¸¿ 211 off!, SAVE 12% TODAY!, Special deal!-Limited time offer. 5% discount!, Extra low price! (non-refundable)</t>
  </si>
  <si>
    <t>8189.58</t>
  </si>
  <si>
    <t>8265.02</t>
  </si>
  <si>
    <t xml:space="preserve">Coupon code 24HOURSALE applied - à¸¿ 222 off!, </t>
  </si>
  <si>
    <t>8550.02</t>
  </si>
  <si>
    <t>8700.00</t>
  </si>
  <si>
    <t>8700.04</t>
  </si>
  <si>
    <t>Family - 3 Beds</t>
  </si>
  <si>
    <t>Family (1 Double Bed + 1 Single Bed)</t>
  </si>
  <si>
    <t>10640.00</t>
  </si>
  <si>
    <t>Quad/Family Room</t>
  </si>
  <si>
    <t>10731.18</t>
  </si>
  <si>
    <t>Coupon code 24HOURSALE applied - à¸¿ 281 off!, SAVE 12% TODAY!, Special deal!-Limited time offer. 5% discount!, Extra low price! (non-refundable)</t>
  </si>
  <si>
    <t>1 King Bed With Bunk Bed Non-Smoking</t>
  </si>
  <si>
    <t>11295.98</t>
  </si>
  <si>
    <t xml:space="preserve">Coupon code 24HOURSALE applied - à¸¿ 296 off!, </t>
  </si>
  <si>
    <t>11400.00</t>
  </si>
  <si>
    <t>933.32</t>
  </si>
  <si>
    <t xml:space="preserve">Coupon code 24HOURSALE applied - à¸¿ 36 off!, SAVE 35% TODAY!, </t>
  </si>
  <si>
    <t>999.02</t>
  </si>
  <si>
    <t xml:space="preserve">Coupon code 24HOURSALE applied - à¸¿ 34 off!, SAVE 30% TODAY!, </t>
  </si>
  <si>
    <t>Pinthong resort</t>
  </si>
  <si>
    <t>64/5 Moo 2 Tessaban Road, Khlong Thom, Krabi, Klong Thom, Krabi, Thailand, 81120</t>
  </si>
  <si>
    <t>Standard Twin Room with Sofa</t>
  </si>
  <si>
    <t>Krabi Success Beach Resort</t>
  </si>
  <si>
    <t>3143.24</t>
  </si>
  <si>
    <t>Coupon code 24HOURSALE applied - à¸¿ 98 off!, SAVE 56% TODAY!, Special deal!-Last Minute Special.  25% discount!, Extra low price! (non-refundable)</t>
  </si>
  <si>
    <t>112/2 MOO 3,TAMBOL AONANG, AMPHUR MUANG, Nopparat Thara, Krabi, Thailand, 81000</t>
  </si>
  <si>
    <t>Deluxe Double Room with Pool View</t>
  </si>
  <si>
    <t xml:space="preserve">Coupon code 24HOURSALE applied - à¸¿ 123 off!, SAVE 34% TODAY!, </t>
  </si>
  <si>
    <t>6862.30</t>
  </si>
  <si>
    <t>Coupon code 24HOURSALE applied - à¸¿ 180 off!, SAVE 33% TODAY!, Special deal!-Last Minute Special.  25% discount!, Extra low price! (non-refundable)</t>
  </si>
  <si>
    <t xml:space="preserve">Coupon code 24HOURSALE applied - à¸¿ 267 off!, </t>
  </si>
  <si>
    <t>Baan Pulaoon</t>
  </si>
  <si>
    <t>420 Moo 2, Ao Nang, Krabi, Thailand, 81000</t>
  </si>
  <si>
    <t>Hollywood Guesthouse</t>
  </si>
  <si>
    <t>26 Isara Road, Paknam, Muang Krabi, 81000 Krabi town, Thailand, Krabi Town, Krabi, Thailand, 81000</t>
  </si>
  <si>
    <t>Quadruple Room with Shared Bathroom</t>
  </si>
  <si>
    <t>Nemo 2 Resort</t>
  </si>
  <si>
    <t>114/2 Moo 5 T. Ao Nang A. Muange Krabi, Nopparat Thara, Krabi, Thailand, 81180</t>
  </si>
  <si>
    <t>Aonang Goodwill Hotel</t>
  </si>
  <si>
    <t>2962.94</t>
  </si>
  <si>
    <t xml:space="preserve">Coupon code 24HOURSALE applied - à¸¿ 100 off!, SAVE 75% TODAY!, </t>
  </si>
  <si>
    <t>420/22 Moo 2, Muang, Ao Nang, Krabi, Thailand, 81000</t>
  </si>
  <si>
    <t>Beach Terrace</t>
  </si>
  <si>
    <t>Days Inn by Wyndham Aonang Krabi</t>
  </si>
  <si>
    <t>7238.90</t>
  </si>
  <si>
    <t>Coupon code 24HOURSALE applied - à¸¿ 260 off!, SAVE 56% TODAY!, Special deal!-China Special. 10% discount!, Extra low price! (non-refundable)</t>
  </si>
  <si>
    <t>7809.32</t>
  </si>
  <si>
    <t>7866.28</t>
  </si>
  <si>
    <t>Coupon code 24HOURSALE applied - à¸¿ 244 off!, SAVE 52% TODAY!, Special deal!-China Special. 10% discount!, Extra low price! (non-refundable)</t>
  </si>
  <si>
    <t>8130.52</t>
  </si>
  <si>
    <t xml:space="preserve">Coupon code 24HOURSALE applied - à¸¿ 252 off!, SAVE 50% TODAY!, </t>
  </si>
  <si>
    <t>Superior Sea View</t>
  </si>
  <si>
    <t>8232.16</t>
  </si>
  <si>
    <t>Coupon code 24HOURSALE applied - à¸¿ 255 off!, SAVE 56% TODAY!, Special deal!-China Special. 10% discount!, Extra low price! (non-refundable)</t>
  </si>
  <si>
    <t>8717.34</t>
  </si>
  <si>
    <t>8740.32</t>
  </si>
  <si>
    <t xml:space="preserve">Coupon code 24HOURSALE applied - à¸¿ 271 off!, SAVE 47% TODAY!, </t>
  </si>
  <si>
    <t>8780.96</t>
  </si>
  <si>
    <t>Coupon code 24HOURSALE applied - à¸¿ 272 off!, SAVE 53% TODAY!, Special deal!-China Special. 10% discount!, Extra low price! (non-refundable)</t>
  </si>
  <si>
    <t>9146.84</t>
  </si>
  <si>
    <t xml:space="preserve">Coupon code 24HOURSALE applied - à¸¿ 284 off!, SAVE 51% TODAY!, </t>
  </si>
  <si>
    <t>9187.38</t>
  </si>
  <si>
    <t>9756.62</t>
  </si>
  <si>
    <t xml:space="preserve">Coupon code 24HOURSALE applied - à¸¿ 303 off!, SAVE 48% TODAY!, </t>
  </si>
  <si>
    <t>10255.68</t>
  </si>
  <si>
    <t>The Moon Night Ao Nang Hotel</t>
  </si>
  <si>
    <t>3183.94</t>
  </si>
  <si>
    <t>NopparattaraAo Nang Road, Ao Nang, Krabi, Thailand, 81000</t>
  </si>
  <si>
    <t>Aosi Bungalow</t>
  </si>
  <si>
    <t>1120.02</t>
  </si>
  <si>
    <t>123 M.5 T.Koh Sriboya Nau Khlong Krabi 81130 Thailand, Koh Jum / Koh Pu, Koh Jum / Koh Pu Krabi, Thailand, 81130</t>
  </si>
  <si>
    <t>1680.02</t>
  </si>
  <si>
    <t>1960.02</t>
  </si>
  <si>
    <t>2940.00</t>
  </si>
  <si>
    <t>3360.02</t>
  </si>
  <si>
    <t>Ban Sainai Resort</t>
  </si>
  <si>
    <t>The Garden Cottage</t>
  </si>
  <si>
    <t>14056.58</t>
  </si>
  <si>
    <t>Coupon code 24HOURSALE applied - à¸¿ 436 off!, SAVE 34% TODAY!, Special deal!-Limited time offer. 25% discount!, Extra low price! (non-refundable)</t>
  </si>
  <si>
    <t>550 Soi Aonang 11/1, M.2, Muang, Ao Nang, Krabi, Thailand, 81180</t>
  </si>
  <si>
    <t>16063.24</t>
  </si>
  <si>
    <t>18336.58</t>
  </si>
  <si>
    <t>18943.34</t>
  </si>
  <si>
    <t xml:space="preserve">Coupon code 24HOURSALE applied - à¸¿ 497 off!, </t>
  </si>
  <si>
    <t>Triple Premier Room</t>
  </si>
  <si>
    <t>19361.86</t>
  </si>
  <si>
    <t>Coupon code 24HOURSALE applied - à¸¿ 508 off!, SAVE 84% TODAY!, Flash Deal-Limited time offer. 35% discount!, Extra low price! (non-refundable)</t>
  </si>
  <si>
    <t>20568.60</t>
  </si>
  <si>
    <t>25106.42</t>
  </si>
  <si>
    <t>Basic Double</t>
  </si>
  <si>
    <t>26678.58</t>
  </si>
  <si>
    <t>Coupon code 24HOURSALE applied - à¸¿ 700 off!, Extra low price! (non-refundable)</t>
  </si>
  <si>
    <t>28528.22</t>
  </si>
  <si>
    <t>29787.48</t>
  </si>
  <si>
    <t xml:space="preserve">Coupon code 24HOURSALE applied - à¸¿ 781 off!, SAVE 75% TODAY!, </t>
  </si>
  <si>
    <t>Andaman Legacy Guest House</t>
  </si>
  <si>
    <t>1106.34</t>
  </si>
  <si>
    <t xml:space="preserve">Coupon code 24HOURSALE applied - à¸¿ 39 off!, SAVE 61% TODAY!, </t>
  </si>
  <si>
    <t>20/1 Chaofa Road, Krabi Town, Krabi, Thailand, 81000</t>
  </si>
  <si>
    <t>17651.38</t>
  </si>
  <si>
    <t xml:space="preserve">Coupon code 24HOURSALE applied - à¸¿ 652 off!, SAVE 28% TODAY!, Special deal!-Limited time offer. Rate includes 20% discount!, </t>
  </si>
  <si>
    <t>Dee Andaman Hotel Pool Bar</t>
  </si>
  <si>
    <t>2273.10</t>
  </si>
  <si>
    <t>SAVE 62% TODAY!, Special deal!-Early Booking Saver. Rate includes 10% discount!, Extra low price! (non-refundable)</t>
  </si>
  <si>
    <t>45/19 Rattanadilok Rd., Krabi Town, Krabi, Thailand, 81000</t>
  </si>
  <si>
    <t>2756.88</t>
  </si>
  <si>
    <t xml:space="preserve">Coupon code 24HOURSALE applied - à¸¿ 67 off!, SAVE 54% TODAY!, Special deal!-Early Booking Saver. Rate includes 10% discount!, </t>
  </si>
  <si>
    <t>SAVE 57% TODAY!, Special deal!-Early Booking Saver. Rate includes 10% discount!, Extra low price! (non-refundable)</t>
  </si>
  <si>
    <t>3522.66</t>
  </si>
  <si>
    <t xml:space="preserve">Coupon code 24HOURSALE applied - à¸¿ 86 off!, SAVE 45% TODAY!, Special deal!-Early Booking Saver. Rate includes 10% discount!, </t>
  </si>
  <si>
    <t>Lada Krabi Residence</t>
  </si>
  <si>
    <t>1555.24</t>
  </si>
  <si>
    <t>90/7172 Rd.Maharat,Paknam, Muang City Market, Krabi Town, Krabi, Thailand, 81000</t>
  </si>
  <si>
    <t>1814.40</t>
  </si>
  <si>
    <t>1829.34</t>
  </si>
  <si>
    <t>Coupon code 24HOURSALE applied - à¸¿ 58 off!, SAVE 74% TODAY!, Special deal!-Early Booking Saver. Rate includes 18% discount!, , Member Price per night 723</t>
  </si>
  <si>
    <t>1968.00</t>
  </si>
  <si>
    <t>SAVE 72% TODAY!, Special deal!-Early Booking Saver. Rate includes 18% discount!, , Member Price per night 723</t>
  </si>
  <si>
    <t>2134.22</t>
  </si>
  <si>
    <t>Coupon code 24HOURSALE applied - à¸¿ 68 off!, SAVE 70% TODAY!, Special deal!-Early Booking Saver. Rate includes 18% discount!, , Member Price per night 843</t>
  </si>
  <si>
    <t>2296.00</t>
  </si>
  <si>
    <t>SAVE 68% TODAY!, Special deal!-Early Booking Saver. Rate includes 18% discount!, , Member Price per night 843</t>
  </si>
  <si>
    <t>2073.62</t>
  </si>
  <si>
    <t>Coupon code 24HOURSALE applied - à¸¿ 68 off!, SAVE 80% TODAY!, Special deal!-Early Booking Saver. Rate includes 18% discount!, , Member Price per night 843</t>
  </si>
  <si>
    <t>SAVE 78% TODAY!, Special deal!-Early Booking Saver. Rate includes 18% discount!, , Member Price per night 843</t>
  </si>
  <si>
    <t>2439.12</t>
  </si>
  <si>
    <t>Coupon code 24HOURSALE applied - à¸¿ 78 off!, SAVE 77% TODAY!, Special deal!-Early Booking Saver. Rate includes 18% discount!, , Member Price per night 964</t>
  </si>
  <si>
    <t>2624.00</t>
  </si>
  <si>
    <t>SAVE 75% TODAY!, Special deal!-Early Booking Saver. Rate includes 18% discount!, , Member Price per night 964</t>
  </si>
  <si>
    <t>1944.00</t>
  </si>
  <si>
    <t>2203.22</t>
  </si>
  <si>
    <t>2286.68</t>
  </si>
  <si>
    <t>Coupon code 24HOURSALE applied - à¸¿ 73 off!, SAVE 79% TODAY!, Special deal!-Early Booking Saver. Rate includes 18% discount!, , Member Price per night 904</t>
  </si>
  <si>
    <t>SAVE 78% TODAY!, Special deal!-Early Booking Saver. Rate includes 18% discount!, , Member Price per night 904</t>
  </si>
  <si>
    <t>2591.56</t>
  </si>
  <si>
    <t>Coupon code 24HOURSALE applied - à¸¿ 83 off!, SAVE 77% TODAY!, Special deal!-Early Booking Saver. Rate includes 18% discount!, , Member Price per night 1,024</t>
  </si>
  <si>
    <t>2788.00</t>
  </si>
  <si>
    <t>SAVE 75% TODAY!, Special deal!-Early Booking Saver. Rate includes 18% discount!, , Member Price per night 1,024</t>
  </si>
  <si>
    <t>2980.80</t>
  </si>
  <si>
    <t>3048.90</t>
  </si>
  <si>
    <t>Coupon code 24HOURSALE applied - à¸¿ 97 off!, SAVE 74% TODAY!, Special deal!-Early Booking Saver. Rate includes 18% discount!, , Member Price per night 1,205</t>
  </si>
  <si>
    <t>3280.00</t>
  </si>
  <si>
    <t>SAVE 72% TODAY!, Special deal!-Early Booking Saver. Rate includes 18% discount!, , Member Price per night 1,205</t>
  </si>
  <si>
    <t>3506.24</t>
  </si>
  <si>
    <t>Coupon code 24HOURSALE applied - à¸¿ 112 off!, SAVE 70% TODAY!, Special deal!-Early Booking Saver. Rate includes 18% discount!, , Member Price per night 1,386</t>
  </si>
  <si>
    <t>3772.00</t>
  </si>
  <si>
    <t>SAVE 68% TODAY!, Special deal!-Early Booking Saver. Rate includes 18% discount!, , Member Price per night 1,386</t>
  </si>
  <si>
    <t>Ao Nang Orchid Resort</t>
  </si>
  <si>
    <t>Aonang Orchid Resort</t>
  </si>
  <si>
    <t>19198.36</t>
  </si>
  <si>
    <t>Coupon code 24HOURSALE applied - à¸¿ 621 off!, Extra low price! (non-refundable)</t>
  </si>
  <si>
    <t>141 Moo 2, Muang, Ao Nang, Krabi, Thailand, 81000</t>
  </si>
  <si>
    <t>Grand Superior Room</t>
  </si>
  <si>
    <t>21083.64</t>
  </si>
  <si>
    <t xml:space="preserve">Coupon code 24HOURSALE applied - à¸¿ 580 off!, </t>
  </si>
  <si>
    <t>Grand Luxe Room - Pool View</t>
  </si>
  <si>
    <t>24394.74</t>
  </si>
  <si>
    <t>Coupon code 24HOURSALE applied - à¸¿ 671 off!, Extra low price! (non-refundable)</t>
  </si>
  <si>
    <t>Grand Deluxe Pool View</t>
  </si>
  <si>
    <t>26505.40</t>
  </si>
  <si>
    <t xml:space="preserve">Coupon code 24HOURSALE applied - à¸¿ 729 off!, </t>
  </si>
  <si>
    <t>Villa Pool Access</t>
  </si>
  <si>
    <t>35541.68</t>
  </si>
  <si>
    <t xml:space="preserve">Coupon code 24HOURSALE applied - à¸¿ 978 off!, </t>
  </si>
  <si>
    <t>Krabi Heritage Hotel</t>
  </si>
  <si>
    <t>Superior Mountain View Room</t>
  </si>
  <si>
    <t>8935.38</t>
  </si>
  <si>
    <t>Coupon code 24HOURSALE applied - à¸¿ 277 off!, Extra low price! (non-refundable)</t>
  </si>
  <si>
    <t>9249.14</t>
  </si>
  <si>
    <t>Coupon code 24HOURSALE applied - à¸¿ 243 off!, SAVE 19% TODAY!, Extra low price! (non-refundable)</t>
  </si>
  <si>
    <t>Superior Sea View Room</t>
  </si>
  <si>
    <t>9450.22</t>
  </si>
  <si>
    <t>Coupon code 24HOURSALE applied - à¸¿ 248 off!, SAVE 17% TODAY!, Extra low price! (non-refundable)</t>
  </si>
  <si>
    <t>Superior Double or Twin Room with Mountain View</t>
  </si>
  <si>
    <t>10780.00</t>
  </si>
  <si>
    <t>11040.00</t>
  </si>
  <si>
    <t>Superior Double or Twin Room with Sea View</t>
  </si>
  <si>
    <t>11280.02</t>
  </si>
  <si>
    <t>11762.50</t>
  </si>
  <si>
    <t>Coupon code 24HOURSALE applied - à¸¿ 309 off!, Extra low price! (non-refundable)</t>
  </si>
  <si>
    <t>14040.00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</si>
</sst>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38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985.83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HYPERLINK("https://hotelmonitor-cachepage.eclerx.com/savepage/tk_15442506344269652_sr_2150.html","info")</f>
        <v/>
      </c>
      <c r="AA2" t="n">
        <v>-2995187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336</v>
      </c>
      <c r="AQ2" t="s">
        <v>91</v>
      </c>
      <c r="AR2" t="s">
        <v>92</v>
      </c>
      <c r="AS2" t="s"/>
      <c r="AT2" t="s">
        <v>93</v>
      </c>
      <c r="AU2" t="s"/>
      <c r="AV2" t="s"/>
      <c r="AW2" t="s"/>
      <c r="AX2" t="s"/>
      <c r="AY2" t="n">
        <v>2995187</v>
      </c>
      <c r="AZ2" t="s">
        <v>94</v>
      </c>
      <c r="BA2" t="s"/>
      <c r="BB2" t="n">
        <v>564512</v>
      </c>
      <c r="BC2" t="n">
        <v>98.8177213072595</v>
      </c>
      <c r="BD2" t="n">
        <v>8.040970301652139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1200.69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96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HYPERLINK("https://hotelmonitor-cachepage.eclerx.com/savepage/tk_15442506344269652_sr_2150.html","info")</f>
        <v/>
      </c>
      <c r="AA3" t="n">
        <v>-2995187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97</v>
      </c>
      <c r="AP3" t="n">
        <v>336</v>
      </c>
      <c r="AQ3" t="s">
        <v>91</v>
      </c>
      <c r="AR3" t="s">
        <v>71</v>
      </c>
      <c r="AS3" t="s"/>
      <c r="AT3" t="s">
        <v>93</v>
      </c>
      <c r="AU3" t="s"/>
      <c r="AV3" t="s"/>
      <c r="AW3" t="s"/>
      <c r="AX3" t="s"/>
      <c r="AY3" t="n">
        <v>2995187</v>
      </c>
      <c r="AZ3" t="s">
        <v>94</v>
      </c>
      <c r="BA3" t="s"/>
      <c r="BB3" t="n">
        <v>564512</v>
      </c>
      <c r="BC3" t="n">
        <v>98.8177213072595</v>
      </c>
      <c r="BD3" t="n">
        <v>8.040970301652139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1050</v>
      </c>
      <c r="L4" t="s">
        <v>77</v>
      </c>
      <c r="M4" t="s"/>
      <c r="N4" t="s">
        <v>98</v>
      </c>
      <c r="O4" t="s">
        <v>79</v>
      </c>
      <c r="P4" t="s">
        <v>73</v>
      </c>
      <c r="Q4" t="s"/>
      <c r="R4" t="s">
        <v>80</v>
      </c>
      <c r="S4" t="s">
        <v>99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HYPERLINK("https://hotelmonitor-cachepage.eclerx.com/savepage/tk_15442506344269652_sr_2150.html","info")</f>
        <v/>
      </c>
      <c r="AA4" t="n">
        <v>-2995187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100</v>
      </c>
      <c r="AP4" t="n">
        <v>336</v>
      </c>
      <c r="AQ4" t="s">
        <v>91</v>
      </c>
      <c r="AR4" t="s">
        <v>92</v>
      </c>
      <c r="AS4" t="s"/>
      <c r="AT4" t="s">
        <v>93</v>
      </c>
      <c r="AU4" t="s"/>
      <c r="AV4" t="s"/>
      <c r="AW4" t="s"/>
      <c r="AX4" t="s"/>
      <c r="AY4" t="n">
        <v>2995187</v>
      </c>
      <c r="AZ4" t="s">
        <v>94</v>
      </c>
      <c r="BA4" t="s"/>
      <c r="BB4" t="n">
        <v>564512</v>
      </c>
      <c r="BC4" t="n">
        <v>98.8177213072595</v>
      </c>
      <c r="BD4" t="n">
        <v>8.040970301652139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1200.69</v>
      </c>
      <c r="L5" t="s">
        <v>77</v>
      </c>
      <c r="M5" t="s"/>
      <c r="N5" t="s">
        <v>98</v>
      </c>
      <c r="O5" t="s">
        <v>79</v>
      </c>
      <c r="P5" t="s">
        <v>73</v>
      </c>
      <c r="Q5" t="s"/>
      <c r="R5" t="s">
        <v>80</v>
      </c>
      <c r="S5" t="s">
        <v>96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HYPERLINK("https://hotelmonitor-cachepage.eclerx.com/savepage/tk_15442506344269652_sr_2150.html","info")</f>
        <v/>
      </c>
      <c r="AA5" t="n">
        <v>-2995187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101</v>
      </c>
      <c r="AP5" t="n">
        <v>336</v>
      </c>
      <c r="AQ5" t="s">
        <v>91</v>
      </c>
      <c r="AR5" t="s">
        <v>71</v>
      </c>
      <c r="AS5" t="s"/>
      <c r="AT5" t="s">
        <v>93</v>
      </c>
      <c r="AU5" t="s"/>
      <c r="AV5" t="s"/>
      <c r="AW5" t="s"/>
      <c r="AX5" t="s"/>
      <c r="AY5" t="n">
        <v>2995187</v>
      </c>
      <c r="AZ5" t="s">
        <v>94</v>
      </c>
      <c r="BA5" t="s"/>
      <c r="BB5" t="n">
        <v>564512</v>
      </c>
      <c r="BC5" t="n">
        <v>98.8177213072595</v>
      </c>
      <c r="BD5" t="n">
        <v>8.040970301652139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102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1331.74</v>
      </c>
      <c r="L6" t="s">
        <v>77</v>
      </c>
      <c r="M6" t="s"/>
      <c r="N6" t="s">
        <v>103</v>
      </c>
      <c r="O6" t="s">
        <v>79</v>
      </c>
      <c r="P6" t="s">
        <v>102</v>
      </c>
      <c r="Q6" t="s"/>
      <c r="R6" t="s">
        <v>80</v>
      </c>
      <c r="S6" t="s">
        <v>104</v>
      </c>
      <c r="T6" t="s">
        <v>82</v>
      </c>
      <c r="U6" t="s">
        <v>83</v>
      </c>
      <c r="V6" t="s">
        <v>84</v>
      </c>
      <c r="W6" t="s">
        <v>105</v>
      </c>
      <c r="X6" t="s"/>
      <c r="Y6" t="s">
        <v>86</v>
      </c>
      <c r="Z6">
        <f>HYPERLINK("https://hotelmonitor-cachepage.eclerx.com/savepage/tk_15442502574140928_sr_2150.html","info")</f>
        <v/>
      </c>
      <c r="AA6" t="n">
        <v>-6713377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106</v>
      </c>
      <c r="AP6" t="n">
        <v>189</v>
      </c>
      <c r="AQ6" t="s">
        <v>91</v>
      </c>
      <c r="AR6" t="s">
        <v>71</v>
      </c>
      <c r="AS6" t="s"/>
      <c r="AT6" t="s">
        <v>93</v>
      </c>
      <c r="AU6" t="s"/>
      <c r="AV6" t="s"/>
      <c r="AW6" t="s"/>
      <c r="AX6" t="s"/>
      <c r="AY6" t="n">
        <v>6713377</v>
      </c>
      <c r="AZ6" t="s">
        <v>107</v>
      </c>
      <c r="BA6" t="s"/>
      <c r="BB6" t="n">
        <v>551985</v>
      </c>
      <c r="BC6" t="n">
        <v>98.9173278808594</v>
      </c>
      <c r="BD6" t="n">
        <v>8.06533241271973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102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1331.74</v>
      </c>
      <c r="L7" t="s">
        <v>77</v>
      </c>
      <c r="M7" t="s"/>
      <c r="N7" t="s">
        <v>103</v>
      </c>
      <c r="O7" t="s">
        <v>79</v>
      </c>
      <c r="P7" t="s">
        <v>102</v>
      </c>
      <c r="Q7" t="s"/>
      <c r="R7" t="s">
        <v>80</v>
      </c>
      <c r="S7" t="s">
        <v>104</v>
      </c>
      <c r="T7" t="s">
        <v>82</v>
      </c>
      <c r="U7" t="s">
        <v>83</v>
      </c>
      <c r="V7" t="s">
        <v>84</v>
      </c>
      <c r="W7" t="s">
        <v>105</v>
      </c>
      <c r="X7" t="s"/>
      <c r="Y7" t="s">
        <v>86</v>
      </c>
      <c r="Z7">
        <f>HYPERLINK("https://hotelmonitor-cachepage.eclerx.com/savepage/tk_15442502574140928_sr_2150.html","info")</f>
        <v/>
      </c>
      <c r="AA7" t="n">
        <v>-6713377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106</v>
      </c>
      <c r="AP7" t="n">
        <v>189</v>
      </c>
      <c r="AQ7" t="s">
        <v>91</v>
      </c>
      <c r="AR7" t="s">
        <v>71</v>
      </c>
      <c r="AS7" t="s"/>
      <c r="AT7" t="s">
        <v>93</v>
      </c>
      <c r="AU7" t="s"/>
      <c r="AV7" t="s"/>
      <c r="AW7" t="s"/>
      <c r="AX7" t="s"/>
      <c r="AY7" t="n">
        <v>6713377</v>
      </c>
      <c r="AZ7" t="s">
        <v>107</v>
      </c>
      <c r="BA7" t="s"/>
      <c r="BB7" t="n">
        <v>551985</v>
      </c>
      <c r="BC7" t="n">
        <v>98.9173278808594</v>
      </c>
      <c r="BD7" t="n">
        <v>8.06533241271973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102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1684.92</v>
      </c>
      <c r="L8" t="s">
        <v>77</v>
      </c>
      <c r="M8" t="s"/>
      <c r="N8" t="s">
        <v>108</v>
      </c>
      <c r="O8" t="s">
        <v>79</v>
      </c>
      <c r="P8" t="s">
        <v>102</v>
      </c>
      <c r="Q8" t="s"/>
      <c r="R8" t="s">
        <v>80</v>
      </c>
      <c r="S8" t="s">
        <v>109</v>
      </c>
      <c r="T8" t="s">
        <v>82</v>
      </c>
      <c r="U8" t="s">
        <v>83</v>
      </c>
      <c r="V8" t="s">
        <v>84</v>
      </c>
      <c r="W8" t="s">
        <v>105</v>
      </c>
      <c r="X8" t="s"/>
      <c r="Y8" t="s">
        <v>86</v>
      </c>
      <c r="Z8">
        <f>HYPERLINK("https://hotelmonitor-cachepage.eclerx.com/savepage/tk_15442502574140928_sr_2150.html","info")</f>
        <v/>
      </c>
      <c r="AA8" t="n">
        <v>-6713377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189</v>
      </c>
      <c r="AQ8" t="s">
        <v>91</v>
      </c>
      <c r="AR8" t="s">
        <v>92</v>
      </c>
      <c r="AS8" t="s"/>
      <c r="AT8" t="s">
        <v>93</v>
      </c>
      <c r="AU8" t="s"/>
      <c r="AV8" t="s"/>
      <c r="AW8" t="s"/>
      <c r="AX8" t="s"/>
      <c r="AY8" t="n">
        <v>6713377</v>
      </c>
      <c r="AZ8" t="s">
        <v>107</v>
      </c>
      <c r="BA8" t="s"/>
      <c r="BB8" t="n">
        <v>551985</v>
      </c>
      <c r="BC8" t="n">
        <v>98.9173278808594</v>
      </c>
      <c r="BD8" t="n">
        <v>8.06533241271973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102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1842.08</v>
      </c>
      <c r="L9" t="s">
        <v>77</v>
      </c>
      <c r="M9" t="s"/>
      <c r="N9" t="s">
        <v>108</v>
      </c>
      <c r="O9" t="s">
        <v>79</v>
      </c>
      <c r="P9" t="s">
        <v>102</v>
      </c>
      <c r="Q9" t="s"/>
      <c r="R9" t="s">
        <v>80</v>
      </c>
      <c r="S9" t="s">
        <v>110</v>
      </c>
      <c r="T9" t="s">
        <v>82</v>
      </c>
      <c r="U9" t="s">
        <v>83</v>
      </c>
      <c r="V9" t="s">
        <v>84</v>
      </c>
      <c r="W9" t="s">
        <v>105</v>
      </c>
      <c r="X9" t="s"/>
      <c r="Y9" t="s">
        <v>86</v>
      </c>
      <c r="Z9">
        <f>HYPERLINK("https://hotelmonitor-cachepage.eclerx.com/savepage/tk_15442502574140928_sr_2150.html","info")</f>
        <v/>
      </c>
      <c r="AA9" t="n">
        <v>-6713377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111</v>
      </c>
      <c r="AP9" t="n">
        <v>189</v>
      </c>
      <c r="AQ9" t="s">
        <v>91</v>
      </c>
      <c r="AR9" t="s">
        <v>71</v>
      </c>
      <c r="AS9" t="s"/>
      <c r="AT9" t="s">
        <v>93</v>
      </c>
      <c r="AU9" t="s"/>
      <c r="AV9" t="s"/>
      <c r="AW9" t="s"/>
      <c r="AX9" t="s"/>
      <c r="AY9" t="n">
        <v>6713377</v>
      </c>
      <c r="AZ9" t="s">
        <v>107</v>
      </c>
      <c r="BA9" t="s"/>
      <c r="BB9" t="n">
        <v>551985</v>
      </c>
      <c r="BC9" t="n">
        <v>98.9173278808594</v>
      </c>
      <c r="BD9" t="n">
        <v>8.06533241271973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102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1684.92</v>
      </c>
      <c r="L10" t="s">
        <v>77</v>
      </c>
      <c r="M10" t="s"/>
      <c r="N10" t="s">
        <v>112</v>
      </c>
      <c r="O10" t="s">
        <v>79</v>
      </c>
      <c r="P10" t="s">
        <v>102</v>
      </c>
      <c r="Q10" t="s"/>
      <c r="R10" t="s">
        <v>80</v>
      </c>
      <c r="S10" t="s">
        <v>109</v>
      </c>
      <c r="T10" t="s">
        <v>82</v>
      </c>
      <c r="U10" t="s">
        <v>83</v>
      </c>
      <c r="V10" t="s">
        <v>84</v>
      </c>
      <c r="W10" t="s">
        <v>105</v>
      </c>
      <c r="X10" t="s"/>
      <c r="Y10" t="s">
        <v>86</v>
      </c>
      <c r="Z10">
        <f>HYPERLINK("https://hotelmonitor-cachepage.eclerx.com/savepage/tk_15442502574140928_sr_2150.html","info")</f>
        <v/>
      </c>
      <c r="AA10" t="n">
        <v>-6713377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189</v>
      </c>
      <c r="AQ10" t="s">
        <v>91</v>
      </c>
      <c r="AR10" t="s">
        <v>92</v>
      </c>
      <c r="AS10" t="s"/>
      <c r="AT10" t="s">
        <v>93</v>
      </c>
      <c r="AU10" t="s"/>
      <c r="AV10" t="s"/>
      <c r="AW10" t="s"/>
      <c r="AX10" t="s"/>
      <c r="AY10" t="n">
        <v>6713377</v>
      </c>
      <c r="AZ10" t="s">
        <v>107</v>
      </c>
      <c r="BA10" t="s"/>
      <c r="BB10" t="n">
        <v>551985</v>
      </c>
      <c r="BC10" t="n">
        <v>98.9173278808594</v>
      </c>
      <c r="BD10" t="n">
        <v>8.06533241271973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790.3200000000001</v>
      </c>
      <c r="L11" t="s">
        <v>77</v>
      </c>
      <c r="M11" t="s"/>
      <c r="N11" t="s">
        <v>114</v>
      </c>
      <c r="O11" t="s">
        <v>79</v>
      </c>
      <c r="P11" t="s">
        <v>113</v>
      </c>
      <c r="Q11" t="s"/>
      <c r="R11" t="s">
        <v>115</v>
      </c>
      <c r="S11" t="s">
        <v>116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>
        <f>HYPERLINK("https://hotelmonitor-cachepage.eclerx.com/savepage/tk_15442510003277667_sr_2150.html","info")</f>
        <v/>
      </c>
      <c r="AA11" t="n">
        <v>-5005174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117</v>
      </c>
      <c r="AP11" t="n">
        <v>449</v>
      </c>
      <c r="AQ11" t="s">
        <v>91</v>
      </c>
      <c r="AR11" t="s">
        <v>71</v>
      </c>
      <c r="AS11" t="s"/>
      <c r="AT11" t="s">
        <v>93</v>
      </c>
      <c r="AU11" t="s"/>
      <c r="AV11" t="s"/>
      <c r="AW11" t="s"/>
      <c r="AX11" t="s"/>
      <c r="AY11" t="n">
        <v>5005174</v>
      </c>
      <c r="AZ11" t="s">
        <v>118</v>
      </c>
      <c r="BA11" t="s"/>
      <c r="BB11" t="n">
        <v>330995</v>
      </c>
      <c r="BC11" t="n">
        <v>98.97267150878911</v>
      </c>
      <c r="BD11" t="n">
        <v>7.80439615249634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119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1420.11</v>
      </c>
      <c r="L12" t="s">
        <v>77</v>
      </c>
      <c r="M12" t="s"/>
      <c r="N12" t="s">
        <v>120</v>
      </c>
      <c r="O12" t="s">
        <v>79</v>
      </c>
      <c r="P12" t="s">
        <v>113</v>
      </c>
      <c r="Q12" t="s"/>
      <c r="R12" t="s">
        <v>115</v>
      </c>
      <c r="S12" t="s">
        <v>121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>
        <f>HYPERLINK("https://hotelmonitor-cachepage.eclerx.com/savepage/tk_15442510003277667_sr_2150.html","info")</f>
        <v/>
      </c>
      <c r="AA12" t="n">
        <v>-5005174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122</v>
      </c>
      <c r="AP12" t="n">
        <v>449</v>
      </c>
      <c r="AQ12" t="s">
        <v>91</v>
      </c>
      <c r="AR12" t="s">
        <v>71</v>
      </c>
      <c r="AS12" t="s"/>
      <c r="AT12" t="s">
        <v>93</v>
      </c>
      <c r="AU12" t="s"/>
      <c r="AV12" t="s"/>
      <c r="AW12" t="s"/>
      <c r="AX12" t="s"/>
      <c r="AY12" t="n">
        <v>5005174</v>
      </c>
      <c r="AZ12" t="s">
        <v>118</v>
      </c>
      <c r="BA12" t="s"/>
      <c r="BB12" t="n">
        <v>330995</v>
      </c>
      <c r="BC12" t="n">
        <v>98.97267150878911</v>
      </c>
      <c r="BD12" t="n">
        <v>7.80439615249634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119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1496.21</v>
      </c>
      <c r="L13" t="s">
        <v>77</v>
      </c>
      <c r="M13" t="s"/>
      <c r="N13" t="s">
        <v>120</v>
      </c>
      <c r="O13" t="s">
        <v>79</v>
      </c>
      <c r="P13" t="s">
        <v>113</v>
      </c>
      <c r="Q13" t="s"/>
      <c r="R13" t="s">
        <v>115</v>
      </c>
      <c r="S13" t="s">
        <v>123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>
        <f>HYPERLINK("https://hotelmonitor-cachepage.eclerx.com/savepage/tk_15442510003277667_sr_2150.html","info")</f>
        <v/>
      </c>
      <c r="AA13" t="n">
        <v>-5005174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124</v>
      </c>
      <c r="AP13" t="n">
        <v>449</v>
      </c>
      <c r="AQ13" t="s">
        <v>91</v>
      </c>
      <c r="AR13" t="s">
        <v>92</v>
      </c>
      <c r="AS13" t="s"/>
      <c r="AT13" t="s">
        <v>93</v>
      </c>
      <c r="AU13" t="s"/>
      <c r="AV13" t="s"/>
      <c r="AW13" t="s"/>
      <c r="AX13" t="s"/>
      <c r="AY13" t="n">
        <v>5005174</v>
      </c>
      <c r="AZ13" t="s">
        <v>118</v>
      </c>
      <c r="BA13" t="s"/>
      <c r="BB13" t="n">
        <v>330995</v>
      </c>
      <c r="BC13" t="n">
        <v>98.97267150878911</v>
      </c>
      <c r="BD13" t="n">
        <v>7.80439615249634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125</v>
      </c>
      <c r="F14" t="n">
        <v>545218</v>
      </c>
      <c r="G14" t="s">
        <v>74</v>
      </c>
      <c r="H14" t="s">
        <v>75</v>
      </c>
      <c r="I14" t="s"/>
      <c r="J14" t="s">
        <v>76</v>
      </c>
      <c r="K14" t="n">
        <v>10100</v>
      </c>
      <c r="L14" t="s">
        <v>77</v>
      </c>
      <c r="M14" t="s"/>
      <c r="N14" t="s">
        <v>126</v>
      </c>
      <c r="O14" t="s">
        <v>79</v>
      </c>
      <c r="P14" t="s">
        <v>125</v>
      </c>
      <c r="Q14" t="s"/>
      <c r="R14" t="s">
        <v>127</v>
      </c>
      <c r="S14" t="s">
        <v>128</v>
      </c>
      <c r="T14" t="s">
        <v>82</v>
      </c>
      <c r="U14" t="s">
        <v>83</v>
      </c>
      <c r="V14" t="s">
        <v>84</v>
      </c>
      <c r="W14" t="s">
        <v>105</v>
      </c>
      <c r="X14" t="s"/>
      <c r="Y14" t="s">
        <v>86</v>
      </c>
      <c r="Z14">
        <f>HYPERLINK("https://hotelmonitor-cachepage.eclerx.com/savepage/tk_15442502081954415_sr_2150.html","info")</f>
        <v/>
      </c>
      <c r="AA14" t="n">
        <v>89199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171</v>
      </c>
      <c r="AQ14" t="s">
        <v>91</v>
      </c>
      <c r="AR14" t="s">
        <v>92</v>
      </c>
      <c r="AS14" t="s"/>
      <c r="AT14" t="s">
        <v>93</v>
      </c>
      <c r="AU14" t="s"/>
      <c r="AV14" t="s"/>
      <c r="AW14" t="s"/>
      <c r="AX14" t="s"/>
      <c r="AY14" t="n">
        <v>4750946</v>
      </c>
      <c r="AZ14" t="s">
        <v>129</v>
      </c>
      <c r="BA14" t="s"/>
      <c r="BB14" t="n">
        <v>90434</v>
      </c>
      <c r="BC14" t="n">
        <v>98.747778</v>
      </c>
      <c r="BD14" t="n">
        <v>8.093889000000001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125</v>
      </c>
      <c r="F15" t="n">
        <v>545218</v>
      </c>
      <c r="G15" t="s">
        <v>74</v>
      </c>
      <c r="H15" t="s">
        <v>75</v>
      </c>
      <c r="I15" t="s"/>
      <c r="J15" t="s">
        <v>76</v>
      </c>
      <c r="K15" t="n">
        <v>10933.56</v>
      </c>
      <c r="L15" t="s">
        <v>77</v>
      </c>
      <c r="M15" t="s"/>
      <c r="N15" t="s">
        <v>126</v>
      </c>
      <c r="O15" t="s">
        <v>79</v>
      </c>
      <c r="P15" t="s">
        <v>125</v>
      </c>
      <c r="Q15" t="s"/>
      <c r="R15" t="s">
        <v>127</v>
      </c>
      <c r="S15" t="s">
        <v>130</v>
      </c>
      <c r="T15" t="s">
        <v>82</v>
      </c>
      <c r="U15" t="s">
        <v>83</v>
      </c>
      <c r="V15" t="s">
        <v>84</v>
      </c>
      <c r="W15" t="s">
        <v>105</v>
      </c>
      <c r="X15" t="s"/>
      <c r="Y15" t="s">
        <v>86</v>
      </c>
      <c r="Z15">
        <f>HYPERLINK("https://hotelmonitor-cachepage.eclerx.com/savepage/tk_15442502081954415_sr_2150.html","info")</f>
        <v/>
      </c>
      <c r="AA15" t="n">
        <v>89199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131</v>
      </c>
      <c r="AP15" t="n">
        <v>171</v>
      </c>
      <c r="AQ15" t="s">
        <v>91</v>
      </c>
      <c r="AR15" t="s">
        <v>132</v>
      </c>
      <c r="AS15" t="s"/>
      <c r="AT15" t="s">
        <v>93</v>
      </c>
      <c r="AU15" t="s"/>
      <c r="AV15" t="s"/>
      <c r="AW15" t="s"/>
      <c r="AX15" t="s"/>
      <c r="AY15" t="n">
        <v>4750946</v>
      </c>
      <c r="AZ15" t="s">
        <v>129</v>
      </c>
      <c r="BA15" t="s"/>
      <c r="BB15" t="n">
        <v>90434</v>
      </c>
      <c r="BC15" t="n">
        <v>98.747778</v>
      </c>
      <c r="BD15" t="n">
        <v>8.093889000000001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125</v>
      </c>
      <c r="F16" t="n">
        <v>545218</v>
      </c>
      <c r="G16" t="s">
        <v>74</v>
      </c>
      <c r="H16" t="s">
        <v>75</v>
      </c>
      <c r="I16" t="s"/>
      <c r="J16" t="s">
        <v>76</v>
      </c>
      <c r="K16" t="n">
        <v>11100</v>
      </c>
      <c r="L16" t="s">
        <v>77</v>
      </c>
      <c r="M16" t="s"/>
      <c r="N16" t="s">
        <v>133</v>
      </c>
      <c r="O16" t="s">
        <v>79</v>
      </c>
      <c r="P16" t="s">
        <v>125</v>
      </c>
      <c r="Q16" t="s"/>
      <c r="R16" t="s">
        <v>127</v>
      </c>
      <c r="S16" t="s">
        <v>134</v>
      </c>
      <c r="T16" t="s">
        <v>82</v>
      </c>
      <c r="U16" t="s">
        <v>83</v>
      </c>
      <c r="V16" t="s">
        <v>84</v>
      </c>
      <c r="W16" t="s">
        <v>105</v>
      </c>
      <c r="X16" t="s"/>
      <c r="Y16" t="s">
        <v>86</v>
      </c>
      <c r="Z16">
        <f>HYPERLINK("https://hotelmonitor-cachepage.eclerx.com/savepage/tk_15442502081954415_sr_2150.html","info")</f>
        <v/>
      </c>
      <c r="AA16" t="n">
        <v>89199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171</v>
      </c>
      <c r="AQ16" t="s">
        <v>91</v>
      </c>
      <c r="AR16" t="s">
        <v>92</v>
      </c>
      <c r="AS16" t="s"/>
      <c r="AT16" t="s">
        <v>93</v>
      </c>
      <c r="AU16" t="s"/>
      <c r="AV16" t="s"/>
      <c r="AW16" t="s"/>
      <c r="AX16" t="s"/>
      <c r="AY16" t="n">
        <v>4750946</v>
      </c>
      <c r="AZ16" t="s">
        <v>129</v>
      </c>
      <c r="BA16" t="s"/>
      <c r="BB16" t="n">
        <v>90434</v>
      </c>
      <c r="BC16" t="n">
        <v>98.747778</v>
      </c>
      <c r="BD16" t="n">
        <v>8.093889000000001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125</v>
      </c>
      <c r="F17" t="n">
        <v>545218</v>
      </c>
      <c r="G17" t="s">
        <v>74</v>
      </c>
      <c r="H17" t="s">
        <v>75</v>
      </c>
      <c r="I17" t="s"/>
      <c r="J17" t="s">
        <v>76</v>
      </c>
      <c r="K17" t="n">
        <v>12016.09</v>
      </c>
      <c r="L17" t="s">
        <v>77</v>
      </c>
      <c r="M17" t="s"/>
      <c r="N17" t="s">
        <v>133</v>
      </c>
      <c r="O17" t="s">
        <v>79</v>
      </c>
      <c r="P17" t="s">
        <v>125</v>
      </c>
      <c r="Q17" t="s"/>
      <c r="R17" t="s">
        <v>127</v>
      </c>
      <c r="S17" t="s">
        <v>135</v>
      </c>
      <c r="T17" t="s">
        <v>82</v>
      </c>
      <c r="U17" t="s">
        <v>83</v>
      </c>
      <c r="V17" t="s">
        <v>84</v>
      </c>
      <c r="W17" t="s">
        <v>105</v>
      </c>
      <c r="X17" t="s"/>
      <c r="Y17" t="s">
        <v>86</v>
      </c>
      <c r="Z17">
        <f>HYPERLINK("https://hotelmonitor-cachepage.eclerx.com/savepage/tk_15442502081954415_sr_2150.html","info")</f>
        <v/>
      </c>
      <c r="AA17" t="n">
        <v>89199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131</v>
      </c>
      <c r="AP17" t="n">
        <v>171</v>
      </c>
      <c r="AQ17" t="s">
        <v>91</v>
      </c>
      <c r="AR17" t="s">
        <v>132</v>
      </c>
      <c r="AS17" t="s"/>
      <c r="AT17" t="s">
        <v>93</v>
      </c>
      <c r="AU17" t="s"/>
      <c r="AV17" t="s"/>
      <c r="AW17" t="s"/>
      <c r="AX17" t="s"/>
      <c r="AY17" t="n">
        <v>4750946</v>
      </c>
      <c r="AZ17" t="s">
        <v>129</v>
      </c>
      <c r="BA17" t="s"/>
      <c r="BB17" t="n">
        <v>90434</v>
      </c>
      <c r="BC17" t="n">
        <v>98.747778</v>
      </c>
      <c r="BD17" t="n">
        <v>8.093889000000001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125</v>
      </c>
      <c r="F18" t="n">
        <v>545218</v>
      </c>
      <c r="G18" t="s">
        <v>74</v>
      </c>
      <c r="H18" t="s">
        <v>75</v>
      </c>
      <c r="I18" t="s"/>
      <c r="J18" t="s">
        <v>76</v>
      </c>
      <c r="K18" t="n">
        <v>12882.12</v>
      </c>
      <c r="L18" t="s">
        <v>77</v>
      </c>
      <c r="M18" t="s"/>
      <c r="N18" t="s">
        <v>126</v>
      </c>
      <c r="O18" t="s">
        <v>79</v>
      </c>
      <c r="P18" t="s">
        <v>125</v>
      </c>
      <c r="Q18" t="s"/>
      <c r="R18" t="s">
        <v>127</v>
      </c>
      <c r="S18" t="s">
        <v>136</v>
      </c>
      <c r="T18" t="s">
        <v>82</v>
      </c>
      <c r="U18" t="s">
        <v>83</v>
      </c>
      <c r="V18" t="s">
        <v>84</v>
      </c>
      <c r="W18" t="s">
        <v>105</v>
      </c>
      <c r="X18" t="s"/>
      <c r="Y18" t="s">
        <v>86</v>
      </c>
      <c r="Z18">
        <f>HYPERLINK("https://hotelmonitor-cachepage.eclerx.com/savepage/tk_15442502081954415_sr_2150.html","info")</f>
        <v/>
      </c>
      <c r="AA18" t="n">
        <v>89199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131</v>
      </c>
      <c r="AP18" t="n">
        <v>171</v>
      </c>
      <c r="AQ18" t="s">
        <v>91</v>
      </c>
      <c r="AR18" t="s">
        <v>132</v>
      </c>
      <c r="AS18" t="s"/>
      <c r="AT18" t="s">
        <v>93</v>
      </c>
      <c r="AU18" t="s"/>
      <c r="AV18" t="s"/>
      <c r="AW18" t="s"/>
      <c r="AX18" t="s"/>
      <c r="AY18" t="n">
        <v>4750946</v>
      </c>
      <c r="AZ18" t="s">
        <v>129</v>
      </c>
      <c r="BA18" t="s"/>
      <c r="BB18" t="n">
        <v>90434</v>
      </c>
      <c r="BC18" t="n">
        <v>98.747778</v>
      </c>
      <c r="BD18" t="n">
        <v>8.093889000000001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125</v>
      </c>
      <c r="F19" t="n">
        <v>545218</v>
      </c>
      <c r="G19" t="s">
        <v>74</v>
      </c>
      <c r="H19" t="s">
        <v>75</v>
      </c>
      <c r="I19" t="s"/>
      <c r="J19" t="s">
        <v>76</v>
      </c>
      <c r="K19" t="n">
        <v>13100.01</v>
      </c>
      <c r="L19" t="s">
        <v>77</v>
      </c>
      <c r="M19" t="s"/>
      <c r="N19" t="s">
        <v>137</v>
      </c>
      <c r="O19" t="s">
        <v>79</v>
      </c>
      <c r="P19" t="s">
        <v>125</v>
      </c>
      <c r="Q19" t="s"/>
      <c r="R19" t="s">
        <v>127</v>
      </c>
      <c r="S19" t="s">
        <v>138</v>
      </c>
      <c r="T19" t="s">
        <v>82</v>
      </c>
      <c r="U19" t="s">
        <v>83</v>
      </c>
      <c r="V19" t="s">
        <v>84</v>
      </c>
      <c r="W19" t="s">
        <v>105</v>
      </c>
      <c r="X19" t="s"/>
      <c r="Y19" t="s">
        <v>86</v>
      </c>
      <c r="Z19">
        <f>HYPERLINK("https://hotelmonitor-cachepage.eclerx.com/savepage/tk_15442502081954415_sr_2150.html","info")</f>
        <v/>
      </c>
      <c r="AA19" t="n">
        <v>89199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171</v>
      </c>
      <c r="AQ19" t="s">
        <v>91</v>
      </c>
      <c r="AR19" t="s">
        <v>92</v>
      </c>
      <c r="AS19" t="s"/>
      <c r="AT19" t="s">
        <v>93</v>
      </c>
      <c r="AU19" t="s"/>
      <c r="AV19" t="s"/>
      <c r="AW19" t="s"/>
      <c r="AX19" t="s"/>
      <c r="AY19" t="n">
        <v>4750946</v>
      </c>
      <c r="AZ19" t="s">
        <v>129</v>
      </c>
      <c r="BA19" t="s"/>
      <c r="BB19" t="n">
        <v>90434</v>
      </c>
      <c r="BC19" t="n">
        <v>98.747778</v>
      </c>
      <c r="BD19" t="n">
        <v>8.093889000000001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125</v>
      </c>
      <c r="F20" t="n">
        <v>545218</v>
      </c>
      <c r="G20" t="s">
        <v>74</v>
      </c>
      <c r="H20" t="s">
        <v>75</v>
      </c>
      <c r="I20" t="s"/>
      <c r="J20" t="s">
        <v>76</v>
      </c>
      <c r="K20" t="n">
        <v>13600</v>
      </c>
      <c r="L20" t="s">
        <v>77</v>
      </c>
      <c r="M20" t="s"/>
      <c r="N20" t="s">
        <v>139</v>
      </c>
      <c r="O20" t="s">
        <v>79</v>
      </c>
      <c r="P20" t="s">
        <v>125</v>
      </c>
      <c r="Q20" t="s"/>
      <c r="R20" t="s">
        <v>127</v>
      </c>
      <c r="S20" t="s">
        <v>140</v>
      </c>
      <c r="T20" t="s">
        <v>82</v>
      </c>
      <c r="U20" t="s">
        <v>83</v>
      </c>
      <c r="V20" t="s">
        <v>84</v>
      </c>
      <c r="W20" t="s">
        <v>105</v>
      </c>
      <c r="X20" t="s"/>
      <c r="Y20" t="s">
        <v>86</v>
      </c>
      <c r="Z20">
        <f>HYPERLINK("https://hotelmonitor-cachepage.eclerx.com/savepage/tk_15442502081954415_sr_2150.html","info")</f>
        <v/>
      </c>
      <c r="AA20" t="n">
        <v>89199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171</v>
      </c>
      <c r="AQ20" t="s">
        <v>91</v>
      </c>
      <c r="AR20" t="s">
        <v>92</v>
      </c>
      <c r="AS20" t="s"/>
      <c r="AT20" t="s">
        <v>93</v>
      </c>
      <c r="AU20" t="s"/>
      <c r="AV20" t="s"/>
      <c r="AW20" t="s"/>
      <c r="AX20" t="s"/>
      <c r="AY20" t="n">
        <v>4750946</v>
      </c>
      <c r="AZ20" t="s">
        <v>129</v>
      </c>
      <c r="BA20" t="s"/>
      <c r="BB20" t="n">
        <v>90434</v>
      </c>
      <c r="BC20" t="n">
        <v>98.747778</v>
      </c>
      <c r="BD20" t="n">
        <v>8.093889000000001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125</v>
      </c>
      <c r="F21" t="n">
        <v>545218</v>
      </c>
      <c r="G21" t="s">
        <v>74</v>
      </c>
      <c r="H21" t="s">
        <v>75</v>
      </c>
      <c r="I21" t="s"/>
      <c r="J21" t="s">
        <v>76</v>
      </c>
      <c r="K21" t="n">
        <v>13964.65</v>
      </c>
      <c r="L21" t="s">
        <v>77</v>
      </c>
      <c r="M21" t="s"/>
      <c r="N21" t="s">
        <v>133</v>
      </c>
      <c r="O21" t="s">
        <v>79</v>
      </c>
      <c r="P21" t="s">
        <v>125</v>
      </c>
      <c r="Q21" t="s"/>
      <c r="R21" t="s">
        <v>127</v>
      </c>
      <c r="S21" t="s">
        <v>141</v>
      </c>
      <c r="T21" t="s">
        <v>82</v>
      </c>
      <c r="U21" t="s">
        <v>83</v>
      </c>
      <c r="V21" t="s">
        <v>84</v>
      </c>
      <c r="W21" t="s">
        <v>105</v>
      </c>
      <c r="X21" t="s"/>
      <c r="Y21" t="s">
        <v>86</v>
      </c>
      <c r="Z21">
        <f>HYPERLINK("https://hotelmonitor-cachepage.eclerx.com/savepage/tk_15442502081954415_sr_2150.html","info")</f>
        <v/>
      </c>
      <c r="AA21" t="n">
        <v>89199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131</v>
      </c>
      <c r="AP21" t="n">
        <v>171</v>
      </c>
      <c r="AQ21" t="s">
        <v>91</v>
      </c>
      <c r="AR21" t="s">
        <v>132</v>
      </c>
      <c r="AS21" t="s"/>
      <c r="AT21" t="s">
        <v>93</v>
      </c>
      <c r="AU21" t="s"/>
      <c r="AV21" t="s"/>
      <c r="AW21" t="s"/>
      <c r="AX21" t="s"/>
      <c r="AY21" t="n">
        <v>4750946</v>
      </c>
      <c r="AZ21" t="s">
        <v>129</v>
      </c>
      <c r="BA21" t="s"/>
      <c r="BB21" t="n">
        <v>90434</v>
      </c>
      <c r="BC21" t="n">
        <v>98.747778</v>
      </c>
      <c r="BD21" t="n">
        <v>8.093889000000001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125</v>
      </c>
      <c r="F22" t="n">
        <v>545218</v>
      </c>
      <c r="G22" t="s">
        <v>74</v>
      </c>
      <c r="H22" t="s">
        <v>75</v>
      </c>
      <c r="I22" t="s"/>
      <c r="J22" t="s">
        <v>76</v>
      </c>
      <c r="K22" t="n">
        <v>14181.15</v>
      </c>
      <c r="L22" t="s">
        <v>77</v>
      </c>
      <c r="M22" t="s"/>
      <c r="N22" t="s">
        <v>137</v>
      </c>
      <c r="O22" t="s">
        <v>79</v>
      </c>
      <c r="P22" t="s">
        <v>125</v>
      </c>
      <c r="Q22" t="s"/>
      <c r="R22" t="s">
        <v>127</v>
      </c>
      <c r="S22" t="s">
        <v>142</v>
      </c>
      <c r="T22" t="s">
        <v>82</v>
      </c>
      <c r="U22" t="s">
        <v>83</v>
      </c>
      <c r="V22" t="s">
        <v>84</v>
      </c>
      <c r="W22" t="s">
        <v>105</v>
      </c>
      <c r="X22" t="s"/>
      <c r="Y22" t="s">
        <v>86</v>
      </c>
      <c r="Z22">
        <f>HYPERLINK("https://hotelmonitor-cachepage.eclerx.com/savepage/tk_15442502081954415_sr_2150.html","info")</f>
        <v/>
      </c>
      <c r="AA22" t="n">
        <v>89199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131</v>
      </c>
      <c r="AP22" t="n">
        <v>171</v>
      </c>
      <c r="AQ22" t="s">
        <v>91</v>
      </c>
      <c r="AR22" t="s">
        <v>132</v>
      </c>
      <c r="AS22" t="s"/>
      <c r="AT22" t="s">
        <v>93</v>
      </c>
      <c r="AU22" t="s"/>
      <c r="AV22" t="s"/>
      <c r="AW22" t="s"/>
      <c r="AX22" t="s"/>
      <c r="AY22" t="n">
        <v>4750946</v>
      </c>
      <c r="AZ22" t="s">
        <v>129</v>
      </c>
      <c r="BA22" t="s"/>
      <c r="BB22" t="n">
        <v>90434</v>
      </c>
      <c r="BC22" t="n">
        <v>98.747778</v>
      </c>
      <c r="BD22" t="n">
        <v>8.093889000000001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125</v>
      </c>
      <c r="F23" t="n">
        <v>545218</v>
      </c>
      <c r="G23" t="s">
        <v>74</v>
      </c>
      <c r="H23" t="s">
        <v>75</v>
      </c>
      <c r="I23" t="s"/>
      <c r="J23" t="s">
        <v>76</v>
      </c>
      <c r="K23" t="n">
        <v>14722.42</v>
      </c>
      <c r="L23" t="s">
        <v>77</v>
      </c>
      <c r="M23" t="s"/>
      <c r="N23" t="s">
        <v>139</v>
      </c>
      <c r="O23" t="s">
        <v>79</v>
      </c>
      <c r="P23" t="s">
        <v>125</v>
      </c>
      <c r="Q23" t="s"/>
      <c r="R23" t="s">
        <v>127</v>
      </c>
      <c r="S23" t="s">
        <v>143</v>
      </c>
      <c r="T23" t="s">
        <v>82</v>
      </c>
      <c r="U23" t="s">
        <v>83</v>
      </c>
      <c r="V23" t="s">
        <v>84</v>
      </c>
      <c r="W23" t="s">
        <v>105</v>
      </c>
      <c r="X23" t="s"/>
      <c r="Y23" t="s">
        <v>86</v>
      </c>
      <c r="Z23">
        <f>HYPERLINK("https://hotelmonitor-cachepage.eclerx.com/savepage/tk_15442502081954415_sr_2150.html","info")</f>
        <v/>
      </c>
      <c r="AA23" t="n">
        <v>89199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131</v>
      </c>
      <c r="AP23" t="n">
        <v>171</v>
      </c>
      <c r="AQ23" t="s">
        <v>91</v>
      </c>
      <c r="AR23" t="s">
        <v>132</v>
      </c>
      <c r="AS23" t="s"/>
      <c r="AT23" t="s">
        <v>93</v>
      </c>
      <c r="AU23" t="s"/>
      <c r="AV23" t="s"/>
      <c r="AW23" t="s"/>
      <c r="AX23" t="s"/>
      <c r="AY23" t="n">
        <v>4750946</v>
      </c>
      <c r="AZ23" t="s">
        <v>129</v>
      </c>
      <c r="BA23" t="s"/>
      <c r="BB23" t="n">
        <v>90434</v>
      </c>
      <c r="BC23" t="n">
        <v>98.747778</v>
      </c>
      <c r="BD23" t="n">
        <v>8.093889000000001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125</v>
      </c>
      <c r="F24" t="n">
        <v>545218</v>
      </c>
      <c r="G24" t="s">
        <v>74</v>
      </c>
      <c r="H24" t="s">
        <v>75</v>
      </c>
      <c r="I24" t="s"/>
      <c r="J24" t="s">
        <v>76</v>
      </c>
      <c r="K24" t="n">
        <v>16129.71</v>
      </c>
      <c r="L24" t="s">
        <v>77</v>
      </c>
      <c r="M24" t="s"/>
      <c r="N24" t="s">
        <v>137</v>
      </c>
      <c r="O24" t="s">
        <v>79</v>
      </c>
      <c r="P24" t="s">
        <v>125</v>
      </c>
      <c r="Q24" t="s"/>
      <c r="R24" t="s">
        <v>127</v>
      </c>
      <c r="S24" t="s">
        <v>144</v>
      </c>
      <c r="T24" t="s">
        <v>82</v>
      </c>
      <c r="U24" t="s">
        <v>83</v>
      </c>
      <c r="V24" t="s">
        <v>84</v>
      </c>
      <c r="W24" t="s">
        <v>105</v>
      </c>
      <c r="X24" t="s"/>
      <c r="Y24" t="s">
        <v>86</v>
      </c>
      <c r="Z24">
        <f>HYPERLINK("https://hotelmonitor-cachepage.eclerx.com/savepage/tk_15442502081954415_sr_2150.html","info")</f>
        <v/>
      </c>
      <c r="AA24" t="n">
        <v>89199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131</v>
      </c>
      <c r="AP24" t="n">
        <v>171</v>
      </c>
      <c r="AQ24" t="s">
        <v>91</v>
      </c>
      <c r="AR24" t="s">
        <v>132</v>
      </c>
      <c r="AS24" t="s"/>
      <c r="AT24" t="s">
        <v>93</v>
      </c>
      <c r="AU24" t="s"/>
      <c r="AV24" t="s"/>
      <c r="AW24" t="s"/>
      <c r="AX24" t="s"/>
      <c r="AY24" t="n">
        <v>4750946</v>
      </c>
      <c r="AZ24" t="s">
        <v>129</v>
      </c>
      <c r="BA24" t="s"/>
      <c r="BB24" t="n">
        <v>90434</v>
      </c>
      <c r="BC24" t="n">
        <v>98.747778</v>
      </c>
      <c r="BD24" t="n">
        <v>8.093889000000001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145</v>
      </c>
      <c r="B25" t="s">
        <v>71</v>
      </c>
      <c r="C25" t="s">
        <v>72</v>
      </c>
      <c r="D25" t="n">
        <v>2</v>
      </c>
      <c r="E25" t="s">
        <v>146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3738.32</v>
      </c>
      <c r="L25" t="s">
        <v>77</v>
      </c>
      <c r="M25" t="s"/>
      <c r="N25" t="s">
        <v>147</v>
      </c>
      <c r="O25" t="s">
        <v>79</v>
      </c>
      <c r="P25" t="s">
        <v>146</v>
      </c>
      <c r="Q25" t="s"/>
      <c r="R25" t="s">
        <v>148</v>
      </c>
      <c r="S25" t="s">
        <v>149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HYPERLINK("https://hotelmonitor-cachepage.eclerx.com/savepage/tk_15442512676333313_sr_2150.html","info")</f>
        <v/>
      </c>
      <c r="AA25" t="n">
        <v>-6683919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484</v>
      </c>
      <c r="AQ25" t="s">
        <v>91</v>
      </c>
      <c r="AR25" t="s">
        <v>92</v>
      </c>
      <c r="AS25" t="s"/>
      <c r="AT25" t="s">
        <v>93</v>
      </c>
      <c r="AU25" t="s"/>
      <c r="AV25" t="s"/>
      <c r="AW25" t="s"/>
      <c r="AX25" t="s"/>
      <c r="AY25" t="n">
        <v>6683919</v>
      </c>
      <c r="AZ25" t="s">
        <v>150</v>
      </c>
      <c r="BA25" t="s"/>
      <c r="BB25" t="n">
        <v>4423562</v>
      </c>
      <c r="BC25" t="n">
        <v>98.9100550000001</v>
      </c>
      <c r="BD25" t="n">
        <v>8.060124699999999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151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1086.77</v>
      </c>
      <c r="L26" t="s">
        <v>77</v>
      </c>
      <c r="M26" t="s"/>
      <c r="N26" t="s">
        <v>152</v>
      </c>
      <c r="O26" t="s">
        <v>79</v>
      </c>
      <c r="P26" t="s">
        <v>151</v>
      </c>
      <c r="Q26" t="s"/>
      <c r="R26" t="s">
        <v>80</v>
      </c>
      <c r="S26" t="s">
        <v>153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HYPERLINK("https://hotelmonitor-cachepage.eclerx.com/savepage/tk_15442507427784479_sr_2150.html","info")</f>
        <v/>
      </c>
      <c r="AA26" t="n">
        <v>-2061562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375</v>
      </c>
      <c r="AQ26" t="s">
        <v>91</v>
      </c>
      <c r="AR26" t="s">
        <v>92</v>
      </c>
      <c r="AS26" t="s"/>
      <c r="AT26" t="s">
        <v>93</v>
      </c>
      <c r="AU26" t="s"/>
      <c r="AV26" t="s"/>
      <c r="AW26" t="s"/>
      <c r="AX26" t="s"/>
      <c r="AY26" t="n">
        <v>2061562</v>
      </c>
      <c r="AZ26" t="s">
        <v>154</v>
      </c>
      <c r="BA26" t="s"/>
      <c r="BB26" t="n">
        <v>287788</v>
      </c>
      <c r="BC26" t="n">
        <v>98.8345693191513</v>
      </c>
      <c r="BD26" t="n">
        <v>8.039264064824559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1305.81</v>
      </c>
      <c r="L27" t="s">
        <v>77</v>
      </c>
      <c r="M27" t="s"/>
      <c r="N27" t="s">
        <v>152</v>
      </c>
      <c r="O27" t="s">
        <v>79</v>
      </c>
      <c r="P27" t="s">
        <v>151</v>
      </c>
      <c r="Q27" t="s"/>
      <c r="R27" t="s">
        <v>80</v>
      </c>
      <c r="S27" t="s">
        <v>155</v>
      </c>
      <c r="T27" t="s">
        <v>82</v>
      </c>
      <c r="U27" t="s">
        <v>83</v>
      </c>
      <c r="V27" t="s">
        <v>84</v>
      </c>
      <c r="W27" t="s">
        <v>105</v>
      </c>
      <c r="X27" t="s"/>
      <c r="Y27" t="s">
        <v>86</v>
      </c>
      <c r="Z27">
        <f>HYPERLINK("https://hotelmonitor-cachepage.eclerx.com/savepage/tk_15442507427784479_sr_2150.html","info")</f>
        <v/>
      </c>
      <c r="AA27" t="n">
        <v>-2061562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375</v>
      </c>
      <c r="AQ27" t="s">
        <v>91</v>
      </c>
      <c r="AR27" t="s">
        <v>92</v>
      </c>
      <c r="AS27" t="s"/>
      <c r="AT27" t="s">
        <v>93</v>
      </c>
      <c r="AU27" t="s"/>
      <c r="AV27" t="s"/>
      <c r="AW27" t="s"/>
      <c r="AX27" t="s"/>
      <c r="AY27" t="n">
        <v>2061562</v>
      </c>
      <c r="AZ27" t="s">
        <v>154</v>
      </c>
      <c r="BA27" t="s"/>
      <c r="BB27" t="n">
        <v>287788</v>
      </c>
      <c r="BC27" t="n">
        <v>98.8345693191513</v>
      </c>
      <c r="BD27" t="n">
        <v>8.039264064824559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156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1645.79</v>
      </c>
      <c r="L28" t="s">
        <v>77</v>
      </c>
      <c r="M28" t="s"/>
      <c r="N28" t="s">
        <v>157</v>
      </c>
      <c r="O28" t="s">
        <v>79</v>
      </c>
      <c r="P28" t="s">
        <v>156</v>
      </c>
      <c r="Q28" t="s"/>
      <c r="R28" t="s">
        <v>158</v>
      </c>
      <c r="S28" t="s">
        <v>159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HYPERLINK("https://hotelmonitor-cachepage.eclerx.com/savepage/tk_15442500803908617_sr_2150.html","info")</f>
        <v/>
      </c>
      <c r="AA28" t="n">
        <v>-6677184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160</v>
      </c>
      <c r="AP28" t="n">
        <v>105</v>
      </c>
      <c r="AQ28" t="s">
        <v>91</v>
      </c>
      <c r="AR28" t="s">
        <v>71</v>
      </c>
      <c r="AS28" t="s"/>
      <c r="AT28" t="s">
        <v>93</v>
      </c>
      <c r="AU28" t="s"/>
      <c r="AV28" t="s"/>
      <c r="AW28" t="s"/>
      <c r="AX28" t="s"/>
      <c r="AY28" t="n">
        <v>6677184</v>
      </c>
      <c r="AZ28" t="s">
        <v>161</v>
      </c>
      <c r="BA28" t="s"/>
      <c r="BB28" t="n">
        <v>237793</v>
      </c>
      <c r="BC28" t="n">
        <v>98.8172900676727</v>
      </c>
      <c r="BD28" t="n">
        <v>8.04021290744841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162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550.55</v>
      </c>
      <c r="L29" t="s">
        <v>77</v>
      </c>
      <c r="M29" t="s"/>
      <c r="N29" t="s">
        <v>163</v>
      </c>
      <c r="O29" t="s">
        <v>79</v>
      </c>
      <c r="P29" t="s">
        <v>162</v>
      </c>
      <c r="Q29" t="s"/>
      <c r="R29" t="s">
        <v>115</v>
      </c>
      <c r="S29" t="s">
        <v>164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HYPERLINK("https://hotelmonitor-cachepage.eclerx.com/savepage/tk_15442501446515913_sr_2150.html","info")</f>
        <v/>
      </c>
      <c r="AA29" t="n">
        <v>-3959304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139</v>
      </c>
      <c r="AQ29" t="s">
        <v>91</v>
      </c>
      <c r="AR29" t="s">
        <v>92</v>
      </c>
      <c r="AS29" t="s"/>
      <c r="AT29" t="s">
        <v>93</v>
      </c>
      <c r="AU29" t="s"/>
      <c r="AV29" t="s"/>
      <c r="AW29" t="s"/>
      <c r="AX29" t="s"/>
      <c r="AY29" t="n">
        <v>3959304</v>
      </c>
      <c r="AZ29" t="s">
        <v>165</v>
      </c>
      <c r="BA29" t="s"/>
      <c r="BB29" t="n">
        <v>433179</v>
      </c>
      <c r="BC29" t="n">
        <v>98.9443865418434</v>
      </c>
      <c r="BD29" t="n">
        <v>8.106926172749739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166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3022.82</v>
      </c>
      <c r="L30" t="s">
        <v>77</v>
      </c>
      <c r="M30" t="s"/>
      <c r="N30" t="s">
        <v>167</v>
      </c>
      <c r="O30" t="s">
        <v>79</v>
      </c>
      <c r="P30" t="s">
        <v>166</v>
      </c>
      <c r="Q30" t="s"/>
      <c r="R30" t="s">
        <v>168</v>
      </c>
      <c r="S30" t="s">
        <v>169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HYPERLINK("https://hotelmonitor-cachepage.eclerx.com/savepage/tk_15442503966449971_sr_2150.html","info")</f>
        <v/>
      </c>
      <c r="AA30" t="n">
        <v>-6380961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170</v>
      </c>
      <c r="AP30" t="n">
        <v>239</v>
      </c>
      <c r="AQ30" t="s">
        <v>91</v>
      </c>
      <c r="AR30" t="s">
        <v>71</v>
      </c>
      <c r="AS30" t="s"/>
      <c r="AT30" t="s">
        <v>93</v>
      </c>
      <c r="AU30" t="s"/>
      <c r="AV30" t="s"/>
      <c r="AW30" t="s"/>
      <c r="AX30" t="s"/>
      <c r="AY30" t="n">
        <v>6380961</v>
      </c>
      <c r="AZ30" t="s">
        <v>171</v>
      </c>
      <c r="BA30" t="s"/>
      <c r="BB30" t="n">
        <v>4648151</v>
      </c>
      <c r="BC30" t="n">
        <v>98.8545539975166</v>
      </c>
      <c r="BD30" t="n">
        <v>8.02721101833572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166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4309.24</v>
      </c>
      <c r="L31" t="s">
        <v>77</v>
      </c>
      <c r="M31" t="s"/>
      <c r="N31" t="s">
        <v>167</v>
      </c>
      <c r="O31" t="s">
        <v>79</v>
      </c>
      <c r="P31" t="s">
        <v>166</v>
      </c>
      <c r="Q31" t="s"/>
      <c r="R31" t="s">
        <v>168</v>
      </c>
      <c r="S31" t="s">
        <v>172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HYPERLINK("https://hotelmonitor-cachepage.eclerx.com/savepage/tk_15442503966449971_sr_2150.html","info")</f>
        <v/>
      </c>
      <c r="AA31" t="n">
        <v>-6380961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173</v>
      </c>
      <c r="AP31" t="n">
        <v>239</v>
      </c>
      <c r="AQ31" t="s">
        <v>91</v>
      </c>
      <c r="AR31" t="s">
        <v>71</v>
      </c>
      <c r="AS31" t="s"/>
      <c r="AT31" t="s">
        <v>93</v>
      </c>
      <c r="AU31" t="s"/>
      <c r="AV31" t="s"/>
      <c r="AW31" t="s"/>
      <c r="AX31" t="s"/>
      <c r="AY31" t="n">
        <v>6380961</v>
      </c>
      <c r="AZ31" t="s">
        <v>171</v>
      </c>
      <c r="BA31" t="s"/>
      <c r="BB31" t="n">
        <v>4648151</v>
      </c>
      <c r="BC31" t="n">
        <v>98.8545539975166</v>
      </c>
      <c r="BD31" t="n">
        <v>8.02721101833572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174</v>
      </c>
      <c r="F32" t="n">
        <v>3888472</v>
      </c>
      <c r="G32" t="s">
        <v>74</v>
      </c>
      <c r="H32" t="s">
        <v>75</v>
      </c>
      <c r="I32" t="s"/>
      <c r="J32" t="s">
        <v>76</v>
      </c>
      <c r="K32" t="n">
        <v>15760.73</v>
      </c>
      <c r="L32" t="s">
        <v>77</v>
      </c>
      <c r="M32" t="s"/>
      <c r="N32" t="s">
        <v>175</v>
      </c>
      <c r="O32" t="s">
        <v>79</v>
      </c>
      <c r="P32" t="s">
        <v>174</v>
      </c>
      <c r="Q32" t="s"/>
      <c r="R32" t="s">
        <v>127</v>
      </c>
      <c r="S32" t="s">
        <v>176</v>
      </c>
      <c r="T32" t="s">
        <v>82</v>
      </c>
      <c r="U32" t="s">
        <v>83</v>
      </c>
      <c r="V32" t="s">
        <v>84</v>
      </c>
      <c r="W32" t="s">
        <v>105</v>
      </c>
      <c r="X32" t="s"/>
      <c r="Y32" t="s">
        <v>86</v>
      </c>
      <c r="Z32">
        <f>HYPERLINK("https://hotelmonitor-cachepage.eclerx.com/savepage/tk_15442510114970715_sr_2150.html","info")</f>
        <v/>
      </c>
      <c r="AA32" t="n">
        <v>390667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177</v>
      </c>
      <c r="AP32" t="n">
        <v>455</v>
      </c>
      <c r="AQ32" t="s">
        <v>91</v>
      </c>
      <c r="AR32" t="s">
        <v>71</v>
      </c>
      <c r="AS32" t="s"/>
      <c r="AT32" t="s">
        <v>93</v>
      </c>
      <c r="AU32" t="s"/>
      <c r="AV32" t="s"/>
      <c r="AW32" t="s"/>
      <c r="AX32" t="s"/>
      <c r="AY32" t="n">
        <v>5005176</v>
      </c>
      <c r="AZ32" t="s">
        <v>178</v>
      </c>
      <c r="BA32" t="s"/>
      <c r="BB32" t="n">
        <v>528782</v>
      </c>
      <c r="BC32" t="n">
        <v>98.97162437438961</v>
      </c>
      <c r="BD32" t="n">
        <v>7.80250042989498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119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174</v>
      </c>
      <c r="F33" t="n">
        <v>3888472</v>
      </c>
      <c r="G33" t="s">
        <v>74</v>
      </c>
      <c r="H33" t="s">
        <v>75</v>
      </c>
      <c r="I33" t="s"/>
      <c r="J33" t="s">
        <v>76</v>
      </c>
      <c r="K33" t="n">
        <v>45612.47</v>
      </c>
      <c r="L33" t="s">
        <v>77</v>
      </c>
      <c r="M33" t="s"/>
      <c r="N33" t="s">
        <v>175</v>
      </c>
      <c r="O33" t="s">
        <v>79</v>
      </c>
      <c r="P33" t="s">
        <v>174</v>
      </c>
      <c r="Q33" t="s"/>
      <c r="R33" t="s">
        <v>127</v>
      </c>
      <c r="S33" t="s">
        <v>179</v>
      </c>
      <c r="T33" t="s">
        <v>82</v>
      </c>
      <c r="U33" t="s">
        <v>83</v>
      </c>
      <c r="V33" t="s">
        <v>84</v>
      </c>
      <c r="W33" t="s">
        <v>105</v>
      </c>
      <c r="X33" t="s"/>
      <c r="Y33" t="s">
        <v>86</v>
      </c>
      <c r="Z33">
        <f>HYPERLINK("https://hotelmonitor-cachepage.eclerx.com/savepage/tk_15442510114970715_sr_2150.html","info")</f>
        <v/>
      </c>
      <c r="AA33" t="n">
        <v>390667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455</v>
      </c>
      <c r="AQ33" t="s">
        <v>91</v>
      </c>
      <c r="AR33" t="s">
        <v>92</v>
      </c>
      <c r="AS33" t="s"/>
      <c r="AT33" t="s">
        <v>93</v>
      </c>
      <c r="AU33" t="s"/>
      <c r="AV33" t="s"/>
      <c r="AW33" t="s"/>
      <c r="AX33" t="s"/>
      <c r="AY33" t="n">
        <v>5005176</v>
      </c>
      <c r="AZ33" t="s">
        <v>178</v>
      </c>
      <c r="BA33" t="s"/>
      <c r="BB33" t="n">
        <v>528782</v>
      </c>
      <c r="BC33" t="n">
        <v>98.97162437438961</v>
      </c>
      <c r="BD33" t="n">
        <v>7.80250042989498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119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174</v>
      </c>
      <c r="F34" t="n">
        <v>3888472</v>
      </c>
      <c r="G34" t="s">
        <v>74</v>
      </c>
      <c r="H34" t="s">
        <v>75</v>
      </c>
      <c r="I34" t="s"/>
      <c r="J34" t="s">
        <v>76</v>
      </c>
      <c r="K34" t="n">
        <v>15865.21</v>
      </c>
      <c r="L34" t="s">
        <v>77</v>
      </c>
      <c r="M34" t="s"/>
      <c r="N34" t="s">
        <v>180</v>
      </c>
      <c r="O34" t="s">
        <v>79</v>
      </c>
      <c r="P34" t="s">
        <v>174</v>
      </c>
      <c r="Q34" t="s"/>
      <c r="R34" t="s">
        <v>127</v>
      </c>
      <c r="S34" t="s">
        <v>181</v>
      </c>
      <c r="T34" t="s">
        <v>82</v>
      </c>
      <c r="U34" t="s">
        <v>83</v>
      </c>
      <c r="V34" t="s">
        <v>84</v>
      </c>
      <c r="W34" t="s">
        <v>105</v>
      </c>
      <c r="X34" t="s"/>
      <c r="Y34" t="s">
        <v>86</v>
      </c>
      <c r="Z34">
        <f>HYPERLINK("https://hotelmonitor-cachepage.eclerx.com/savepage/tk_15442510114970715_sr_2150.html","info")</f>
        <v/>
      </c>
      <c r="AA34" t="n">
        <v>390667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455</v>
      </c>
      <c r="AQ34" t="s">
        <v>91</v>
      </c>
      <c r="AR34" t="s">
        <v>92</v>
      </c>
      <c r="AS34" t="s"/>
      <c r="AT34" t="s">
        <v>93</v>
      </c>
      <c r="AU34" t="s"/>
      <c r="AV34" t="s"/>
      <c r="AW34" t="s"/>
      <c r="AX34" t="s"/>
      <c r="AY34" t="n">
        <v>5005176</v>
      </c>
      <c r="AZ34" t="s">
        <v>178</v>
      </c>
      <c r="BA34" t="s"/>
      <c r="BB34" t="n">
        <v>528782</v>
      </c>
      <c r="BC34" t="n">
        <v>98.97162437438961</v>
      </c>
      <c r="BD34" t="n">
        <v>7.80250042989498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119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174</v>
      </c>
      <c r="F35" t="n">
        <v>3888472</v>
      </c>
      <c r="G35" t="s">
        <v>74</v>
      </c>
      <c r="H35" t="s">
        <v>75</v>
      </c>
      <c r="I35" t="s"/>
      <c r="J35" t="s">
        <v>76</v>
      </c>
      <c r="K35" t="n">
        <v>19208.39</v>
      </c>
      <c r="L35" t="s">
        <v>77</v>
      </c>
      <c r="M35" t="s"/>
      <c r="N35" t="s">
        <v>182</v>
      </c>
      <c r="O35" t="s">
        <v>79</v>
      </c>
      <c r="P35" t="s">
        <v>174</v>
      </c>
      <c r="Q35" t="s"/>
      <c r="R35" t="s">
        <v>127</v>
      </c>
      <c r="S35" t="s">
        <v>183</v>
      </c>
      <c r="T35" t="s">
        <v>82</v>
      </c>
      <c r="U35" t="s">
        <v>83</v>
      </c>
      <c r="V35" t="s">
        <v>84</v>
      </c>
      <c r="W35" t="s">
        <v>105</v>
      </c>
      <c r="X35" t="s"/>
      <c r="Y35" t="s">
        <v>86</v>
      </c>
      <c r="Z35">
        <f>HYPERLINK("https://hotelmonitor-cachepage.eclerx.com/savepage/tk_15442510114970715_sr_2150.html","info")</f>
        <v/>
      </c>
      <c r="AA35" t="n">
        <v>390667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184</v>
      </c>
      <c r="AP35" t="n">
        <v>455</v>
      </c>
      <c r="AQ35" t="s">
        <v>91</v>
      </c>
      <c r="AR35" t="s">
        <v>71</v>
      </c>
      <c r="AS35" t="s"/>
      <c r="AT35" t="s">
        <v>93</v>
      </c>
      <c r="AU35" t="s"/>
      <c r="AV35" t="s"/>
      <c r="AW35" t="s"/>
      <c r="AX35" t="s"/>
      <c r="AY35" t="n">
        <v>5005176</v>
      </c>
      <c r="AZ35" t="s">
        <v>178</v>
      </c>
      <c r="BA35" t="s"/>
      <c r="BB35" t="n">
        <v>528782</v>
      </c>
      <c r="BC35" t="n">
        <v>98.97162437438961</v>
      </c>
      <c r="BD35" t="n">
        <v>7.80250042989498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119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174</v>
      </c>
      <c r="F36" t="n">
        <v>3888472</v>
      </c>
      <c r="G36" t="s">
        <v>74</v>
      </c>
      <c r="H36" t="s">
        <v>75</v>
      </c>
      <c r="I36" t="s"/>
      <c r="J36" t="s">
        <v>76</v>
      </c>
      <c r="K36" t="n">
        <v>21653.12</v>
      </c>
      <c r="L36" t="s">
        <v>77</v>
      </c>
      <c r="M36" t="s"/>
      <c r="N36" t="s">
        <v>185</v>
      </c>
      <c r="O36" t="s">
        <v>79</v>
      </c>
      <c r="P36" t="s">
        <v>174</v>
      </c>
      <c r="Q36" t="s"/>
      <c r="R36" t="s">
        <v>127</v>
      </c>
      <c r="S36" t="s">
        <v>186</v>
      </c>
      <c r="T36" t="s">
        <v>82</v>
      </c>
      <c r="U36" t="s">
        <v>83</v>
      </c>
      <c r="V36" t="s">
        <v>84</v>
      </c>
      <c r="W36" t="s">
        <v>105</v>
      </c>
      <c r="X36" t="s"/>
      <c r="Y36" t="s">
        <v>86</v>
      </c>
      <c r="Z36">
        <f>HYPERLINK("https://hotelmonitor-cachepage.eclerx.com/savepage/tk_15442510114970715_sr_2150.html","info")</f>
        <v/>
      </c>
      <c r="AA36" t="n">
        <v>390667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187</v>
      </c>
      <c r="AP36" t="n">
        <v>455</v>
      </c>
      <c r="AQ36" t="s">
        <v>91</v>
      </c>
      <c r="AR36" t="s">
        <v>71</v>
      </c>
      <c r="AS36" t="s"/>
      <c r="AT36" t="s">
        <v>93</v>
      </c>
      <c r="AU36" t="s"/>
      <c r="AV36" t="s"/>
      <c r="AW36" t="s"/>
      <c r="AX36" t="s"/>
      <c r="AY36" t="n">
        <v>5005176</v>
      </c>
      <c r="AZ36" t="s">
        <v>178</v>
      </c>
      <c r="BA36" t="s"/>
      <c r="BB36" t="n">
        <v>528782</v>
      </c>
      <c r="BC36" t="n">
        <v>98.97162437438961</v>
      </c>
      <c r="BD36" t="n">
        <v>7.80250042989498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119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174</v>
      </c>
      <c r="F37" t="n">
        <v>3888472</v>
      </c>
      <c r="G37" t="s">
        <v>74</v>
      </c>
      <c r="H37" t="s">
        <v>75</v>
      </c>
      <c r="I37" t="s"/>
      <c r="J37" t="s">
        <v>76</v>
      </c>
      <c r="K37" t="n">
        <v>34346.33</v>
      </c>
      <c r="L37" t="s">
        <v>77</v>
      </c>
      <c r="M37" t="s"/>
      <c r="N37" t="s">
        <v>188</v>
      </c>
      <c r="O37" t="s">
        <v>79</v>
      </c>
      <c r="P37" t="s">
        <v>174</v>
      </c>
      <c r="Q37" t="s"/>
      <c r="R37" t="s">
        <v>127</v>
      </c>
      <c r="S37" t="s">
        <v>189</v>
      </c>
      <c r="T37" t="s">
        <v>82</v>
      </c>
      <c r="U37" t="s">
        <v>83</v>
      </c>
      <c r="V37" t="s">
        <v>84</v>
      </c>
      <c r="W37" t="s">
        <v>105</v>
      </c>
      <c r="X37" t="s"/>
      <c r="Y37" t="s">
        <v>86</v>
      </c>
      <c r="Z37">
        <f>HYPERLINK("https://hotelmonitor-cachepage.eclerx.com/savepage/tk_15442510114970715_sr_2150.html","info")</f>
        <v/>
      </c>
      <c r="AA37" t="n">
        <v>390667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190</v>
      </c>
      <c r="AP37" t="n">
        <v>455</v>
      </c>
      <c r="AQ37" t="s">
        <v>91</v>
      </c>
      <c r="AR37" t="s">
        <v>71</v>
      </c>
      <c r="AS37" t="s"/>
      <c r="AT37" t="s">
        <v>93</v>
      </c>
      <c r="AU37" t="s"/>
      <c r="AV37" t="s"/>
      <c r="AW37" t="s"/>
      <c r="AX37" t="s"/>
      <c r="AY37" t="n">
        <v>5005176</v>
      </c>
      <c r="AZ37" t="s">
        <v>178</v>
      </c>
      <c r="BA37" t="s"/>
      <c r="BB37" t="n">
        <v>528782</v>
      </c>
      <c r="BC37" t="n">
        <v>98.97162437438961</v>
      </c>
      <c r="BD37" t="n">
        <v>7.80250042989498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119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174</v>
      </c>
      <c r="F38" t="n">
        <v>3888472</v>
      </c>
      <c r="G38" t="s">
        <v>74</v>
      </c>
      <c r="H38" t="s">
        <v>75</v>
      </c>
      <c r="I38" t="s"/>
      <c r="J38" t="s">
        <v>76</v>
      </c>
      <c r="K38" t="n">
        <v>34346.33</v>
      </c>
      <c r="L38" t="s">
        <v>77</v>
      </c>
      <c r="M38" t="s"/>
      <c r="N38" t="s">
        <v>191</v>
      </c>
      <c r="O38" t="s">
        <v>79</v>
      </c>
      <c r="P38" t="s">
        <v>174</v>
      </c>
      <c r="Q38" t="s"/>
      <c r="R38" t="s">
        <v>127</v>
      </c>
      <c r="S38" t="s">
        <v>189</v>
      </c>
      <c r="T38" t="s">
        <v>82</v>
      </c>
      <c r="U38" t="s">
        <v>83</v>
      </c>
      <c r="V38" t="s">
        <v>84</v>
      </c>
      <c r="W38" t="s">
        <v>105</v>
      </c>
      <c r="X38" t="s"/>
      <c r="Y38" t="s">
        <v>86</v>
      </c>
      <c r="Z38">
        <f>HYPERLINK("https://hotelmonitor-cachepage.eclerx.com/savepage/tk_15442510114970715_sr_2150.html","info")</f>
        <v/>
      </c>
      <c r="AA38" t="n">
        <v>390667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190</v>
      </c>
      <c r="AP38" t="n">
        <v>455</v>
      </c>
      <c r="AQ38" t="s">
        <v>91</v>
      </c>
      <c r="AR38" t="s">
        <v>71</v>
      </c>
      <c r="AS38" t="s"/>
      <c r="AT38" t="s">
        <v>93</v>
      </c>
      <c r="AU38" t="s"/>
      <c r="AV38" t="s"/>
      <c r="AW38" t="s"/>
      <c r="AX38" t="s"/>
      <c r="AY38" t="n">
        <v>5005176</v>
      </c>
      <c r="AZ38" t="s">
        <v>178</v>
      </c>
      <c r="BA38" t="s"/>
      <c r="BB38" t="n">
        <v>528782</v>
      </c>
      <c r="BC38" t="n">
        <v>98.97162437438961</v>
      </c>
      <c r="BD38" t="n">
        <v>7.80250042989498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119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174</v>
      </c>
      <c r="F39" t="n">
        <v>3888472</v>
      </c>
      <c r="G39" t="s">
        <v>74</v>
      </c>
      <c r="H39" t="s">
        <v>75</v>
      </c>
      <c r="I39" t="s"/>
      <c r="J39" t="s">
        <v>76</v>
      </c>
      <c r="K39" t="n">
        <v>45612.47</v>
      </c>
      <c r="L39" t="s">
        <v>77</v>
      </c>
      <c r="M39" t="s"/>
      <c r="N39" t="s">
        <v>192</v>
      </c>
      <c r="O39" t="s">
        <v>79</v>
      </c>
      <c r="P39" t="s">
        <v>174</v>
      </c>
      <c r="Q39" t="s"/>
      <c r="R39" t="s">
        <v>127</v>
      </c>
      <c r="S39" t="s">
        <v>179</v>
      </c>
      <c r="T39" t="s">
        <v>82</v>
      </c>
      <c r="U39" t="s">
        <v>83</v>
      </c>
      <c r="V39" t="s">
        <v>84</v>
      </c>
      <c r="W39" t="s">
        <v>105</v>
      </c>
      <c r="X39" t="s"/>
      <c r="Y39" t="s">
        <v>86</v>
      </c>
      <c r="Z39">
        <f>HYPERLINK("https://hotelmonitor-cachepage.eclerx.com/savepage/tk_15442510114970715_sr_2150.html","info")</f>
        <v/>
      </c>
      <c r="AA39" t="n">
        <v>390667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455</v>
      </c>
      <c r="AQ39" t="s">
        <v>91</v>
      </c>
      <c r="AR39" t="s">
        <v>92</v>
      </c>
      <c r="AS39" t="s"/>
      <c r="AT39" t="s">
        <v>93</v>
      </c>
      <c r="AU39" t="s"/>
      <c r="AV39" t="s"/>
      <c r="AW39" t="s"/>
      <c r="AX39" t="s"/>
      <c r="AY39" t="n">
        <v>5005176</v>
      </c>
      <c r="AZ39" t="s">
        <v>178</v>
      </c>
      <c r="BA39" t="s"/>
      <c r="BB39" t="n">
        <v>528782</v>
      </c>
      <c r="BC39" t="n">
        <v>98.97162437438961</v>
      </c>
      <c r="BD39" t="n">
        <v>7.80250042989498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119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595.83</v>
      </c>
      <c r="L40" t="s">
        <v>77</v>
      </c>
      <c r="M40" t="s"/>
      <c r="N40" t="s">
        <v>194</v>
      </c>
      <c r="O40" t="s">
        <v>79</v>
      </c>
      <c r="P40" t="s">
        <v>193</v>
      </c>
      <c r="Q40" t="s"/>
      <c r="R40" t="s">
        <v>80</v>
      </c>
      <c r="S40" t="s">
        <v>195</v>
      </c>
      <c r="T40" t="s">
        <v>82</v>
      </c>
      <c r="U40" t="s">
        <v>83</v>
      </c>
      <c r="V40" t="s">
        <v>84</v>
      </c>
      <c r="W40" t="s">
        <v>105</v>
      </c>
      <c r="X40" t="s"/>
      <c r="Y40" t="s">
        <v>86</v>
      </c>
      <c r="Z40">
        <f>HYPERLINK("https://hotelmonitor-cachepage.eclerx.com/savepage/tk_1544250524468762_sr_2150.html","info")</f>
        <v/>
      </c>
      <c r="AA40" t="n">
        <v>-6258364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289</v>
      </c>
      <c r="AQ40" t="s">
        <v>91</v>
      </c>
      <c r="AR40" t="s">
        <v>92</v>
      </c>
      <c r="AS40" t="s"/>
      <c r="AT40" t="s">
        <v>93</v>
      </c>
      <c r="AU40" t="s"/>
      <c r="AV40" t="s"/>
      <c r="AW40" t="s"/>
      <c r="AX40" t="s"/>
      <c r="AY40" t="n">
        <v>6258364</v>
      </c>
      <c r="AZ40" t="s">
        <v>196</v>
      </c>
      <c r="BA40" t="s"/>
      <c r="BB40" t="n">
        <v>4366201</v>
      </c>
      <c r="BC40" t="n">
        <v>98.8877902998008</v>
      </c>
      <c r="BD40" t="n">
        <v>8.096092653100349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630.5</v>
      </c>
      <c r="L41" t="s">
        <v>77</v>
      </c>
      <c r="M41" t="s"/>
      <c r="N41" t="s">
        <v>197</v>
      </c>
      <c r="O41" t="s">
        <v>79</v>
      </c>
      <c r="P41" t="s">
        <v>193</v>
      </c>
      <c r="Q41" t="s"/>
      <c r="R41" t="s">
        <v>80</v>
      </c>
      <c r="S41" t="s">
        <v>198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>
        <f>HYPERLINK("https://hotelmonitor-cachepage.eclerx.com/savepage/tk_1544250524468762_sr_2150.html","info")</f>
        <v/>
      </c>
      <c r="AA41" t="n">
        <v>-6258364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289</v>
      </c>
      <c r="AQ41" t="s">
        <v>91</v>
      </c>
      <c r="AR41" t="s">
        <v>92</v>
      </c>
      <c r="AS41" t="s"/>
      <c r="AT41" t="s">
        <v>93</v>
      </c>
      <c r="AU41" t="s"/>
      <c r="AV41" t="s"/>
      <c r="AW41" t="s"/>
      <c r="AX41" t="s"/>
      <c r="AY41" t="n">
        <v>6258364</v>
      </c>
      <c r="AZ41" t="s">
        <v>196</v>
      </c>
      <c r="BA41" t="s"/>
      <c r="BB41" t="n">
        <v>4366201</v>
      </c>
      <c r="BC41" t="n">
        <v>98.8877902998008</v>
      </c>
      <c r="BD41" t="n">
        <v>8.096092653100349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747.5</v>
      </c>
      <c r="L42" t="s">
        <v>77</v>
      </c>
      <c r="M42" t="s"/>
      <c r="N42" t="s">
        <v>197</v>
      </c>
      <c r="O42" t="s">
        <v>79</v>
      </c>
      <c r="P42" t="s">
        <v>193</v>
      </c>
      <c r="Q42" t="s"/>
      <c r="R42" t="s">
        <v>80</v>
      </c>
      <c r="S42" t="s">
        <v>199</v>
      </c>
      <c r="T42" t="s">
        <v>82</v>
      </c>
      <c r="U42" t="s">
        <v>83</v>
      </c>
      <c r="V42" t="s">
        <v>84</v>
      </c>
      <c r="W42" t="s">
        <v>105</v>
      </c>
      <c r="X42" t="s"/>
      <c r="Y42" t="s">
        <v>86</v>
      </c>
      <c r="Z42">
        <f>HYPERLINK("https://hotelmonitor-cachepage.eclerx.com/savepage/tk_1544250524468762_sr_2150.html","info")</f>
        <v/>
      </c>
      <c r="AA42" t="n">
        <v>-6258364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289</v>
      </c>
      <c r="AQ42" t="s">
        <v>91</v>
      </c>
      <c r="AR42" t="s">
        <v>92</v>
      </c>
      <c r="AS42" t="s"/>
      <c r="AT42" t="s">
        <v>93</v>
      </c>
      <c r="AU42" t="s"/>
      <c r="AV42" t="s"/>
      <c r="AW42" t="s"/>
      <c r="AX42" t="s"/>
      <c r="AY42" t="n">
        <v>6258364</v>
      </c>
      <c r="AZ42" t="s">
        <v>196</v>
      </c>
      <c r="BA42" t="s"/>
      <c r="BB42" t="n">
        <v>4366201</v>
      </c>
      <c r="BC42" t="n">
        <v>98.8877902998008</v>
      </c>
      <c r="BD42" t="n">
        <v>8.096092653100349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193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708.33</v>
      </c>
      <c r="L43" t="s">
        <v>77</v>
      </c>
      <c r="M43" t="s"/>
      <c r="N43" t="s">
        <v>200</v>
      </c>
      <c r="O43" t="s">
        <v>79</v>
      </c>
      <c r="P43" t="s">
        <v>193</v>
      </c>
      <c r="Q43" t="s"/>
      <c r="R43" t="s">
        <v>80</v>
      </c>
      <c r="S43" t="s">
        <v>201</v>
      </c>
      <c r="T43" t="s">
        <v>82</v>
      </c>
      <c r="U43" t="s">
        <v>83</v>
      </c>
      <c r="V43" t="s">
        <v>84</v>
      </c>
      <c r="W43" t="s">
        <v>105</v>
      </c>
      <c r="X43" t="s"/>
      <c r="Y43" t="s">
        <v>86</v>
      </c>
      <c r="Z43">
        <f>HYPERLINK("https://hotelmonitor-cachepage.eclerx.com/savepage/tk_1544250524468762_sr_2150.html","info")</f>
        <v/>
      </c>
      <c r="AA43" t="n">
        <v>-6258364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289</v>
      </c>
      <c r="AQ43" t="s">
        <v>91</v>
      </c>
      <c r="AR43" t="s">
        <v>92</v>
      </c>
      <c r="AS43" t="s"/>
      <c r="AT43" t="s">
        <v>93</v>
      </c>
      <c r="AU43" t="s"/>
      <c r="AV43" t="s"/>
      <c r="AW43" t="s"/>
      <c r="AX43" t="s"/>
      <c r="AY43" t="n">
        <v>6258364</v>
      </c>
      <c r="AZ43" t="s">
        <v>196</v>
      </c>
      <c r="BA43" t="s"/>
      <c r="BB43" t="n">
        <v>4366201</v>
      </c>
      <c r="BC43" t="n">
        <v>98.8877902998008</v>
      </c>
      <c r="BD43" t="n">
        <v>8.096092653100349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193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780</v>
      </c>
      <c r="L44" t="s">
        <v>77</v>
      </c>
      <c r="M44" t="s"/>
      <c r="N44" t="s">
        <v>202</v>
      </c>
      <c r="O44" t="s">
        <v>79</v>
      </c>
      <c r="P44" t="s">
        <v>193</v>
      </c>
      <c r="Q44" t="s"/>
      <c r="R44" t="s">
        <v>80</v>
      </c>
      <c r="S44" t="s">
        <v>203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HYPERLINK("https://hotelmonitor-cachepage.eclerx.com/savepage/tk_1544250524468762_sr_2150.html","info")</f>
        <v/>
      </c>
      <c r="AA44" t="n">
        <v>-6258364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289</v>
      </c>
      <c r="AQ44" t="s">
        <v>91</v>
      </c>
      <c r="AR44" t="s">
        <v>92</v>
      </c>
      <c r="AS44" t="s"/>
      <c r="AT44" t="s">
        <v>93</v>
      </c>
      <c r="AU44" t="s"/>
      <c r="AV44" t="s"/>
      <c r="AW44" t="s"/>
      <c r="AX44" t="s"/>
      <c r="AY44" t="n">
        <v>6258364</v>
      </c>
      <c r="AZ44" t="s">
        <v>196</v>
      </c>
      <c r="BA44" t="s"/>
      <c r="BB44" t="n">
        <v>4366201</v>
      </c>
      <c r="BC44" t="n">
        <v>98.8877902998008</v>
      </c>
      <c r="BD44" t="n">
        <v>8.096092653100349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193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915.83</v>
      </c>
      <c r="L45" t="s">
        <v>77</v>
      </c>
      <c r="M45" t="s"/>
      <c r="N45" t="s">
        <v>202</v>
      </c>
      <c r="O45" t="s">
        <v>79</v>
      </c>
      <c r="P45" t="s">
        <v>193</v>
      </c>
      <c r="Q45" t="s"/>
      <c r="R45" t="s">
        <v>80</v>
      </c>
      <c r="S45" t="s">
        <v>204</v>
      </c>
      <c r="T45" t="s">
        <v>82</v>
      </c>
      <c r="U45" t="s">
        <v>83</v>
      </c>
      <c r="V45" t="s">
        <v>84</v>
      </c>
      <c r="W45" t="s">
        <v>105</v>
      </c>
      <c r="X45" t="s"/>
      <c r="Y45" t="s">
        <v>86</v>
      </c>
      <c r="Z45">
        <f>HYPERLINK("https://hotelmonitor-cachepage.eclerx.com/savepage/tk_1544250524468762_sr_2150.html","info")</f>
        <v/>
      </c>
      <c r="AA45" t="n">
        <v>-6258364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289</v>
      </c>
      <c r="AQ45" t="s">
        <v>91</v>
      </c>
      <c r="AR45" t="s">
        <v>92</v>
      </c>
      <c r="AS45" t="s"/>
      <c r="AT45" t="s">
        <v>93</v>
      </c>
      <c r="AU45" t="s"/>
      <c r="AV45" t="s"/>
      <c r="AW45" t="s"/>
      <c r="AX45" t="s"/>
      <c r="AY45" t="n">
        <v>6258364</v>
      </c>
      <c r="AZ45" t="s">
        <v>196</v>
      </c>
      <c r="BA45" t="s"/>
      <c r="BB45" t="n">
        <v>4366201</v>
      </c>
      <c r="BC45" t="n">
        <v>98.8877902998008</v>
      </c>
      <c r="BD45" t="n">
        <v>8.096092653100349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193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843.33</v>
      </c>
      <c r="L46" t="s">
        <v>77</v>
      </c>
      <c r="M46" t="s"/>
      <c r="N46" t="s">
        <v>205</v>
      </c>
      <c r="O46" t="s">
        <v>79</v>
      </c>
      <c r="P46" t="s">
        <v>193</v>
      </c>
      <c r="Q46" t="s"/>
      <c r="R46" t="s">
        <v>80</v>
      </c>
      <c r="S46" t="s">
        <v>206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>
        <f>HYPERLINK("https://hotelmonitor-cachepage.eclerx.com/savepage/tk_1544250524468762_sr_2150.html","info")</f>
        <v/>
      </c>
      <c r="AA46" t="n">
        <v>-6258364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289</v>
      </c>
      <c r="AQ46" t="s">
        <v>91</v>
      </c>
      <c r="AR46" t="s">
        <v>92</v>
      </c>
      <c r="AS46" t="s"/>
      <c r="AT46" t="s">
        <v>93</v>
      </c>
      <c r="AU46" t="s"/>
      <c r="AV46" t="s"/>
      <c r="AW46" t="s"/>
      <c r="AX46" t="s"/>
      <c r="AY46" t="n">
        <v>6258364</v>
      </c>
      <c r="AZ46" t="s">
        <v>196</v>
      </c>
      <c r="BA46" t="s"/>
      <c r="BB46" t="n">
        <v>4366201</v>
      </c>
      <c r="BC46" t="n">
        <v>98.8877902998008</v>
      </c>
      <c r="BD46" t="n">
        <v>8.096092653100349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193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1000</v>
      </c>
      <c r="L47" t="s">
        <v>77</v>
      </c>
      <c r="M47" t="s"/>
      <c r="N47" t="s">
        <v>205</v>
      </c>
      <c r="O47" t="s">
        <v>79</v>
      </c>
      <c r="P47" t="s">
        <v>193</v>
      </c>
      <c r="Q47" t="s"/>
      <c r="R47" t="s">
        <v>80</v>
      </c>
      <c r="S47" t="s">
        <v>207</v>
      </c>
      <c r="T47" t="s">
        <v>82</v>
      </c>
      <c r="U47" t="s">
        <v>83</v>
      </c>
      <c r="V47" t="s">
        <v>84</v>
      </c>
      <c r="W47" t="s">
        <v>105</v>
      </c>
      <c r="X47" t="s"/>
      <c r="Y47" t="s">
        <v>86</v>
      </c>
      <c r="Z47">
        <f>HYPERLINK("https://hotelmonitor-cachepage.eclerx.com/savepage/tk_1544250524468762_sr_2150.html","info")</f>
        <v/>
      </c>
      <c r="AA47" t="n">
        <v>-6258364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289</v>
      </c>
      <c r="AQ47" t="s">
        <v>91</v>
      </c>
      <c r="AR47" t="s">
        <v>92</v>
      </c>
      <c r="AS47" t="s"/>
      <c r="AT47" t="s">
        <v>93</v>
      </c>
      <c r="AU47" t="s"/>
      <c r="AV47" t="s"/>
      <c r="AW47" t="s"/>
      <c r="AX47" t="s"/>
      <c r="AY47" t="n">
        <v>6258364</v>
      </c>
      <c r="AZ47" t="s">
        <v>196</v>
      </c>
      <c r="BA47" t="s"/>
      <c r="BB47" t="n">
        <v>4366201</v>
      </c>
      <c r="BC47" t="n">
        <v>98.8877902998008</v>
      </c>
      <c r="BD47" t="n">
        <v>8.096092653100349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193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930</v>
      </c>
      <c r="L48" t="s">
        <v>77</v>
      </c>
      <c r="M48" t="s"/>
      <c r="N48" t="s">
        <v>208</v>
      </c>
      <c r="O48" t="s">
        <v>79</v>
      </c>
      <c r="P48" t="s">
        <v>193</v>
      </c>
      <c r="Q48" t="s"/>
      <c r="R48" t="s">
        <v>80</v>
      </c>
      <c r="S48" t="s">
        <v>209</v>
      </c>
      <c r="T48" t="s">
        <v>82</v>
      </c>
      <c r="U48" t="s">
        <v>83</v>
      </c>
      <c r="V48" t="s">
        <v>84</v>
      </c>
      <c r="W48" t="s">
        <v>105</v>
      </c>
      <c r="X48" t="s"/>
      <c r="Y48" t="s">
        <v>86</v>
      </c>
      <c r="Z48">
        <f>HYPERLINK("https://hotelmonitor-cachepage.eclerx.com/savepage/tk_1544250524468762_sr_2150.html","info")</f>
        <v/>
      </c>
      <c r="AA48" t="n">
        <v>-6258364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289</v>
      </c>
      <c r="AQ48" t="s">
        <v>91</v>
      </c>
      <c r="AR48" t="s">
        <v>92</v>
      </c>
      <c r="AS48" t="s"/>
      <c r="AT48" t="s">
        <v>93</v>
      </c>
      <c r="AU48" t="s"/>
      <c r="AV48" t="s"/>
      <c r="AW48" t="s"/>
      <c r="AX48" t="s"/>
      <c r="AY48" t="n">
        <v>6258364</v>
      </c>
      <c r="AZ48" t="s">
        <v>196</v>
      </c>
      <c r="BA48" t="s"/>
      <c r="BB48" t="n">
        <v>4366201</v>
      </c>
      <c r="BC48" t="n">
        <v>98.8877902998008</v>
      </c>
      <c r="BD48" t="n">
        <v>8.096092653100349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210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1004.72</v>
      </c>
      <c r="L49" t="s">
        <v>77</v>
      </c>
      <c r="M49" t="s"/>
      <c r="N49" t="s">
        <v>163</v>
      </c>
      <c r="O49" t="s">
        <v>79</v>
      </c>
      <c r="P49" t="s">
        <v>210</v>
      </c>
      <c r="Q49" t="s"/>
      <c r="R49" t="s">
        <v>80</v>
      </c>
      <c r="S49" t="s">
        <v>211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HYPERLINK("https://hotelmonitor-cachepage.eclerx.com/savepage/tk_15442499920285976_sr_2150.html","info")</f>
        <v/>
      </c>
      <c r="AA49" t="n">
        <v>-6683898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212</v>
      </c>
      <c r="AP49" t="n">
        <v>61</v>
      </c>
      <c r="AQ49" t="s">
        <v>91</v>
      </c>
      <c r="AR49" t="s">
        <v>71</v>
      </c>
      <c r="AS49" t="s"/>
      <c r="AT49" t="s">
        <v>93</v>
      </c>
      <c r="AU49" t="s"/>
      <c r="AV49" t="s"/>
      <c r="AW49" t="s"/>
      <c r="AX49" t="s"/>
      <c r="AY49" t="n">
        <v>6683898</v>
      </c>
      <c r="AZ49" t="s">
        <v>213</v>
      </c>
      <c r="BA49" t="s"/>
      <c r="BB49" t="n">
        <v>1131805</v>
      </c>
      <c r="BC49" t="n">
        <v>98.90285412780941</v>
      </c>
      <c r="BD49" t="n">
        <v>8.08389900666025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210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1004.72</v>
      </c>
      <c r="L50" t="s">
        <v>77</v>
      </c>
      <c r="M50" t="s"/>
      <c r="N50" t="s">
        <v>214</v>
      </c>
      <c r="O50" t="s">
        <v>79</v>
      </c>
      <c r="P50" t="s">
        <v>210</v>
      </c>
      <c r="Q50" t="s"/>
      <c r="R50" t="s">
        <v>80</v>
      </c>
      <c r="S50" t="s">
        <v>211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HYPERLINK("https://hotelmonitor-cachepage.eclerx.com/savepage/tk_15442499920285976_sr_2150.html","info")</f>
        <v/>
      </c>
      <c r="AA50" t="n">
        <v>-6683898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>
        <v>212</v>
      </c>
      <c r="AP50" t="n">
        <v>61</v>
      </c>
      <c r="AQ50" t="s">
        <v>91</v>
      </c>
      <c r="AR50" t="s">
        <v>71</v>
      </c>
      <c r="AS50" t="s"/>
      <c r="AT50" t="s">
        <v>93</v>
      </c>
      <c r="AU50" t="s"/>
      <c r="AV50" t="s"/>
      <c r="AW50" t="s"/>
      <c r="AX50" t="s"/>
      <c r="AY50" t="n">
        <v>6683898</v>
      </c>
      <c r="AZ50" t="s">
        <v>213</v>
      </c>
      <c r="BA50" t="s"/>
      <c r="BB50" t="n">
        <v>1131805</v>
      </c>
      <c r="BC50" t="n">
        <v>98.90285412780941</v>
      </c>
      <c r="BD50" t="n">
        <v>8.08389900666025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210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1217.78</v>
      </c>
      <c r="L51" t="s">
        <v>77</v>
      </c>
      <c r="M51" t="s"/>
      <c r="N51" t="s">
        <v>215</v>
      </c>
      <c r="O51" t="s">
        <v>79</v>
      </c>
      <c r="P51" t="s">
        <v>210</v>
      </c>
      <c r="Q51" t="s"/>
      <c r="R51" t="s">
        <v>80</v>
      </c>
      <c r="S51" t="s">
        <v>216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HYPERLINK("https://hotelmonitor-cachepage.eclerx.com/savepage/tk_15442499920285976_sr_2150.html","info")</f>
        <v/>
      </c>
      <c r="AA51" t="n">
        <v>-6683898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>
        <v>212</v>
      </c>
      <c r="AP51" t="n">
        <v>61</v>
      </c>
      <c r="AQ51" t="s">
        <v>91</v>
      </c>
      <c r="AR51" t="s">
        <v>71</v>
      </c>
      <c r="AS51" t="s"/>
      <c r="AT51" t="s">
        <v>93</v>
      </c>
      <c r="AU51" t="s"/>
      <c r="AV51" t="s"/>
      <c r="AW51" t="s"/>
      <c r="AX51" t="s"/>
      <c r="AY51" t="n">
        <v>6683898</v>
      </c>
      <c r="AZ51" t="s">
        <v>213</v>
      </c>
      <c r="BA51" t="s"/>
      <c r="BB51" t="n">
        <v>1131805</v>
      </c>
      <c r="BC51" t="n">
        <v>98.90285412780941</v>
      </c>
      <c r="BD51" t="n">
        <v>8.08389900666025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210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1406.6</v>
      </c>
      <c r="L52" t="s">
        <v>77</v>
      </c>
      <c r="M52" t="s"/>
      <c r="N52" t="s">
        <v>217</v>
      </c>
      <c r="O52" t="s">
        <v>79</v>
      </c>
      <c r="P52" t="s">
        <v>210</v>
      </c>
      <c r="Q52" t="s"/>
      <c r="R52" t="s">
        <v>80</v>
      </c>
      <c r="S52" t="s">
        <v>218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>
        <f>HYPERLINK("https://hotelmonitor-cachepage.eclerx.com/savepage/tk_15442499920285976_sr_2150.html","info")</f>
        <v/>
      </c>
      <c r="AA52" t="n">
        <v>-6683898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>
        <v>212</v>
      </c>
      <c r="AP52" t="n">
        <v>61</v>
      </c>
      <c r="AQ52" t="s">
        <v>91</v>
      </c>
      <c r="AR52" t="s">
        <v>71</v>
      </c>
      <c r="AS52" t="s"/>
      <c r="AT52" t="s">
        <v>93</v>
      </c>
      <c r="AU52" t="s"/>
      <c r="AV52" t="s"/>
      <c r="AW52" t="s"/>
      <c r="AX52" t="s"/>
      <c r="AY52" t="n">
        <v>6683898</v>
      </c>
      <c r="AZ52" t="s">
        <v>213</v>
      </c>
      <c r="BA52" t="s"/>
      <c r="BB52" t="n">
        <v>1131805</v>
      </c>
      <c r="BC52" t="n">
        <v>98.90285412780941</v>
      </c>
      <c r="BD52" t="n">
        <v>8.08389900666025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210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1623.71</v>
      </c>
      <c r="L53" t="s">
        <v>77</v>
      </c>
      <c r="M53" t="s"/>
      <c r="N53" t="s">
        <v>219</v>
      </c>
      <c r="O53" t="s">
        <v>79</v>
      </c>
      <c r="P53" t="s">
        <v>210</v>
      </c>
      <c r="Q53" t="s"/>
      <c r="R53" t="s">
        <v>80</v>
      </c>
      <c r="S53" t="s">
        <v>220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>
        <f>HYPERLINK("https://hotelmonitor-cachepage.eclerx.com/savepage/tk_15442499920285976_sr_2150.html","info")</f>
        <v/>
      </c>
      <c r="AA53" t="n">
        <v>-6683898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>
        <v>212</v>
      </c>
      <c r="AP53" t="n">
        <v>61</v>
      </c>
      <c r="AQ53" t="s">
        <v>91</v>
      </c>
      <c r="AR53" t="s">
        <v>71</v>
      </c>
      <c r="AS53" t="s"/>
      <c r="AT53" t="s">
        <v>93</v>
      </c>
      <c r="AU53" t="s"/>
      <c r="AV53" t="s"/>
      <c r="AW53" t="s"/>
      <c r="AX53" t="s"/>
      <c r="AY53" t="n">
        <v>6683898</v>
      </c>
      <c r="AZ53" t="s">
        <v>213</v>
      </c>
      <c r="BA53" t="s"/>
      <c r="BB53" t="n">
        <v>1131805</v>
      </c>
      <c r="BC53" t="n">
        <v>98.90285412780941</v>
      </c>
      <c r="BD53" t="n">
        <v>8.08389900666025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210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1826.67</v>
      </c>
      <c r="L54" t="s">
        <v>77</v>
      </c>
      <c r="M54" t="s"/>
      <c r="N54" t="s">
        <v>221</v>
      </c>
      <c r="O54" t="s">
        <v>79</v>
      </c>
      <c r="P54" t="s">
        <v>210</v>
      </c>
      <c r="Q54" t="s"/>
      <c r="R54" t="s">
        <v>80</v>
      </c>
      <c r="S54" t="s">
        <v>222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HYPERLINK("https://hotelmonitor-cachepage.eclerx.com/savepage/tk_15442499920285976_sr_2150.html","info")</f>
        <v/>
      </c>
      <c r="AA54" t="n">
        <v>-6683898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89</v>
      </c>
      <c r="AO54" t="s">
        <v>212</v>
      </c>
      <c r="AP54" t="n">
        <v>61</v>
      </c>
      <c r="AQ54" t="s">
        <v>91</v>
      </c>
      <c r="AR54" t="s">
        <v>71</v>
      </c>
      <c r="AS54" t="s"/>
      <c r="AT54" t="s">
        <v>93</v>
      </c>
      <c r="AU54" t="s"/>
      <c r="AV54" t="s"/>
      <c r="AW54" t="s"/>
      <c r="AX54" t="s"/>
      <c r="AY54" t="n">
        <v>6683898</v>
      </c>
      <c r="AZ54" t="s">
        <v>213</v>
      </c>
      <c r="BA54" t="s"/>
      <c r="BB54" t="n">
        <v>1131805</v>
      </c>
      <c r="BC54" t="n">
        <v>98.90285412780941</v>
      </c>
      <c r="BD54" t="n">
        <v>8.08389900666025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1766.67</v>
      </c>
      <c r="L55" t="s">
        <v>77</v>
      </c>
      <c r="M55" t="s"/>
      <c r="N55" t="s">
        <v>224</v>
      </c>
      <c r="O55" t="s">
        <v>79</v>
      </c>
      <c r="P55" t="s">
        <v>223</v>
      </c>
      <c r="Q55" t="s"/>
      <c r="R55" t="s">
        <v>115</v>
      </c>
      <c r="S55" t="s">
        <v>225</v>
      </c>
      <c r="T55" t="s">
        <v>82</v>
      </c>
      <c r="U55" t="s">
        <v>83</v>
      </c>
      <c r="V55" t="s">
        <v>84</v>
      </c>
      <c r="W55" t="s">
        <v>105</v>
      </c>
      <c r="X55" t="s"/>
      <c r="Y55" t="s">
        <v>86</v>
      </c>
      <c r="Z55">
        <f>HYPERLINK("https://hotelmonitor-cachepage.eclerx.com/savepage/tk_15442504586873925_sr_2150.html","info")</f>
        <v/>
      </c>
      <c r="AA55" t="n">
        <v>-3791506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262</v>
      </c>
      <c r="AQ55" t="s">
        <v>91</v>
      </c>
      <c r="AR55" t="s">
        <v>92</v>
      </c>
      <c r="AS55" t="s"/>
      <c r="AT55" t="s">
        <v>93</v>
      </c>
      <c r="AU55" t="s"/>
      <c r="AV55" t="s"/>
      <c r="AW55" t="s"/>
      <c r="AX55" t="s"/>
      <c r="AY55" t="n">
        <v>3791506</v>
      </c>
      <c r="AZ55" t="s">
        <v>226</v>
      </c>
      <c r="BA55" t="s"/>
      <c r="BB55" t="n">
        <v>1156391</v>
      </c>
      <c r="BC55" t="n">
        <v>98.64794366989371</v>
      </c>
      <c r="BD55" t="n">
        <v>8.27259755755319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1833.33</v>
      </c>
      <c r="L56" t="s">
        <v>77</v>
      </c>
      <c r="M56" t="s"/>
      <c r="N56" t="s">
        <v>224</v>
      </c>
      <c r="O56" t="s">
        <v>79</v>
      </c>
      <c r="P56" t="s">
        <v>223</v>
      </c>
      <c r="Q56" t="s"/>
      <c r="R56" t="s">
        <v>115</v>
      </c>
      <c r="S56" t="s">
        <v>227</v>
      </c>
      <c r="T56" t="s">
        <v>82</v>
      </c>
      <c r="U56" t="s">
        <v>83</v>
      </c>
      <c r="V56" t="s">
        <v>84</v>
      </c>
      <c r="W56" t="s">
        <v>105</v>
      </c>
      <c r="X56" t="s"/>
      <c r="Y56" t="s">
        <v>86</v>
      </c>
      <c r="Z56">
        <f>HYPERLINK("https://hotelmonitor-cachepage.eclerx.com/savepage/tk_15442504586873925_sr_2150.html","info")</f>
        <v/>
      </c>
      <c r="AA56" t="n">
        <v>-3791506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262</v>
      </c>
      <c r="AQ56" t="s">
        <v>91</v>
      </c>
      <c r="AR56" t="s">
        <v>92</v>
      </c>
      <c r="AS56" t="s"/>
      <c r="AT56" t="s">
        <v>93</v>
      </c>
      <c r="AU56" t="s"/>
      <c r="AV56" t="s"/>
      <c r="AW56" t="s"/>
      <c r="AX56" t="s"/>
      <c r="AY56" t="n">
        <v>3791506</v>
      </c>
      <c r="AZ56" t="s">
        <v>226</v>
      </c>
      <c r="BA56" t="s"/>
      <c r="BB56" t="n">
        <v>1156391</v>
      </c>
      <c r="BC56" t="n">
        <v>98.64794366989371</v>
      </c>
      <c r="BD56" t="n">
        <v>8.27259755755319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1766.67</v>
      </c>
      <c r="L57" t="s">
        <v>77</v>
      </c>
      <c r="M57" t="s"/>
      <c r="N57" t="s">
        <v>228</v>
      </c>
      <c r="O57" t="s">
        <v>79</v>
      </c>
      <c r="P57" t="s">
        <v>223</v>
      </c>
      <c r="Q57" t="s"/>
      <c r="R57" t="s">
        <v>115</v>
      </c>
      <c r="S57" t="s">
        <v>225</v>
      </c>
      <c r="T57" t="s">
        <v>82</v>
      </c>
      <c r="U57" t="s">
        <v>83</v>
      </c>
      <c r="V57" t="s">
        <v>84</v>
      </c>
      <c r="W57" t="s">
        <v>105</v>
      </c>
      <c r="X57" t="s"/>
      <c r="Y57" t="s">
        <v>86</v>
      </c>
      <c r="Z57">
        <f>HYPERLINK("https://hotelmonitor-cachepage.eclerx.com/savepage/tk_15442504586873925_sr_2150.html","info")</f>
        <v/>
      </c>
      <c r="AA57" t="n">
        <v>-3791506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262</v>
      </c>
      <c r="AQ57" t="s">
        <v>91</v>
      </c>
      <c r="AR57" t="s">
        <v>92</v>
      </c>
      <c r="AS57" t="s"/>
      <c r="AT57" t="s">
        <v>93</v>
      </c>
      <c r="AU57" t="s"/>
      <c r="AV57" t="s"/>
      <c r="AW57" t="s"/>
      <c r="AX57" t="s"/>
      <c r="AY57" t="n">
        <v>3791506</v>
      </c>
      <c r="AZ57" t="s">
        <v>226</v>
      </c>
      <c r="BA57" t="s"/>
      <c r="BB57" t="n">
        <v>1156391</v>
      </c>
      <c r="BC57" t="n">
        <v>98.64794366989371</v>
      </c>
      <c r="BD57" t="n">
        <v>8.27259755755319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1833.33</v>
      </c>
      <c r="L58" t="s">
        <v>77</v>
      </c>
      <c r="M58" t="s"/>
      <c r="N58" t="s">
        <v>228</v>
      </c>
      <c r="O58" t="s">
        <v>79</v>
      </c>
      <c r="P58" t="s">
        <v>223</v>
      </c>
      <c r="Q58" t="s"/>
      <c r="R58" t="s">
        <v>115</v>
      </c>
      <c r="S58" t="s">
        <v>227</v>
      </c>
      <c r="T58" t="s">
        <v>82</v>
      </c>
      <c r="U58" t="s">
        <v>83</v>
      </c>
      <c r="V58" t="s">
        <v>84</v>
      </c>
      <c r="W58" t="s">
        <v>105</v>
      </c>
      <c r="X58" t="s"/>
      <c r="Y58" t="s">
        <v>86</v>
      </c>
      <c r="Z58">
        <f>HYPERLINK("https://hotelmonitor-cachepage.eclerx.com/savepage/tk_15442504586873925_sr_2150.html","info")</f>
        <v/>
      </c>
      <c r="AA58" t="n">
        <v>-3791506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262</v>
      </c>
      <c r="AQ58" t="s">
        <v>91</v>
      </c>
      <c r="AR58" t="s">
        <v>92</v>
      </c>
      <c r="AS58" t="s"/>
      <c r="AT58" t="s">
        <v>93</v>
      </c>
      <c r="AU58" t="s"/>
      <c r="AV58" t="s"/>
      <c r="AW58" t="s"/>
      <c r="AX58" t="s"/>
      <c r="AY58" t="n">
        <v>3791506</v>
      </c>
      <c r="AZ58" t="s">
        <v>226</v>
      </c>
      <c r="BA58" t="s"/>
      <c r="BB58" t="n">
        <v>1156391</v>
      </c>
      <c r="BC58" t="n">
        <v>98.64794366989371</v>
      </c>
      <c r="BD58" t="n">
        <v>8.27259755755319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5005.55</v>
      </c>
      <c r="L59" t="s">
        <v>77</v>
      </c>
      <c r="M59" t="s"/>
      <c r="N59" t="s">
        <v>229</v>
      </c>
      <c r="O59" t="s">
        <v>79</v>
      </c>
      <c r="P59" t="s">
        <v>223</v>
      </c>
      <c r="Q59" t="s"/>
      <c r="R59" t="s">
        <v>115</v>
      </c>
      <c r="S59" t="s">
        <v>230</v>
      </c>
      <c r="T59" t="s">
        <v>82</v>
      </c>
      <c r="U59" t="s">
        <v>83</v>
      </c>
      <c r="V59" t="s">
        <v>84</v>
      </c>
      <c r="W59" t="s">
        <v>105</v>
      </c>
      <c r="X59" t="s"/>
      <c r="Y59" t="s">
        <v>86</v>
      </c>
      <c r="Z59">
        <f>HYPERLINK("https://hotelmonitor-cachepage.eclerx.com/savepage/tk_15442504586873925_sr_2150.html","info")</f>
        <v/>
      </c>
      <c r="AA59" t="n">
        <v>-3791506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262</v>
      </c>
      <c r="AQ59" t="s">
        <v>91</v>
      </c>
      <c r="AR59" t="s">
        <v>92</v>
      </c>
      <c r="AS59" t="s"/>
      <c r="AT59" t="s">
        <v>93</v>
      </c>
      <c r="AU59" t="s"/>
      <c r="AV59" t="s"/>
      <c r="AW59" t="s"/>
      <c r="AX59" t="s"/>
      <c r="AY59" t="n">
        <v>3791506</v>
      </c>
      <c r="AZ59" t="s">
        <v>226</v>
      </c>
      <c r="BA59" t="s"/>
      <c r="BB59" t="n">
        <v>1156391</v>
      </c>
      <c r="BC59" t="n">
        <v>98.64794366989371</v>
      </c>
      <c r="BD59" t="n">
        <v>8.27259755755319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5194.45</v>
      </c>
      <c r="L60" t="s">
        <v>77</v>
      </c>
      <c r="M60" t="s"/>
      <c r="N60" t="s">
        <v>229</v>
      </c>
      <c r="O60" t="s">
        <v>79</v>
      </c>
      <c r="P60" t="s">
        <v>223</v>
      </c>
      <c r="Q60" t="s"/>
      <c r="R60" t="s">
        <v>115</v>
      </c>
      <c r="S60" t="s">
        <v>231</v>
      </c>
      <c r="T60" t="s">
        <v>82</v>
      </c>
      <c r="U60" t="s">
        <v>83</v>
      </c>
      <c r="V60" t="s">
        <v>84</v>
      </c>
      <c r="W60" t="s">
        <v>105</v>
      </c>
      <c r="X60" t="s"/>
      <c r="Y60" t="s">
        <v>86</v>
      </c>
      <c r="Z60">
        <f>HYPERLINK("https://hotelmonitor-cachepage.eclerx.com/savepage/tk_15442504586873925_sr_2150.html","info")</f>
        <v/>
      </c>
      <c r="AA60" t="n">
        <v>-3791506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262</v>
      </c>
      <c r="AQ60" t="s">
        <v>91</v>
      </c>
      <c r="AR60" t="s">
        <v>92</v>
      </c>
      <c r="AS60" t="s"/>
      <c r="AT60" t="s">
        <v>93</v>
      </c>
      <c r="AU60" t="s"/>
      <c r="AV60" t="s"/>
      <c r="AW60" t="s"/>
      <c r="AX60" t="s"/>
      <c r="AY60" t="n">
        <v>3791506</v>
      </c>
      <c r="AZ60" t="s">
        <v>226</v>
      </c>
      <c r="BA60" t="s"/>
      <c r="BB60" t="n">
        <v>1156391</v>
      </c>
      <c r="BC60" t="n">
        <v>98.64794366989371</v>
      </c>
      <c r="BD60" t="n">
        <v>8.27259755755319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232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2320.13</v>
      </c>
      <c r="L61" t="s">
        <v>77</v>
      </c>
      <c r="M61" t="s"/>
      <c r="N61" t="s">
        <v>233</v>
      </c>
      <c r="O61" t="s">
        <v>79</v>
      </c>
      <c r="P61" t="s">
        <v>232</v>
      </c>
      <c r="Q61" t="s"/>
      <c r="R61" t="s">
        <v>148</v>
      </c>
      <c r="S61" t="s">
        <v>234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>
        <f>HYPERLINK("https://hotelmonitor-cachepage.eclerx.com/savepage/tk_15442509575328097_sr_2150.html","info")</f>
        <v/>
      </c>
      <c r="AA61" t="n">
        <v>-6797760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432</v>
      </c>
      <c r="AQ61" t="s">
        <v>91</v>
      </c>
      <c r="AR61" t="s">
        <v>92</v>
      </c>
      <c r="AS61" t="s"/>
      <c r="AT61" t="s">
        <v>93</v>
      </c>
      <c r="AU61" t="s"/>
      <c r="AV61" t="s"/>
      <c r="AW61" t="s"/>
      <c r="AX61" t="s"/>
      <c r="AY61" t="n">
        <v>6797760</v>
      </c>
      <c r="AZ61" t="s"/>
      <c r="BA61" t="s"/>
      <c r="BB61" t="n">
        <v>617008</v>
      </c>
      <c r="BC61" t="n">
        <v>98.75176</v>
      </c>
      <c r="BD61" t="n">
        <v>8.055705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235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343.11</v>
      </c>
      <c r="L62" t="s">
        <v>77</v>
      </c>
      <c r="M62" t="s"/>
      <c r="N62" t="s">
        <v>236</v>
      </c>
      <c r="O62" t="s">
        <v>79</v>
      </c>
      <c r="P62" t="s">
        <v>235</v>
      </c>
      <c r="Q62" t="s"/>
      <c r="R62" t="s">
        <v>237</v>
      </c>
      <c r="S62" t="s">
        <v>238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>
        <f>HYPERLINK("https://hotelmonitor-cachepage.eclerx.com/savepage/tk_15442500896544757_sr_2150.html","info")</f>
        <v/>
      </c>
      <c r="AA62" t="n">
        <v>-3791341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239</v>
      </c>
      <c r="AP62" t="n">
        <v>109</v>
      </c>
      <c r="AQ62" t="s">
        <v>91</v>
      </c>
      <c r="AR62" t="s">
        <v>71</v>
      </c>
      <c r="AS62" t="s"/>
      <c r="AT62" t="s">
        <v>93</v>
      </c>
      <c r="AU62" t="s"/>
      <c r="AV62" t="s"/>
      <c r="AW62" t="s"/>
      <c r="AX62" t="s"/>
      <c r="AY62" t="n">
        <v>3791341</v>
      </c>
      <c r="AZ62" t="s">
        <v>240</v>
      </c>
      <c r="BA62" t="s"/>
      <c r="BB62" t="n">
        <v>299250</v>
      </c>
      <c r="BC62" t="n">
        <v>98.9174437522888</v>
      </c>
      <c r="BD62" t="n">
        <v>8.062018122153869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235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356.84</v>
      </c>
      <c r="L63" t="s">
        <v>77</v>
      </c>
      <c r="M63" t="s"/>
      <c r="N63" t="s">
        <v>236</v>
      </c>
      <c r="O63" t="s">
        <v>79</v>
      </c>
      <c r="P63" t="s">
        <v>235</v>
      </c>
      <c r="Q63" t="s"/>
      <c r="R63" t="s">
        <v>237</v>
      </c>
      <c r="S63" t="s">
        <v>241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HYPERLINK("https://hotelmonitor-cachepage.eclerx.com/savepage/tk_15442500896544757_sr_2150.html","info")</f>
        <v/>
      </c>
      <c r="AA63" t="n">
        <v>-3791341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242</v>
      </c>
      <c r="AP63" t="n">
        <v>109</v>
      </c>
      <c r="AQ63" t="s">
        <v>91</v>
      </c>
      <c r="AR63" t="s">
        <v>92</v>
      </c>
      <c r="AS63" t="s"/>
      <c r="AT63" t="s">
        <v>93</v>
      </c>
      <c r="AU63" t="s"/>
      <c r="AV63" t="s"/>
      <c r="AW63" t="s"/>
      <c r="AX63" t="s"/>
      <c r="AY63" t="n">
        <v>3791341</v>
      </c>
      <c r="AZ63" t="s">
        <v>240</v>
      </c>
      <c r="BA63" t="s"/>
      <c r="BB63" t="n">
        <v>299250</v>
      </c>
      <c r="BC63" t="n">
        <v>98.9174437522888</v>
      </c>
      <c r="BD63" t="n">
        <v>8.062018122153869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235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512.9</v>
      </c>
      <c r="L64" t="s">
        <v>77</v>
      </c>
      <c r="M64" t="s"/>
      <c r="N64" t="s">
        <v>243</v>
      </c>
      <c r="O64" t="s">
        <v>79</v>
      </c>
      <c r="P64" t="s">
        <v>235</v>
      </c>
      <c r="Q64" t="s"/>
      <c r="R64" t="s">
        <v>237</v>
      </c>
      <c r="S64" t="s">
        <v>244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HYPERLINK("https://hotelmonitor-cachepage.eclerx.com/savepage/tk_15442500896544757_sr_2150.html","info")</f>
        <v/>
      </c>
      <c r="AA64" t="n">
        <v>-3791341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89</v>
      </c>
      <c r="AO64" t="s">
        <v>245</v>
      </c>
      <c r="AP64" t="n">
        <v>109</v>
      </c>
      <c r="AQ64" t="s">
        <v>91</v>
      </c>
      <c r="AR64" t="s">
        <v>71</v>
      </c>
      <c r="AS64" t="s"/>
      <c r="AT64" t="s">
        <v>93</v>
      </c>
      <c r="AU64" t="s"/>
      <c r="AV64" t="s"/>
      <c r="AW64" t="s"/>
      <c r="AX64" t="s"/>
      <c r="AY64" t="n">
        <v>3791341</v>
      </c>
      <c r="AZ64" t="s">
        <v>240</v>
      </c>
      <c r="BA64" t="s"/>
      <c r="BB64" t="n">
        <v>299250</v>
      </c>
      <c r="BC64" t="n">
        <v>98.9174437522888</v>
      </c>
      <c r="BD64" t="n">
        <v>8.062018122153869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235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526.76</v>
      </c>
      <c r="L65" t="s">
        <v>77</v>
      </c>
      <c r="M65" t="s"/>
      <c r="N65" t="s">
        <v>243</v>
      </c>
      <c r="O65" t="s">
        <v>79</v>
      </c>
      <c r="P65" t="s">
        <v>235</v>
      </c>
      <c r="Q65" t="s"/>
      <c r="R65" t="s">
        <v>237</v>
      </c>
      <c r="S65" t="s">
        <v>246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HYPERLINK("https://hotelmonitor-cachepage.eclerx.com/savepage/tk_15442500896544757_sr_2150.html","info")</f>
        <v/>
      </c>
      <c r="AA65" t="n">
        <v>-3791341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247</v>
      </c>
      <c r="AP65" t="n">
        <v>109</v>
      </c>
      <c r="AQ65" t="s">
        <v>91</v>
      </c>
      <c r="AR65" t="s">
        <v>92</v>
      </c>
      <c r="AS65" t="s"/>
      <c r="AT65" t="s">
        <v>93</v>
      </c>
      <c r="AU65" t="s"/>
      <c r="AV65" t="s"/>
      <c r="AW65" t="s"/>
      <c r="AX65" t="s"/>
      <c r="AY65" t="n">
        <v>3791341</v>
      </c>
      <c r="AZ65" t="s">
        <v>240</v>
      </c>
      <c r="BA65" t="s"/>
      <c r="BB65" t="n">
        <v>299250</v>
      </c>
      <c r="BC65" t="n">
        <v>98.9174437522888</v>
      </c>
      <c r="BD65" t="n">
        <v>8.062018122153869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235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650.15</v>
      </c>
      <c r="L66" t="s">
        <v>77</v>
      </c>
      <c r="M66" t="s"/>
      <c r="N66" t="s">
        <v>248</v>
      </c>
      <c r="O66" t="s">
        <v>79</v>
      </c>
      <c r="P66" t="s">
        <v>235</v>
      </c>
      <c r="Q66" t="s"/>
      <c r="R66" t="s">
        <v>237</v>
      </c>
      <c r="S66" t="s">
        <v>249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HYPERLINK("https://hotelmonitor-cachepage.eclerx.com/savepage/tk_15442500896544757_sr_2150.html","info")</f>
        <v/>
      </c>
      <c r="AA66" t="n">
        <v>-3791341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89</v>
      </c>
      <c r="AO66" t="s">
        <v>250</v>
      </c>
      <c r="AP66" t="n">
        <v>109</v>
      </c>
      <c r="AQ66" t="s">
        <v>91</v>
      </c>
      <c r="AR66" t="s">
        <v>71</v>
      </c>
      <c r="AS66" t="s"/>
      <c r="AT66" t="s">
        <v>93</v>
      </c>
      <c r="AU66" t="s"/>
      <c r="AV66" t="s"/>
      <c r="AW66" t="s"/>
      <c r="AX66" t="s"/>
      <c r="AY66" t="n">
        <v>3791341</v>
      </c>
      <c r="AZ66" t="s">
        <v>240</v>
      </c>
      <c r="BA66" t="s"/>
      <c r="BB66" t="n">
        <v>299250</v>
      </c>
      <c r="BC66" t="n">
        <v>98.9174437522888</v>
      </c>
      <c r="BD66" t="n">
        <v>8.062018122153869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235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662.71</v>
      </c>
      <c r="L67" t="s">
        <v>77</v>
      </c>
      <c r="M67" t="s"/>
      <c r="N67" t="s">
        <v>248</v>
      </c>
      <c r="O67" t="s">
        <v>79</v>
      </c>
      <c r="P67" t="s">
        <v>235</v>
      </c>
      <c r="Q67" t="s"/>
      <c r="R67" t="s">
        <v>237</v>
      </c>
      <c r="S67" t="s">
        <v>251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HYPERLINK("https://hotelmonitor-cachepage.eclerx.com/savepage/tk_15442500896544757_sr_2150.html","info")</f>
        <v/>
      </c>
      <c r="AA67" t="n">
        <v>-3791341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89</v>
      </c>
      <c r="AO67" t="s">
        <v>90</v>
      </c>
      <c r="AP67" t="n">
        <v>109</v>
      </c>
      <c r="AQ67" t="s">
        <v>91</v>
      </c>
      <c r="AR67" t="s">
        <v>92</v>
      </c>
      <c r="AS67" t="s"/>
      <c r="AT67" t="s">
        <v>93</v>
      </c>
      <c r="AU67" t="s"/>
      <c r="AV67" t="s"/>
      <c r="AW67" t="s"/>
      <c r="AX67" t="s"/>
      <c r="AY67" t="n">
        <v>3791341</v>
      </c>
      <c r="AZ67" t="s">
        <v>240</v>
      </c>
      <c r="BA67" t="s"/>
      <c r="BB67" t="n">
        <v>299250</v>
      </c>
      <c r="BC67" t="n">
        <v>98.9174437522888</v>
      </c>
      <c r="BD67" t="n">
        <v>8.062018122153869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95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235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857.78</v>
      </c>
      <c r="L68" t="s">
        <v>77</v>
      </c>
      <c r="M68" t="s"/>
      <c r="N68" t="s">
        <v>252</v>
      </c>
      <c r="O68" t="s">
        <v>79</v>
      </c>
      <c r="P68" t="s">
        <v>235</v>
      </c>
      <c r="Q68" t="s"/>
      <c r="R68" t="s">
        <v>237</v>
      </c>
      <c r="S68" t="s">
        <v>253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HYPERLINK("https://hotelmonitor-cachepage.eclerx.com/savepage/tk_15442500896544757_sr_2150.html","info")</f>
        <v/>
      </c>
      <c r="AA68" t="n">
        <v>-3791341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254</v>
      </c>
      <c r="AP68" t="n">
        <v>109</v>
      </c>
      <c r="AQ68" t="s">
        <v>91</v>
      </c>
      <c r="AR68" t="s">
        <v>71</v>
      </c>
      <c r="AS68" t="s"/>
      <c r="AT68" t="s">
        <v>93</v>
      </c>
      <c r="AU68" t="s"/>
      <c r="AV68" t="s"/>
      <c r="AW68" t="s"/>
      <c r="AX68" t="s"/>
      <c r="AY68" t="n">
        <v>3791341</v>
      </c>
      <c r="AZ68" t="s">
        <v>240</v>
      </c>
      <c r="BA68" t="s"/>
      <c r="BB68" t="n">
        <v>299250</v>
      </c>
      <c r="BC68" t="n">
        <v>98.9174437522888</v>
      </c>
      <c r="BD68" t="n">
        <v>8.062018122153869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95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235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917.59</v>
      </c>
      <c r="L69" t="s">
        <v>77</v>
      </c>
      <c r="M69" t="s"/>
      <c r="N69" t="s">
        <v>252</v>
      </c>
      <c r="O69" t="s">
        <v>79</v>
      </c>
      <c r="P69" t="s">
        <v>235</v>
      </c>
      <c r="Q69" t="s"/>
      <c r="R69" t="s">
        <v>237</v>
      </c>
      <c r="S69" t="s">
        <v>207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>
        <f>HYPERLINK("https://hotelmonitor-cachepage.eclerx.com/savepage/tk_15442500896544757_sr_2150.html","info")</f>
        <v/>
      </c>
      <c r="AA69" t="n">
        <v>-3791341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255</v>
      </c>
      <c r="AP69" t="n">
        <v>109</v>
      </c>
      <c r="AQ69" t="s">
        <v>91</v>
      </c>
      <c r="AR69" t="s">
        <v>92</v>
      </c>
      <c r="AS69" t="s"/>
      <c r="AT69" t="s">
        <v>93</v>
      </c>
      <c r="AU69" t="s"/>
      <c r="AV69" t="s"/>
      <c r="AW69" t="s"/>
      <c r="AX69" t="s"/>
      <c r="AY69" t="n">
        <v>3791341</v>
      </c>
      <c r="AZ69" t="s">
        <v>240</v>
      </c>
      <c r="BA69" t="s"/>
      <c r="BB69" t="n">
        <v>299250</v>
      </c>
      <c r="BC69" t="n">
        <v>98.9174437522888</v>
      </c>
      <c r="BD69" t="n">
        <v>8.062018122153869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95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256</v>
      </c>
      <c r="F70" t="n">
        <v>2453294</v>
      </c>
      <c r="G70" t="s">
        <v>74</v>
      </c>
      <c r="H70" t="s">
        <v>75</v>
      </c>
      <c r="I70" t="s"/>
      <c r="J70" t="s">
        <v>76</v>
      </c>
      <c r="K70" t="n">
        <v>2998.8</v>
      </c>
      <c r="L70" t="s">
        <v>77</v>
      </c>
      <c r="M70" t="s"/>
      <c r="N70" t="s">
        <v>215</v>
      </c>
      <c r="O70" t="s">
        <v>79</v>
      </c>
      <c r="P70" t="s">
        <v>257</v>
      </c>
      <c r="Q70" t="s"/>
      <c r="R70" t="s">
        <v>148</v>
      </c>
      <c r="S70" t="s">
        <v>258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>
        <f>HYPERLINK("https://hotelmonitor-cachepage.eclerx.com/savepage/tk_1544249868621953_sr_2150.html","info")</f>
        <v/>
      </c>
      <c r="AA70" t="n">
        <v>414017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259</v>
      </c>
      <c r="AP70" t="n">
        <v>4</v>
      </c>
      <c r="AQ70" t="s">
        <v>91</v>
      </c>
      <c r="AR70" t="s">
        <v>71</v>
      </c>
      <c r="AS70" t="s"/>
      <c r="AT70" t="s">
        <v>93</v>
      </c>
      <c r="AU70" t="s"/>
      <c r="AV70" t="s"/>
      <c r="AW70" t="s"/>
      <c r="AX70" t="s"/>
      <c r="AY70" t="n">
        <v>2061646</v>
      </c>
      <c r="AZ70" t="s">
        <v>260</v>
      </c>
      <c r="BA70" t="s"/>
      <c r="BB70" t="n">
        <v>885958</v>
      </c>
      <c r="BC70" t="n">
        <v>98.83065499999999</v>
      </c>
      <c r="BD70" t="n">
        <v>8.03552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95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256</v>
      </c>
      <c r="F71" t="n">
        <v>2453294</v>
      </c>
      <c r="G71" t="s">
        <v>74</v>
      </c>
      <c r="H71" t="s">
        <v>75</v>
      </c>
      <c r="I71" t="s"/>
      <c r="J71" t="s">
        <v>76</v>
      </c>
      <c r="K71" t="n">
        <v>2998.8</v>
      </c>
      <c r="L71" t="s">
        <v>77</v>
      </c>
      <c r="M71" t="s"/>
      <c r="N71" t="s">
        <v>215</v>
      </c>
      <c r="O71" t="s">
        <v>79</v>
      </c>
      <c r="P71" t="s">
        <v>257</v>
      </c>
      <c r="Q71" t="s"/>
      <c r="R71" t="s">
        <v>148</v>
      </c>
      <c r="S71" t="s">
        <v>258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>
        <f>HYPERLINK("https://hotelmonitor-cachepage.eclerx.com/savepage/tk_1544249868621953_sr_2150.html","info")</f>
        <v/>
      </c>
      <c r="AA71" t="n">
        <v>414017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259</v>
      </c>
      <c r="AP71" t="n">
        <v>4</v>
      </c>
      <c r="AQ71" t="s">
        <v>91</v>
      </c>
      <c r="AR71" t="s">
        <v>261</v>
      </c>
      <c r="AS71" t="s"/>
      <c r="AT71" t="s">
        <v>93</v>
      </c>
      <c r="AU71" t="s"/>
      <c r="AV71" t="s"/>
      <c r="AW71" t="s"/>
      <c r="AX71" t="s"/>
      <c r="AY71" t="n">
        <v>2061646</v>
      </c>
      <c r="AZ71" t="s">
        <v>260</v>
      </c>
      <c r="BA71" t="s"/>
      <c r="BB71" t="n">
        <v>885958</v>
      </c>
      <c r="BC71" t="n">
        <v>98.83065499999999</v>
      </c>
      <c r="BD71" t="n">
        <v>8.03552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95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256</v>
      </c>
      <c r="F72" t="n">
        <v>2453294</v>
      </c>
      <c r="G72" t="s">
        <v>74</v>
      </c>
      <c r="H72" t="s">
        <v>75</v>
      </c>
      <c r="I72" t="s"/>
      <c r="J72" t="s">
        <v>76</v>
      </c>
      <c r="K72" t="n">
        <v>3240.19</v>
      </c>
      <c r="L72" t="s">
        <v>77</v>
      </c>
      <c r="M72" t="s"/>
      <c r="N72" t="s">
        <v>215</v>
      </c>
      <c r="O72" t="s">
        <v>79</v>
      </c>
      <c r="P72" t="s">
        <v>257</v>
      </c>
      <c r="Q72" t="s"/>
      <c r="R72" t="s">
        <v>148</v>
      </c>
      <c r="S72" t="s">
        <v>262</v>
      </c>
      <c r="T72" t="s">
        <v>82</v>
      </c>
      <c r="U72" t="s">
        <v>83</v>
      </c>
      <c r="V72" t="s">
        <v>84</v>
      </c>
      <c r="W72" t="s">
        <v>105</v>
      </c>
      <c r="X72" t="s"/>
      <c r="Y72" t="s">
        <v>86</v>
      </c>
      <c r="Z72">
        <f>HYPERLINK("https://hotelmonitor-cachepage.eclerx.com/savepage/tk_1544249868621953_sr_2150.html","info")</f>
        <v/>
      </c>
      <c r="AA72" t="n">
        <v>414017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263</v>
      </c>
      <c r="AP72" t="n">
        <v>4</v>
      </c>
      <c r="AQ72" t="s">
        <v>91</v>
      </c>
      <c r="AR72" t="s">
        <v>71</v>
      </c>
      <c r="AS72" t="s"/>
      <c r="AT72" t="s">
        <v>93</v>
      </c>
      <c r="AU72" t="s"/>
      <c r="AV72" t="s"/>
      <c r="AW72" t="s"/>
      <c r="AX72" t="s"/>
      <c r="AY72" t="n">
        <v>2061646</v>
      </c>
      <c r="AZ72" t="s">
        <v>260</v>
      </c>
      <c r="BA72" t="s"/>
      <c r="BB72" t="n">
        <v>885958</v>
      </c>
      <c r="BC72" t="n">
        <v>98.83065499999999</v>
      </c>
      <c r="BD72" t="n">
        <v>8.03552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256</v>
      </c>
      <c r="F73" t="n">
        <v>2453294</v>
      </c>
      <c r="G73" t="s">
        <v>74</v>
      </c>
      <c r="H73" t="s">
        <v>75</v>
      </c>
      <c r="I73" t="s"/>
      <c r="J73" t="s">
        <v>76</v>
      </c>
      <c r="K73" t="n">
        <v>3240.19</v>
      </c>
      <c r="L73" t="s">
        <v>77</v>
      </c>
      <c r="M73" t="s"/>
      <c r="N73" t="s">
        <v>264</v>
      </c>
      <c r="O73" t="s">
        <v>79</v>
      </c>
      <c r="P73" t="s">
        <v>257</v>
      </c>
      <c r="Q73" t="s"/>
      <c r="R73" t="s">
        <v>148</v>
      </c>
      <c r="S73" t="s">
        <v>262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>
        <f>HYPERLINK("https://hotelmonitor-cachepage.eclerx.com/savepage/tk_1544249868621953_sr_2150.html","info")</f>
        <v/>
      </c>
      <c r="AA73" t="n">
        <v>414017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>
        <v>265</v>
      </c>
      <c r="AP73" t="n">
        <v>4</v>
      </c>
      <c r="AQ73" t="s">
        <v>91</v>
      </c>
      <c r="AR73" t="s">
        <v>71</v>
      </c>
      <c r="AS73" t="s"/>
      <c r="AT73" t="s">
        <v>93</v>
      </c>
      <c r="AU73" t="s"/>
      <c r="AV73" t="s"/>
      <c r="AW73" t="s"/>
      <c r="AX73" t="s"/>
      <c r="AY73" t="n">
        <v>2061646</v>
      </c>
      <c r="AZ73" t="s">
        <v>260</v>
      </c>
      <c r="BA73" t="s"/>
      <c r="BB73" t="n">
        <v>885958</v>
      </c>
      <c r="BC73" t="n">
        <v>98.83065499999999</v>
      </c>
      <c r="BD73" t="n">
        <v>8.03552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256</v>
      </c>
      <c r="F74" t="n">
        <v>2453294</v>
      </c>
      <c r="G74" t="s">
        <v>74</v>
      </c>
      <c r="H74" t="s">
        <v>75</v>
      </c>
      <c r="I74" t="s"/>
      <c r="J74" t="s">
        <v>76</v>
      </c>
      <c r="K74" t="n">
        <v>3240.19</v>
      </c>
      <c r="L74" t="s">
        <v>77</v>
      </c>
      <c r="M74" t="s"/>
      <c r="N74" t="s">
        <v>215</v>
      </c>
      <c r="O74" t="s">
        <v>79</v>
      </c>
      <c r="P74" t="s">
        <v>257</v>
      </c>
      <c r="Q74" t="s"/>
      <c r="R74" t="s">
        <v>148</v>
      </c>
      <c r="S74" t="s">
        <v>262</v>
      </c>
      <c r="T74" t="s">
        <v>82</v>
      </c>
      <c r="U74" t="s">
        <v>83</v>
      </c>
      <c r="V74" t="s">
        <v>84</v>
      </c>
      <c r="W74" t="s">
        <v>105</v>
      </c>
      <c r="X74" t="s"/>
      <c r="Y74" t="s">
        <v>86</v>
      </c>
      <c r="Z74">
        <f>HYPERLINK("https://hotelmonitor-cachepage.eclerx.com/savepage/tk_1544249868621953_sr_2150.html","info")</f>
        <v/>
      </c>
      <c r="AA74" t="n">
        <v>414017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263</v>
      </c>
      <c r="AP74" t="n">
        <v>4</v>
      </c>
      <c r="AQ74" t="s">
        <v>91</v>
      </c>
      <c r="AR74" t="s">
        <v>261</v>
      </c>
      <c r="AS74" t="s"/>
      <c r="AT74" t="s">
        <v>93</v>
      </c>
      <c r="AU74" t="s"/>
      <c r="AV74" t="s"/>
      <c r="AW74" t="s"/>
      <c r="AX74" t="s"/>
      <c r="AY74" t="n">
        <v>2061646</v>
      </c>
      <c r="AZ74" t="s">
        <v>260</v>
      </c>
      <c r="BA74" t="s"/>
      <c r="BB74" t="n">
        <v>885958</v>
      </c>
      <c r="BC74" t="n">
        <v>98.83065499999999</v>
      </c>
      <c r="BD74" t="n">
        <v>8.03552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256</v>
      </c>
      <c r="F75" t="n">
        <v>2453294</v>
      </c>
      <c r="G75" t="s">
        <v>74</v>
      </c>
      <c r="H75" t="s">
        <v>75</v>
      </c>
      <c r="I75" t="s"/>
      <c r="J75" t="s">
        <v>76</v>
      </c>
      <c r="K75" t="n">
        <v>3240.19</v>
      </c>
      <c r="L75" t="s">
        <v>77</v>
      </c>
      <c r="M75" t="s"/>
      <c r="N75" t="s">
        <v>264</v>
      </c>
      <c r="O75" t="s">
        <v>79</v>
      </c>
      <c r="P75" t="s">
        <v>257</v>
      </c>
      <c r="Q75" t="s"/>
      <c r="R75" t="s">
        <v>148</v>
      </c>
      <c r="S75" t="s">
        <v>262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>
        <f>HYPERLINK("https://hotelmonitor-cachepage.eclerx.com/savepage/tk_1544249868621953_sr_2150.html","info")</f>
        <v/>
      </c>
      <c r="AA75" t="n">
        <v>414017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89</v>
      </c>
      <c r="AO75" t="s">
        <v>265</v>
      </c>
      <c r="AP75" t="n">
        <v>4</v>
      </c>
      <c r="AQ75" t="s">
        <v>91</v>
      </c>
      <c r="AR75" t="s">
        <v>261</v>
      </c>
      <c r="AS75" t="s"/>
      <c r="AT75" t="s">
        <v>93</v>
      </c>
      <c r="AU75" t="s"/>
      <c r="AV75" t="s"/>
      <c r="AW75" t="s"/>
      <c r="AX75" t="s"/>
      <c r="AY75" t="n">
        <v>2061646</v>
      </c>
      <c r="AZ75" t="s">
        <v>260</v>
      </c>
      <c r="BA75" t="s"/>
      <c r="BB75" t="n">
        <v>885958</v>
      </c>
      <c r="BC75" t="n">
        <v>98.83065499999999</v>
      </c>
      <c r="BD75" t="n">
        <v>8.03552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95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256</v>
      </c>
      <c r="F76" t="n">
        <v>2453294</v>
      </c>
      <c r="G76" t="s">
        <v>74</v>
      </c>
      <c r="H76" t="s">
        <v>75</v>
      </c>
      <c r="I76" t="s"/>
      <c r="J76" t="s">
        <v>76</v>
      </c>
      <c r="K76" t="n">
        <v>3257.6</v>
      </c>
      <c r="L76" t="s">
        <v>77</v>
      </c>
      <c r="M76" t="s"/>
      <c r="N76" t="s">
        <v>215</v>
      </c>
      <c r="O76" t="s">
        <v>79</v>
      </c>
      <c r="P76" t="s">
        <v>257</v>
      </c>
      <c r="Q76" t="s"/>
      <c r="R76" t="s">
        <v>148</v>
      </c>
      <c r="S76" t="s">
        <v>266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>
        <f>HYPERLINK("https://hotelmonitor-cachepage.eclerx.com/savepage/tk_1544249868621953_sr_2150.html","info")</f>
        <v/>
      </c>
      <c r="AA76" t="n">
        <v>414017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267</v>
      </c>
      <c r="AP76" t="n">
        <v>4</v>
      </c>
      <c r="AQ76" t="s">
        <v>91</v>
      </c>
      <c r="AR76" t="s">
        <v>92</v>
      </c>
      <c r="AS76" t="s"/>
      <c r="AT76" t="s">
        <v>93</v>
      </c>
      <c r="AU76" t="s"/>
      <c r="AV76" t="s"/>
      <c r="AW76" t="s"/>
      <c r="AX76" t="s"/>
      <c r="AY76" t="n">
        <v>2061646</v>
      </c>
      <c r="AZ76" t="s">
        <v>260</v>
      </c>
      <c r="BA76" t="s"/>
      <c r="BB76" t="n">
        <v>885958</v>
      </c>
      <c r="BC76" t="n">
        <v>98.83065499999999</v>
      </c>
      <c r="BD76" t="n">
        <v>8.03552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95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256</v>
      </c>
      <c r="F77" t="n">
        <v>2453294</v>
      </c>
      <c r="G77" t="s">
        <v>74</v>
      </c>
      <c r="H77" t="s">
        <v>75</v>
      </c>
      <c r="I77" t="s"/>
      <c r="J77" t="s">
        <v>76</v>
      </c>
      <c r="K77" t="n">
        <v>3449.31</v>
      </c>
      <c r="L77" t="s">
        <v>77</v>
      </c>
      <c r="M77" t="s"/>
      <c r="N77" t="s">
        <v>264</v>
      </c>
      <c r="O77" t="s">
        <v>79</v>
      </c>
      <c r="P77" t="s">
        <v>257</v>
      </c>
      <c r="Q77" t="s"/>
      <c r="R77" t="s">
        <v>148</v>
      </c>
      <c r="S77" t="s">
        <v>268</v>
      </c>
      <c r="T77" t="s">
        <v>82</v>
      </c>
      <c r="U77" t="s">
        <v>83</v>
      </c>
      <c r="V77" t="s">
        <v>84</v>
      </c>
      <c r="W77" t="s">
        <v>105</v>
      </c>
      <c r="X77" t="s"/>
      <c r="Y77" t="s">
        <v>86</v>
      </c>
      <c r="Z77">
        <f>HYPERLINK("https://hotelmonitor-cachepage.eclerx.com/savepage/tk_1544249868621953_sr_2150.html","info")</f>
        <v/>
      </c>
      <c r="AA77" t="n">
        <v>414017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269</v>
      </c>
      <c r="AP77" t="n">
        <v>4</v>
      </c>
      <c r="AQ77" t="s">
        <v>91</v>
      </c>
      <c r="AR77" t="s">
        <v>71</v>
      </c>
      <c r="AS77" t="s"/>
      <c r="AT77" t="s">
        <v>93</v>
      </c>
      <c r="AU77" t="s"/>
      <c r="AV77" t="s"/>
      <c r="AW77" t="s"/>
      <c r="AX77" t="s"/>
      <c r="AY77" t="n">
        <v>2061646</v>
      </c>
      <c r="AZ77" t="s">
        <v>260</v>
      </c>
      <c r="BA77" t="s"/>
      <c r="BB77" t="n">
        <v>885958</v>
      </c>
      <c r="BC77" t="n">
        <v>98.83065499999999</v>
      </c>
      <c r="BD77" t="n">
        <v>8.03552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95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256</v>
      </c>
      <c r="F78" t="n">
        <v>2453294</v>
      </c>
      <c r="G78" t="s">
        <v>74</v>
      </c>
      <c r="H78" t="s">
        <v>75</v>
      </c>
      <c r="I78" t="s"/>
      <c r="J78" t="s">
        <v>76</v>
      </c>
      <c r="K78" t="n">
        <v>3449.31</v>
      </c>
      <c r="L78" t="s">
        <v>77</v>
      </c>
      <c r="M78" t="s"/>
      <c r="N78" t="s">
        <v>264</v>
      </c>
      <c r="O78" t="s">
        <v>79</v>
      </c>
      <c r="P78" t="s">
        <v>257</v>
      </c>
      <c r="Q78" t="s"/>
      <c r="R78" t="s">
        <v>148</v>
      </c>
      <c r="S78" t="s">
        <v>268</v>
      </c>
      <c r="T78" t="s">
        <v>82</v>
      </c>
      <c r="U78" t="s">
        <v>83</v>
      </c>
      <c r="V78" t="s">
        <v>84</v>
      </c>
      <c r="W78" t="s">
        <v>105</v>
      </c>
      <c r="X78" t="s"/>
      <c r="Y78" t="s">
        <v>86</v>
      </c>
      <c r="Z78">
        <f>HYPERLINK("https://hotelmonitor-cachepage.eclerx.com/savepage/tk_1544249868621953_sr_2150.html","info")</f>
        <v/>
      </c>
      <c r="AA78" t="n">
        <v>414017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89</v>
      </c>
      <c r="AO78" t="s">
        <v>269</v>
      </c>
      <c r="AP78" t="n">
        <v>4</v>
      </c>
      <c r="AQ78" t="s">
        <v>91</v>
      </c>
      <c r="AR78" t="s">
        <v>261</v>
      </c>
      <c r="AS78" t="s"/>
      <c r="AT78" t="s">
        <v>93</v>
      </c>
      <c r="AU78" t="s"/>
      <c r="AV78" t="s"/>
      <c r="AW78" t="s"/>
      <c r="AX78" t="s"/>
      <c r="AY78" t="n">
        <v>2061646</v>
      </c>
      <c r="AZ78" t="s">
        <v>260</v>
      </c>
      <c r="BA78" t="s"/>
      <c r="BB78" t="n">
        <v>885958</v>
      </c>
      <c r="BC78" t="n">
        <v>98.83065499999999</v>
      </c>
      <c r="BD78" t="n">
        <v>8.03552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95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256</v>
      </c>
      <c r="F79" t="n">
        <v>2453294</v>
      </c>
      <c r="G79" t="s">
        <v>74</v>
      </c>
      <c r="H79" t="s">
        <v>75</v>
      </c>
      <c r="I79" t="s"/>
      <c r="J79" t="s">
        <v>76</v>
      </c>
      <c r="K79" t="n">
        <v>3482.03</v>
      </c>
      <c r="L79" t="s">
        <v>77</v>
      </c>
      <c r="M79" t="s"/>
      <c r="N79" t="s">
        <v>215</v>
      </c>
      <c r="O79" t="s">
        <v>79</v>
      </c>
      <c r="P79" t="s">
        <v>257</v>
      </c>
      <c r="Q79" t="s"/>
      <c r="R79" t="s">
        <v>148</v>
      </c>
      <c r="S79" t="s">
        <v>270</v>
      </c>
      <c r="T79" t="s">
        <v>82</v>
      </c>
      <c r="U79" t="s">
        <v>83</v>
      </c>
      <c r="V79" t="s">
        <v>84</v>
      </c>
      <c r="W79" t="s">
        <v>105</v>
      </c>
      <c r="X79" t="s"/>
      <c r="Y79" t="s">
        <v>86</v>
      </c>
      <c r="Z79">
        <f>HYPERLINK("https://hotelmonitor-cachepage.eclerx.com/savepage/tk_1544249868621953_sr_2150.html","info")</f>
        <v/>
      </c>
      <c r="AA79" t="n">
        <v>414017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89</v>
      </c>
      <c r="AO79" t="s">
        <v>271</v>
      </c>
      <c r="AP79" t="n">
        <v>4</v>
      </c>
      <c r="AQ79" t="s">
        <v>91</v>
      </c>
      <c r="AR79" t="s">
        <v>92</v>
      </c>
      <c r="AS79" t="s"/>
      <c r="AT79" t="s">
        <v>93</v>
      </c>
      <c r="AU79" t="s"/>
      <c r="AV79" t="s"/>
      <c r="AW79" t="s"/>
      <c r="AX79" t="s"/>
      <c r="AY79" t="n">
        <v>2061646</v>
      </c>
      <c r="AZ79" t="s">
        <v>260</v>
      </c>
      <c r="BA79" t="s"/>
      <c r="BB79" t="n">
        <v>885958</v>
      </c>
      <c r="BC79" t="n">
        <v>98.83065499999999</v>
      </c>
      <c r="BD79" t="n">
        <v>8.03552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95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256</v>
      </c>
      <c r="F80" t="n">
        <v>2453294</v>
      </c>
      <c r="G80" t="s">
        <v>74</v>
      </c>
      <c r="H80" t="s">
        <v>75</v>
      </c>
      <c r="I80" t="s"/>
      <c r="J80" t="s">
        <v>76</v>
      </c>
      <c r="K80" t="n">
        <v>3482.03</v>
      </c>
      <c r="L80" t="s">
        <v>77</v>
      </c>
      <c r="M80" t="s"/>
      <c r="N80" t="s">
        <v>264</v>
      </c>
      <c r="O80" t="s">
        <v>79</v>
      </c>
      <c r="P80" t="s">
        <v>257</v>
      </c>
      <c r="Q80" t="s"/>
      <c r="R80" t="s">
        <v>148</v>
      </c>
      <c r="S80" t="s">
        <v>270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HYPERLINK("https://hotelmonitor-cachepage.eclerx.com/savepage/tk_1544249868621953_sr_2150.html","info")</f>
        <v/>
      </c>
      <c r="AA80" t="n">
        <v>414017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4</v>
      </c>
      <c r="AQ80" t="s">
        <v>91</v>
      </c>
      <c r="AR80" t="s">
        <v>92</v>
      </c>
      <c r="AS80" t="s"/>
      <c r="AT80" t="s">
        <v>93</v>
      </c>
      <c r="AU80" t="s"/>
      <c r="AV80" t="s"/>
      <c r="AW80" t="s"/>
      <c r="AX80" t="s"/>
      <c r="AY80" t="n">
        <v>2061646</v>
      </c>
      <c r="AZ80" t="s">
        <v>260</v>
      </c>
      <c r="BA80" t="s"/>
      <c r="BB80" t="n">
        <v>885958</v>
      </c>
      <c r="BC80" t="n">
        <v>98.83065499999999</v>
      </c>
      <c r="BD80" t="n">
        <v>8.03552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95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256</v>
      </c>
      <c r="F81" t="n">
        <v>2453294</v>
      </c>
      <c r="G81" t="s">
        <v>74</v>
      </c>
      <c r="H81" t="s">
        <v>75</v>
      </c>
      <c r="I81" t="s"/>
      <c r="J81" t="s">
        <v>76</v>
      </c>
      <c r="K81" t="n">
        <v>3706.75</v>
      </c>
      <c r="L81" t="s">
        <v>77</v>
      </c>
      <c r="M81" t="s"/>
      <c r="N81" t="s">
        <v>264</v>
      </c>
      <c r="O81" t="s">
        <v>79</v>
      </c>
      <c r="P81" t="s">
        <v>257</v>
      </c>
      <c r="Q81" t="s"/>
      <c r="R81" t="s">
        <v>148</v>
      </c>
      <c r="S81" t="s">
        <v>272</v>
      </c>
      <c r="T81" t="s">
        <v>82</v>
      </c>
      <c r="U81" t="s">
        <v>83</v>
      </c>
      <c r="V81" t="s">
        <v>84</v>
      </c>
      <c r="W81" t="s">
        <v>105</v>
      </c>
      <c r="X81" t="s"/>
      <c r="Y81" t="s">
        <v>86</v>
      </c>
      <c r="Z81">
        <f>HYPERLINK("https://hotelmonitor-cachepage.eclerx.com/savepage/tk_1544249868621953_sr_2150.html","info")</f>
        <v/>
      </c>
      <c r="AA81" t="n">
        <v>414017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4</v>
      </c>
      <c r="AQ81" t="s">
        <v>91</v>
      </c>
      <c r="AR81" t="s">
        <v>92</v>
      </c>
      <c r="AS81" t="s"/>
      <c r="AT81" t="s">
        <v>93</v>
      </c>
      <c r="AU81" t="s"/>
      <c r="AV81" t="s"/>
      <c r="AW81" t="s"/>
      <c r="AX81" t="s"/>
      <c r="AY81" t="n">
        <v>2061646</v>
      </c>
      <c r="AZ81" t="s">
        <v>260</v>
      </c>
      <c r="BA81" t="s"/>
      <c r="BB81" t="n">
        <v>885958</v>
      </c>
      <c r="BC81" t="n">
        <v>98.83065499999999</v>
      </c>
      <c r="BD81" t="n">
        <v>8.03552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95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256</v>
      </c>
      <c r="F82" t="n">
        <v>2453294</v>
      </c>
      <c r="G82" t="s">
        <v>74</v>
      </c>
      <c r="H82" t="s">
        <v>75</v>
      </c>
      <c r="I82" t="s"/>
      <c r="J82" t="s">
        <v>76</v>
      </c>
      <c r="K82" t="n">
        <v>3710.65</v>
      </c>
      <c r="L82" t="s">
        <v>77</v>
      </c>
      <c r="M82" t="s"/>
      <c r="N82" t="s">
        <v>273</v>
      </c>
      <c r="O82" t="s">
        <v>79</v>
      </c>
      <c r="P82" t="s">
        <v>257</v>
      </c>
      <c r="Q82" t="s"/>
      <c r="R82" t="s">
        <v>148</v>
      </c>
      <c r="S82" t="s">
        <v>274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>
        <f>HYPERLINK("https://hotelmonitor-cachepage.eclerx.com/savepage/tk_1544249868621953_sr_2150.html","info")</f>
        <v/>
      </c>
      <c r="AA82" t="n">
        <v>414017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89</v>
      </c>
      <c r="AO82" t="s">
        <v>275</v>
      </c>
      <c r="AP82" t="n">
        <v>4</v>
      </c>
      <c r="AQ82" t="s">
        <v>91</v>
      </c>
      <c r="AR82" t="s">
        <v>71</v>
      </c>
      <c r="AS82" t="s"/>
      <c r="AT82" t="s">
        <v>93</v>
      </c>
      <c r="AU82" t="s"/>
      <c r="AV82" t="s"/>
      <c r="AW82" t="s"/>
      <c r="AX82" t="s"/>
      <c r="AY82" t="n">
        <v>2061646</v>
      </c>
      <c r="AZ82" t="s">
        <v>260</v>
      </c>
      <c r="BA82" t="s"/>
      <c r="BB82" t="n">
        <v>885958</v>
      </c>
      <c r="BC82" t="n">
        <v>98.83065499999999</v>
      </c>
      <c r="BD82" t="n">
        <v>8.03552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256</v>
      </c>
      <c r="F83" t="n">
        <v>2453294</v>
      </c>
      <c r="G83" t="s">
        <v>74</v>
      </c>
      <c r="H83" t="s">
        <v>75</v>
      </c>
      <c r="I83" t="s"/>
      <c r="J83" t="s">
        <v>76</v>
      </c>
      <c r="K83" t="n">
        <v>3710.65</v>
      </c>
      <c r="L83" t="s">
        <v>77</v>
      </c>
      <c r="M83" t="s"/>
      <c r="N83" t="s">
        <v>273</v>
      </c>
      <c r="O83" t="s">
        <v>79</v>
      </c>
      <c r="P83" t="s">
        <v>257</v>
      </c>
      <c r="Q83" t="s"/>
      <c r="R83" t="s">
        <v>148</v>
      </c>
      <c r="S83" t="s">
        <v>274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>
        <f>HYPERLINK("https://hotelmonitor-cachepage.eclerx.com/savepage/tk_1544249868621953_sr_2150.html","info")</f>
        <v/>
      </c>
      <c r="AA83" t="n">
        <v>414017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89</v>
      </c>
      <c r="AO83" t="s">
        <v>275</v>
      </c>
      <c r="AP83" t="n">
        <v>4</v>
      </c>
      <c r="AQ83" t="s">
        <v>91</v>
      </c>
      <c r="AR83" t="s">
        <v>261</v>
      </c>
      <c r="AS83" t="s"/>
      <c r="AT83" t="s">
        <v>93</v>
      </c>
      <c r="AU83" t="s"/>
      <c r="AV83" t="s"/>
      <c r="AW83" t="s"/>
      <c r="AX83" t="s"/>
      <c r="AY83" t="n">
        <v>2061646</v>
      </c>
      <c r="AZ83" t="s">
        <v>260</v>
      </c>
      <c r="BA83" t="s"/>
      <c r="BB83" t="n">
        <v>885958</v>
      </c>
      <c r="BC83" t="n">
        <v>98.83065499999999</v>
      </c>
      <c r="BD83" t="n">
        <v>8.03552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256</v>
      </c>
      <c r="F84" t="n">
        <v>2453294</v>
      </c>
      <c r="G84" t="s">
        <v>74</v>
      </c>
      <c r="H84" t="s">
        <v>75</v>
      </c>
      <c r="I84" t="s"/>
      <c r="J84" t="s">
        <v>76</v>
      </c>
      <c r="K84" t="n">
        <v>3878.01</v>
      </c>
      <c r="L84" t="s">
        <v>77</v>
      </c>
      <c r="M84" t="s"/>
      <c r="N84" t="s">
        <v>215</v>
      </c>
      <c r="O84" t="s">
        <v>79</v>
      </c>
      <c r="P84" t="s">
        <v>257</v>
      </c>
      <c r="Q84" t="s"/>
      <c r="R84" t="s">
        <v>148</v>
      </c>
      <c r="S84" t="s">
        <v>276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HYPERLINK("https://hotelmonitor-cachepage.eclerx.com/savepage/tk_1544249868621953_sr_2150.html","info")</f>
        <v/>
      </c>
      <c r="AA84" t="n">
        <v>414017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89</v>
      </c>
      <c r="AO84" t="s">
        <v>277</v>
      </c>
      <c r="AP84" t="n">
        <v>4</v>
      </c>
      <c r="AQ84" t="s">
        <v>91</v>
      </c>
      <c r="AR84" t="s">
        <v>71</v>
      </c>
      <c r="AS84" t="s"/>
      <c r="AT84" t="s">
        <v>93</v>
      </c>
      <c r="AU84" t="s"/>
      <c r="AV84" t="s"/>
      <c r="AW84" t="s"/>
      <c r="AX84" t="s"/>
      <c r="AY84" t="n">
        <v>2061646</v>
      </c>
      <c r="AZ84" t="s">
        <v>260</v>
      </c>
      <c r="BA84" t="s"/>
      <c r="BB84" t="n">
        <v>885958</v>
      </c>
      <c r="BC84" t="n">
        <v>98.83065499999999</v>
      </c>
      <c r="BD84" t="n">
        <v>8.03552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256</v>
      </c>
      <c r="F85" t="n">
        <v>2453294</v>
      </c>
      <c r="G85" t="s">
        <v>74</v>
      </c>
      <c r="H85" t="s">
        <v>75</v>
      </c>
      <c r="I85" t="s"/>
      <c r="J85" t="s">
        <v>76</v>
      </c>
      <c r="K85" t="n">
        <v>3878.01</v>
      </c>
      <c r="L85" t="s">
        <v>77</v>
      </c>
      <c r="M85" t="s"/>
      <c r="N85" t="s">
        <v>215</v>
      </c>
      <c r="O85" t="s">
        <v>79</v>
      </c>
      <c r="P85" t="s">
        <v>257</v>
      </c>
      <c r="Q85" t="s"/>
      <c r="R85" t="s">
        <v>148</v>
      </c>
      <c r="S85" t="s">
        <v>276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HYPERLINK("https://hotelmonitor-cachepage.eclerx.com/savepage/tk_1544249868621953_sr_2150.html","info")</f>
        <v/>
      </c>
      <c r="AA85" t="n">
        <v>414017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89</v>
      </c>
      <c r="AO85" t="s">
        <v>277</v>
      </c>
      <c r="AP85" t="n">
        <v>4</v>
      </c>
      <c r="AQ85" t="s">
        <v>91</v>
      </c>
      <c r="AR85" t="s">
        <v>261</v>
      </c>
      <c r="AS85" t="s"/>
      <c r="AT85" t="s">
        <v>93</v>
      </c>
      <c r="AU85" t="s"/>
      <c r="AV85" t="s"/>
      <c r="AW85" t="s"/>
      <c r="AX85" t="s"/>
      <c r="AY85" t="n">
        <v>2061646</v>
      </c>
      <c r="AZ85" t="s">
        <v>260</v>
      </c>
      <c r="BA85" t="s"/>
      <c r="BB85" t="n">
        <v>885958</v>
      </c>
      <c r="BC85" t="n">
        <v>98.83065499999999</v>
      </c>
      <c r="BD85" t="n">
        <v>8.03552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256</v>
      </c>
      <c r="F86" t="n">
        <v>2453294</v>
      </c>
      <c r="G86" t="s">
        <v>74</v>
      </c>
      <c r="H86" t="s">
        <v>75</v>
      </c>
      <c r="I86" t="s"/>
      <c r="J86" t="s">
        <v>76</v>
      </c>
      <c r="K86" t="n">
        <v>3919.78</v>
      </c>
      <c r="L86" t="s">
        <v>77</v>
      </c>
      <c r="M86" t="s"/>
      <c r="N86" t="s">
        <v>273</v>
      </c>
      <c r="O86" t="s">
        <v>79</v>
      </c>
      <c r="P86" t="s">
        <v>257</v>
      </c>
      <c r="Q86" t="s"/>
      <c r="R86" t="s">
        <v>148</v>
      </c>
      <c r="S86" t="s">
        <v>278</v>
      </c>
      <c r="T86" t="s">
        <v>82</v>
      </c>
      <c r="U86" t="s">
        <v>83</v>
      </c>
      <c r="V86" t="s">
        <v>84</v>
      </c>
      <c r="W86" t="s">
        <v>105</v>
      </c>
      <c r="X86" t="s"/>
      <c r="Y86" t="s">
        <v>86</v>
      </c>
      <c r="Z86">
        <f>HYPERLINK("https://hotelmonitor-cachepage.eclerx.com/savepage/tk_1544249868621953_sr_2150.html","info")</f>
        <v/>
      </c>
      <c r="AA86" t="n">
        <v>414017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89</v>
      </c>
      <c r="AO86" t="s">
        <v>279</v>
      </c>
      <c r="AP86" t="n">
        <v>4</v>
      </c>
      <c r="AQ86" t="s">
        <v>91</v>
      </c>
      <c r="AR86" t="s">
        <v>71</v>
      </c>
      <c r="AS86" t="s"/>
      <c r="AT86" t="s">
        <v>93</v>
      </c>
      <c r="AU86" t="s"/>
      <c r="AV86" t="s"/>
      <c r="AW86" t="s"/>
      <c r="AX86" t="s"/>
      <c r="AY86" t="n">
        <v>2061646</v>
      </c>
      <c r="AZ86" t="s">
        <v>260</v>
      </c>
      <c r="BA86" t="s"/>
      <c r="BB86" t="n">
        <v>885958</v>
      </c>
      <c r="BC86" t="n">
        <v>98.83065499999999</v>
      </c>
      <c r="BD86" t="n">
        <v>8.03552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256</v>
      </c>
      <c r="F87" t="n">
        <v>2453294</v>
      </c>
      <c r="G87" t="s">
        <v>74</v>
      </c>
      <c r="H87" t="s">
        <v>75</v>
      </c>
      <c r="I87" t="s"/>
      <c r="J87" t="s">
        <v>76</v>
      </c>
      <c r="K87" t="n">
        <v>3919.78</v>
      </c>
      <c r="L87" t="s">
        <v>77</v>
      </c>
      <c r="M87" t="s"/>
      <c r="N87" t="s">
        <v>273</v>
      </c>
      <c r="O87" t="s">
        <v>79</v>
      </c>
      <c r="P87" t="s">
        <v>257</v>
      </c>
      <c r="Q87" t="s"/>
      <c r="R87" t="s">
        <v>148</v>
      </c>
      <c r="S87" t="s">
        <v>278</v>
      </c>
      <c r="T87" t="s">
        <v>82</v>
      </c>
      <c r="U87" t="s">
        <v>83</v>
      </c>
      <c r="V87" t="s">
        <v>84</v>
      </c>
      <c r="W87" t="s">
        <v>105</v>
      </c>
      <c r="X87" t="s"/>
      <c r="Y87" t="s">
        <v>86</v>
      </c>
      <c r="Z87">
        <f>HYPERLINK("https://hotelmonitor-cachepage.eclerx.com/savepage/tk_1544249868621953_sr_2150.html","info")</f>
        <v/>
      </c>
      <c r="AA87" t="n">
        <v>414017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89</v>
      </c>
      <c r="AO87" t="s">
        <v>279</v>
      </c>
      <c r="AP87" t="n">
        <v>4</v>
      </c>
      <c r="AQ87" t="s">
        <v>91</v>
      </c>
      <c r="AR87" t="s">
        <v>261</v>
      </c>
      <c r="AS87" t="s"/>
      <c r="AT87" t="s">
        <v>93</v>
      </c>
      <c r="AU87" t="s"/>
      <c r="AV87" t="s"/>
      <c r="AW87" t="s"/>
      <c r="AX87" t="s"/>
      <c r="AY87" t="n">
        <v>2061646</v>
      </c>
      <c r="AZ87" t="s">
        <v>260</v>
      </c>
      <c r="BA87" t="s"/>
      <c r="BB87" t="n">
        <v>885958</v>
      </c>
      <c r="BC87" t="n">
        <v>98.83065499999999</v>
      </c>
      <c r="BD87" t="n">
        <v>8.03552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256</v>
      </c>
      <c r="F88" t="n">
        <v>2453294</v>
      </c>
      <c r="G88" t="s">
        <v>74</v>
      </c>
      <c r="H88" t="s">
        <v>75</v>
      </c>
      <c r="I88" t="s"/>
      <c r="J88" t="s">
        <v>76</v>
      </c>
      <c r="K88" t="n">
        <v>3987.6</v>
      </c>
      <c r="L88" t="s">
        <v>77</v>
      </c>
      <c r="M88" t="s"/>
      <c r="N88" t="s">
        <v>273</v>
      </c>
      <c r="O88" t="s">
        <v>79</v>
      </c>
      <c r="P88" t="s">
        <v>257</v>
      </c>
      <c r="Q88" t="s"/>
      <c r="R88" t="s">
        <v>148</v>
      </c>
      <c r="S88" t="s">
        <v>280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>
        <f>HYPERLINK("https://hotelmonitor-cachepage.eclerx.com/savepage/tk_1544249868621953_sr_2150.html","info")</f>
        <v/>
      </c>
      <c r="AA88" t="n">
        <v>414017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89</v>
      </c>
      <c r="AO88" t="s">
        <v>281</v>
      </c>
      <c r="AP88" t="n">
        <v>4</v>
      </c>
      <c r="AQ88" t="s">
        <v>91</v>
      </c>
      <c r="AR88" t="s">
        <v>92</v>
      </c>
      <c r="AS88" t="s"/>
      <c r="AT88" t="s">
        <v>93</v>
      </c>
      <c r="AU88" t="s"/>
      <c r="AV88" t="s"/>
      <c r="AW88" t="s"/>
      <c r="AX88" t="s"/>
      <c r="AY88" t="n">
        <v>2061646</v>
      </c>
      <c r="AZ88" t="s">
        <v>260</v>
      </c>
      <c r="BA88" t="s"/>
      <c r="BB88" t="n">
        <v>885958</v>
      </c>
      <c r="BC88" t="n">
        <v>98.83065499999999</v>
      </c>
      <c r="BD88" t="n">
        <v>8.03552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256</v>
      </c>
      <c r="F89" t="n">
        <v>2453294</v>
      </c>
      <c r="G89" t="s">
        <v>74</v>
      </c>
      <c r="H89" t="s">
        <v>75</v>
      </c>
      <c r="I89" t="s"/>
      <c r="J89" t="s">
        <v>76</v>
      </c>
      <c r="K89" t="n">
        <v>4086.85</v>
      </c>
      <c r="L89" t="s">
        <v>77</v>
      </c>
      <c r="M89" t="s"/>
      <c r="N89" t="s">
        <v>264</v>
      </c>
      <c r="O89" t="s">
        <v>79</v>
      </c>
      <c r="P89" t="s">
        <v>257</v>
      </c>
      <c r="Q89" t="s"/>
      <c r="R89" t="s">
        <v>148</v>
      </c>
      <c r="S89" t="s">
        <v>282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>
        <f>HYPERLINK("https://hotelmonitor-cachepage.eclerx.com/savepage/tk_1544249868621953_sr_2150.html","info")</f>
        <v/>
      </c>
      <c r="AA89" t="n">
        <v>414017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89</v>
      </c>
      <c r="AO89" t="s">
        <v>283</v>
      </c>
      <c r="AP89" t="n">
        <v>4</v>
      </c>
      <c r="AQ89" t="s">
        <v>91</v>
      </c>
      <c r="AR89" t="s">
        <v>71</v>
      </c>
      <c r="AS89" t="s"/>
      <c r="AT89" t="s">
        <v>93</v>
      </c>
      <c r="AU89" t="s"/>
      <c r="AV89" t="s"/>
      <c r="AW89" t="s"/>
      <c r="AX89" t="s"/>
      <c r="AY89" t="n">
        <v>2061646</v>
      </c>
      <c r="AZ89" t="s">
        <v>260</v>
      </c>
      <c r="BA89" t="s"/>
      <c r="BB89" t="n">
        <v>885958</v>
      </c>
      <c r="BC89" t="n">
        <v>98.83065499999999</v>
      </c>
      <c r="BD89" t="n">
        <v>8.03552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256</v>
      </c>
      <c r="F90" t="n">
        <v>2453294</v>
      </c>
      <c r="G90" t="s">
        <v>74</v>
      </c>
      <c r="H90" t="s">
        <v>75</v>
      </c>
      <c r="I90" t="s"/>
      <c r="J90" t="s">
        <v>76</v>
      </c>
      <c r="K90" t="n">
        <v>4086.85</v>
      </c>
      <c r="L90" t="s">
        <v>77</v>
      </c>
      <c r="M90" t="s"/>
      <c r="N90" t="s">
        <v>264</v>
      </c>
      <c r="O90" t="s">
        <v>79</v>
      </c>
      <c r="P90" t="s">
        <v>257</v>
      </c>
      <c r="Q90" t="s"/>
      <c r="R90" t="s">
        <v>148</v>
      </c>
      <c r="S90" t="s">
        <v>282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>
        <f>HYPERLINK("https://hotelmonitor-cachepage.eclerx.com/savepage/tk_1544249868621953_sr_2150.html","info")</f>
        <v/>
      </c>
      <c r="AA90" t="n">
        <v>414017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89</v>
      </c>
      <c r="AO90" t="s">
        <v>283</v>
      </c>
      <c r="AP90" t="n">
        <v>4</v>
      </c>
      <c r="AQ90" t="s">
        <v>91</v>
      </c>
      <c r="AR90" t="s">
        <v>261</v>
      </c>
      <c r="AS90" t="s"/>
      <c r="AT90" t="s">
        <v>93</v>
      </c>
      <c r="AU90" t="s"/>
      <c r="AV90" t="s"/>
      <c r="AW90" t="s"/>
      <c r="AX90" t="s"/>
      <c r="AY90" t="n">
        <v>2061646</v>
      </c>
      <c r="AZ90" t="s">
        <v>260</v>
      </c>
      <c r="BA90" t="s"/>
      <c r="BB90" t="n">
        <v>885958</v>
      </c>
      <c r="BC90" t="n">
        <v>98.83065499999999</v>
      </c>
      <c r="BD90" t="n">
        <v>8.03552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256</v>
      </c>
      <c r="F91" t="n">
        <v>2453294</v>
      </c>
      <c r="G91" t="s">
        <v>74</v>
      </c>
      <c r="H91" t="s">
        <v>75</v>
      </c>
      <c r="I91" t="s"/>
      <c r="J91" t="s">
        <v>76</v>
      </c>
      <c r="K91" t="n">
        <v>4167.45</v>
      </c>
      <c r="L91" t="s">
        <v>77</v>
      </c>
      <c r="M91" t="s"/>
      <c r="N91" t="s">
        <v>215</v>
      </c>
      <c r="O91" t="s">
        <v>79</v>
      </c>
      <c r="P91" t="s">
        <v>257</v>
      </c>
      <c r="Q91" t="s"/>
      <c r="R91" t="s">
        <v>148</v>
      </c>
      <c r="S91" t="s">
        <v>284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>
        <f>HYPERLINK("https://hotelmonitor-cachepage.eclerx.com/savepage/tk_1544249868621953_sr_2150.html","info")</f>
        <v/>
      </c>
      <c r="AA91" t="n">
        <v>414017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89</v>
      </c>
      <c r="AO91" t="s">
        <v>285</v>
      </c>
      <c r="AP91" t="n">
        <v>4</v>
      </c>
      <c r="AQ91" t="s">
        <v>91</v>
      </c>
      <c r="AR91" t="s">
        <v>92</v>
      </c>
      <c r="AS91" t="s"/>
      <c r="AT91" t="s">
        <v>93</v>
      </c>
      <c r="AU91" t="s"/>
      <c r="AV91" t="s"/>
      <c r="AW91" t="s"/>
      <c r="AX91" t="s"/>
      <c r="AY91" t="n">
        <v>2061646</v>
      </c>
      <c r="AZ91" t="s">
        <v>260</v>
      </c>
      <c r="BA91" t="s"/>
      <c r="BB91" t="n">
        <v>885958</v>
      </c>
      <c r="BC91" t="n">
        <v>98.83065499999999</v>
      </c>
      <c r="BD91" t="n">
        <v>8.03552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256</v>
      </c>
      <c r="F92" t="n">
        <v>2453294</v>
      </c>
      <c r="G92" t="s">
        <v>74</v>
      </c>
      <c r="H92" t="s">
        <v>75</v>
      </c>
      <c r="I92" t="s"/>
      <c r="J92" t="s">
        <v>76</v>
      </c>
      <c r="K92" t="n">
        <v>4212.33</v>
      </c>
      <c r="L92" t="s">
        <v>77</v>
      </c>
      <c r="M92" t="s"/>
      <c r="N92" t="s">
        <v>273</v>
      </c>
      <c r="O92" t="s">
        <v>79</v>
      </c>
      <c r="P92" t="s">
        <v>257</v>
      </c>
      <c r="Q92" t="s"/>
      <c r="R92" t="s">
        <v>148</v>
      </c>
      <c r="S92" t="s">
        <v>286</v>
      </c>
      <c r="T92" t="s">
        <v>82</v>
      </c>
      <c r="U92" t="s">
        <v>83</v>
      </c>
      <c r="V92" t="s">
        <v>84</v>
      </c>
      <c r="W92" t="s">
        <v>105</v>
      </c>
      <c r="X92" t="s"/>
      <c r="Y92" t="s">
        <v>86</v>
      </c>
      <c r="Z92">
        <f>HYPERLINK("https://hotelmonitor-cachepage.eclerx.com/savepage/tk_1544249868621953_sr_2150.html","info")</f>
        <v/>
      </c>
      <c r="AA92" t="n">
        <v>414017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>
        <v>287</v>
      </c>
      <c r="AP92" t="n">
        <v>4</v>
      </c>
      <c r="AQ92" t="s">
        <v>91</v>
      </c>
      <c r="AR92" t="s">
        <v>92</v>
      </c>
      <c r="AS92" t="s"/>
      <c r="AT92" t="s">
        <v>93</v>
      </c>
      <c r="AU92" t="s"/>
      <c r="AV92" t="s"/>
      <c r="AW92" t="s"/>
      <c r="AX92" t="s"/>
      <c r="AY92" t="n">
        <v>2061646</v>
      </c>
      <c r="AZ92" t="s">
        <v>260</v>
      </c>
      <c r="BA92" t="s"/>
      <c r="BB92" t="n">
        <v>885958</v>
      </c>
      <c r="BC92" t="n">
        <v>98.83065499999999</v>
      </c>
      <c r="BD92" t="n">
        <v>8.03552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256</v>
      </c>
      <c r="F93" t="n">
        <v>2453294</v>
      </c>
      <c r="G93" t="s">
        <v>74</v>
      </c>
      <c r="H93" t="s">
        <v>75</v>
      </c>
      <c r="I93" t="s"/>
      <c r="J93" t="s">
        <v>76</v>
      </c>
      <c r="K93" t="n">
        <v>4256.18</v>
      </c>
      <c r="L93" t="s">
        <v>77</v>
      </c>
      <c r="M93" t="s"/>
      <c r="N93" t="s">
        <v>215</v>
      </c>
      <c r="O93" t="s">
        <v>79</v>
      </c>
      <c r="P93" t="s">
        <v>257</v>
      </c>
      <c r="Q93" t="s"/>
      <c r="R93" t="s">
        <v>148</v>
      </c>
      <c r="S93" t="s">
        <v>288</v>
      </c>
      <c r="T93" t="s">
        <v>82</v>
      </c>
      <c r="U93" t="s">
        <v>83</v>
      </c>
      <c r="V93" t="s">
        <v>84</v>
      </c>
      <c r="W93" t="s">
        <v>105</v>
      </c>
      <c r="X93" t="s"/>
      <c r="Y93" t="s">
        <v>86</v>
      </c>
      <c r="Z93">
        <f>HYPERLINK("https://hotelmonitor-cachepage.eclerx.com/savepage/tk_1544249868621953_sr_2150.html","info")</f>
        <v/>
      </c>
      <c r="AA93" t="n">
        <v>414017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>
        <v>289</v>
      </c>
      <c r="AP93" t="n">
        <v>4</v>
      </c>
      <c r="AQ93" t="s">
        <v>91</v>
      </c>
      <c r="AR93" t="s">
        <v>71</v>
      </c>
      <c r="AS93" t="s"/>
      <c r="AT93" t="s">
        <v>93</v>
      </c>
      <c r="AU93" t="s"/>
      <c r="AV93" t="s"/>
      <c r="AW93" t="s"/>
      <c r="AX93" t="s"/>
      <c r="AY93" t="n">
        <v>2061646</v>
      </c>
      <c r="AZ93" t="s">
        <v>260</v>
      </c>
      <c r="BA93" t="s"/>
      <c r="BB93" t="n">
        <v>885958</v>
      </c>
      <c r="BC93" t="n">
        <v>98.83065499999999</v>
      </c>
      <c r="BD93" t="n">
        <v>8.03552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256</v>
      </c>
      <c r="F94" t="n">
        <v>2453294</v>
      </c>
      <c r="G94" t="s">
        <v>74</v>
      </c>
      <c r="H94" t="s">
        <v>75</v>
      </c>
      <c r="I94" t="s"/>
      <c r="J94" t="s">
        <v>76</v>
      </c>
      <c r="K94" t="n">
        <v>4256.18</v>
      </c>
      <c r="L94" t="s">
        <v>77</v>
      </c>
      <c r="M94" t="s"/>
      <c r="N94" t="s">
        <v>215</v>
      </c>
      <c r="O94" t="s">
        <v>79</v>
      </c>
      <c r="P94" t="s">
        <v>257</v>
      </c>
      <c r="Q94" t="s"/>
      <c r="R94" t="s">
        <v>148</v>
      </c>
      <c r="S94" t="s">
        <v>288</v>
      </c>
      <c r="T94" t="s">
        <v>82</v>
      </c>
      <c r="U94" t="s">
        <v>83</v>
      </c>
      <c r="V94" t="s">
        <v>84</v>
      </c>
      <c r="W94" t="s">
        <v>105</v>
      </c>
      <c r="X94" t="s"/>
      <c r="Y94" t="s">
        <v>86</v>
      </c>
      <c r="Z94">
        <f>HYPERLINK("https://hotelmonitor-cachepage.eclerx.com/savepage/tk_1544249868621953_sr_2150.html","info")</f>
        <v/>
      </c>
      <c r="AA94" t="n">
        <v>414017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89</v>
      </c>
      <c r="AO94" t="s">
        <v>289</v>
      </c>
      <c r="AP94" t="n">
        <v>4</v>
      </c>
      <c r="AQ94" t="s">
        <v>91</v>
      </c>
      <c r="AR94" t="s">
        <v>261</v>
      </c>
      <c r="AS94" t="s"/>
      <c r="AT94" t="s">
        <v>93</v>
      </c>
      <c r="AU94" t="s"/>
      <c r="AV94" t="s"/>
      <c r="AW94" t="s"/>
      <c r="AX94" t="s"/>
      <c r="AY94" t="n">
        <v>2061646</v>
      </c>
      <c r="AZ94" t="s">
        <v>260</v>
      </c>
      <c r="BA94" t="s"/>
      <c r="BB94" t="n">
        <v>885958</v>
      </c>
      <c r="BC94" t="n">
        <v>98.83065499999999</v>
      </c>
      <c r="BD94" t="n">
        <v>8.03552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256</v>
      </c>
      <c r="F95" t="n">
        <v>2453294</v>
      </c>
      <c r="G95" t="s">
        <v>74</v>
      </c>
      <c r="H95" t="s">
        <v>75</v>
      </c>
      <c r="I95" t="s"/>
      <c r="J95" t="s">
        <v>76</v>
      </c>
      <c r="K95" t="n">
        <v>4391.88</v>
      </c>
      <c r="L95" t="s">
        <v>77</v>
      </c>
      <c r="M95" t="s"/>
      <c r="N95" t="s">
        <v>264</v>
      </c>
      <c r="O95" t="s">
        <v>79</v>
      </c>
      <c r="P95" t="s">
        <v>257</v>
      </c>
      <c r="Q95" t="s"/>
      <c r="R95" t="s">
        <v>148</v>
      </c>
      <c r="S95" t="s">
        <v>290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HYPERLINK("https://hotelmonitor-cachepage.eclerx.com/savepage/tk_1544249868621953_sr_2150.html","info")</f>
        <v/>
      </c>
      <c r="AA95" t="n">
        <v>414017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4</v>
      </c>
      <c r="AQ95" t="s">
        <v>91</v>
      </c>
      <c r="AR95" t="s">
        <v>92</v>
      </c>
      <c r="AS95" t="s"/>
      <c r="AT95" t="s">
        <v>93</v>
      </c>
      <c r="AU95" t="s"/>
      <c r="AV95" t="s"/>
      <c r="AW95" t="s"/>
      <c r="AX95" t="s"/>
      <c r="AY95" t="n">
        <v>2061646</v>
      </c>
      <c r="AZ95" t="s">
        <v>260</v>
      </c>
      <c r="BA95" t="s"/>
      <c r="BB95" t="n">
        <v>885958</v>
      </c>
      <c r="BC95" t="n">
        <v>98.83065499999999</v>
      </c>
      <c r="BD95" t="n">
        <v>8.03552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256</v>
      </c>
      <c r="F96" t="n">
        <v>2453294</v>
      </c>
      <c r="G96" t="s">
        <v>74</v>
      </c>
      <c r="H96" t="s">
        <v>75</v>
      </c>
      <c r="I96" t="s"/>
      <c r="J96" t="s">
        <v>76</v>
      </c>
      <c r="K96" t="n">
        <v>4465.31</v>
      </c>
      <c r="L96" t="s">
        <v>77</v>
      </c>
      <c r="M96" t="s"/>
      <c r="N96" t="s">
        <v>264</v>
      </c>
      <c r="O96" t="s">
        <v>79</v>
      </c>
      <c r="P96" t="s">
        <v>257</v>
      </c>
      <c r="Q96" t="s"/>
      <c r="R96" t="s">
        <v>148</v>
      </c>
      <c r="S96" t="s">
        <v>291</v>
      </c>
      <c r="T96" t="s">
        <v>82</v>
      </c>
      <c r="U96" t="s">
        <v>83</v>
      </c>
      <c r="V96" t="s">
        <v>84</v>
      </c>
      <c r="W96" t="s">
        <v>105</v>
      </c>
      <c r="X96" t="s"/>
      <c r="Y96" t="s">
        <v>86</v>
      </c>
      <c r="Z96">
        <f>HYPERLINK("https://hotelmonitor-cachepage.eclerx.com/savepage/tk_1544249868621953_sr_2150.html","info")</f>
        <v/>
      </c>
      <c r="AA96" t="n">
        <v>414017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89</v>
      </c>
      <c r="AO96" t="s">
        <v>292</v>
      </c>
      <c r="AP96" t="n">
        <v>4</v>
      </c>
      <c r="AQ96" t="s">
        <v>91</v>
      </c>
      <c r="AR96" t="s">
        <v>71</v>
      </c>
      <c r="AS96" t="s"/>
      <c r="AT96" t="s">
        <v>93</v>
      </c>
      <c r="AU96" t="s"/>
      <c r="AV96" t="s"/>
      <c r="AW96" t="s"/>
      <c r="AX96" t="s"/>
      <c r="AY96" t="n">
        <v>2061646</v>
      </c>
      <c r="AZ96" t="s">
        <v>260</v>
      </c>
      <c r="BA96" t="s"/>
      <c r="BB96" t="n">
        <v>885958</v>
      </c>
      <c r="BC96" t="n">
        <v>98.83065499999999</v>
      </c>
      <c r="BD96" t="n">
        <v>8.03552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256</v>
      </c>
      <c r="F97" t="n">
        <v>2453294</v>
      </c>
      <c r="G97" t="s">
        <v>74</v>
      </c>
      <c r="H97" t="s">
        <v>75</v>
      </c>
      <c r="I97" t="s"/>
      <c r="J97" t="s">
        <v>76</v>
      </c>
      <c r="K97" t="n">
        <v>4465.31</v>
      </c>
      <c r="L97" t="s">
        <v>77</v>
      </c>
      <c r="M97" t="s"/>
      <c r="N97" t="s">
        <v>264</v>
      </c>
      <c r="O97" t="s">
        <v>79</v>
      </c>
      <c r="P97" t="s">
        <v>257</v>
      </c>
      <c r="Q97" t="s"/>
      <c r="R97" t="s">
        <v>148</v>
      </c>
      <c r="S97" t="s">
        <v>291</v>
      </c>
      <c r="T97" t="s">
        <v>82</v>
      </c>
      <c r="U97" t="s">
        <v>83</v>
      </c>
      <c r="V97" t="s">
        <v>84</v>
      </c>
      <c r="W97" t="s">
        <v>105</v>
      </c>
      <c r="X97" t="s"/>
      <c r="Y97" t="s">
        <v>86</v>
      </c>
      <c r="Z97">
        <f>HYPERLINK("https://hotelmonitor-cachepage.eclerx.com/savepage/tk_1544249868621953_sr_2150.html","info")</f>
        <v/>
      </c>
      <c r="AA97" t="n">
        <v>414017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89</v>
      </c>
      <c r="AO97" t="s">
        <v>292</v>
      </c>
      <c r="AP97" t="n">
        <v>4</v>
      </c>
      <c r="AQ97" t="s">
        <v>91</v>
      </c>
      <c r="AR97" t="s">
        <v>261</v>
      </c>
      <c r="AS97" t="s"/>
      <c r="AT97" t="s">
        <v>93</v>
      </c>
      <c r="AU97" t="s"/>
      <c r="AV97" t="s"/>
      <c r="AW97" t="s"/>
      <c r="AX97" t="s"/>
      <c r="AY97" t="n">
        <v>2061646</v>
      </c>
      <c r="AZ97" t="s">
        <v>260</v>
      </c>
      <c r="BA97" t="s"/>
      <c r="BB97" t="n">
        <v>885958</v>
      </c>
      <c r="BC97" t="n">
        <v>98.83065499999999</v>
      </c>
      <c r="BD97" t="n">
        <v>8.03552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256</v>
      </c>
      <c r="F98" t="n">
        <v>2453294</v>
      </c>
      <c r="G98" t="s">
        <v>74</v>
      </c>
      <c r="H98" t="s">
        <v>75</v>
      </c>
      <c r="I98" t="s"/>
      <c r="J98" t="s">
        <v>76</v>
      </c>
      <c r="K98" t="n">
        <v>4557.31</v>
      </c>
      <c r="L98" t="s">
        <v>77</v>
      </c>
      <c r="M98" t="s"/>
      <c r="N98" t="s">
        <v>273</v>
      </c>
      <c r="O98" t="s">
        <v>79</v>
      </c>
      <c r="P98" t="s">
        <v>257</v>
      </c>
      <c r="Q98" t="s"/>
      <c r="R98" t="s">
        <v>148</v>
      </c>
      <c r="S98" t="s">
        <v>293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HYPERLINK("https://hotelmonitor-cachepage.eclerx.com/savepage/tk_1544249868621953_sr_2150.html","info")</f>
        <v/>
      </c>
      <c r="AA98" t="n">
        <v>414017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89</v>
      </c>
      <c r="AO98" t="s">
        <v>294</v>
      </c>
      <c r="AP98" t="n">
        <v>4</v>
      </c>
      <c r="AQ98" t="s">
        <v>91</v>
      </c>
      <c r="AR98" t="s">
        <v>71</v>
      </c>
      <c r="AS98" t="s"/>
      <c r="AT98" t="s">
        <v>93</v>
      </c>
      <c r="AU98" t="s"/>
      <c r="AV98" t="s"/>
      <c r="AW98" t="s"/>
      <c r="AX98" t="s"/>
      <c r="AY98" t="n">
        <v>2061646</v>
      </c>
      <c r="AZ98" t="s">
        <v>260</v>
      </c>
      <c r="BA98" t="s"/>
      <c r="BB98" t="n">
        <v>885958</v>
      </c>
      <c r="BC98" t="n">
        <v>98.83065499999999</v>
      </c>
      <c r="BD98" t="n">
        <v>8.03552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256</v>
      </c>
      <c r="F99" t="n">
        <v>2453294</v>
      </c>
      <c r="G99" t="s">
        <v>74</v>
      </c>
      <c r="H99" t="s">
        <v>75</v>
      </c>
      <c r="I99" t="s"/>
      <c r="J99" t="s">
        <v>76</v>
      </c>
      <c r="K99" t="n">
        <v>4557.31</v>
      </c>
      <c r="L99" t="s">
        <v>77</v>
      </c>
      <c r="M99" t="s"/>
      <c r="N99" t="s">
        <v>273</v>
      </c>
      <c r="O99" t="s">
        <v>79</v>
      </c>
      <c r="P99" t="s">
        <v>257</v>
      </c>
      <c r="Q99" t="s"/>
      <c r="R99" t="s">
        <v>148</v>
      </c>
      <c r="S99" t="s">
        <v>293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HYPERLINK("https://hotelmonitor-cachepage.eclerx.com/savepage/tk_1544249868621953_sr_2150.html","info")</f>
        <v/>
      </c>
      <c r="AA99" t="n">
        <v>414017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89</v>
      </c>
      <c r="AO99" t="s">
        <v>294</v>
      </c>
      <c r="AP99" t="n">
        <v>4</v>
      </c>
      <c r="AQ99" t="s">
        <v>91</v>
      </c>
      <c r="AR99" t="s">
        <v>261</v>
      </c>
      <c r="AS99" t="s"/>
      <c r="AT99" t="s">
        <v>93</v>
      </c>
      <c r="AU99" t="s"/>
      <c r="AV99" t="s"/>
      <c r="AW99" t="s"/>
      <c r="AX99" t="s"/>
      <c r="AY99" t="n">
        <v>2061646</v>
      </c>
      <c r="AZ99" t="s">
        <v>260</v>
      </c>
      <c r="BA99" t="s"/>
      <c r="BB99" t="n">
        <v>885958</v>
      </c>
      <c r="BC99" t="n">
        <v>98.83065499999999</v>
      </c>
      <c r="BD99" t="n">
        <v>8.03552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256</v>
      </c>
      <c r="F100" t="n">
        <v>2453294</v>
      </c>
      <c r="G100" t="s">
        <v>74</v>
      </c>
      <c r="H100" t="s">
        <v>75</v>
      </c>
      <c r="I100" t="s"/>
      <c r="J100" t="s">
        <v>76</v>
      </c>
      <c r="K100" t="n">
        <v>4573.85</v>
      </c>
      <c r="L100" t="s">
        <v>77</v>
      </c>
      <c r="M100" t="s"/>
      <c r="N100" t="s">
        <v>215</v>
      </c>
      <c r="O100" t="s">
        <v>79</v>
      </c>
      <c r="P100" t="s">
        <v>257</v>
      </c>
      <c r="Q100" t="s"/>
      <c r="R100" t="s">
        <v>148</v>
      </c>
      <c r="S100" t="s">
        <v>295</v>
      </c>
      <c r="T100" t="s">
        <v>82</v>
      </c>
      <c r="U100" t="s">
        <v>83</v>
      </c>
      <c r="V100" t="s">
        <v>84</v>
      </c>
      <c r="W100" t="s">
        <v>105</v>
      </c>
      <c r="X100" t="s"/>
      <c r="Y100" t="s">
        <v>86</v>
      </c>
      <c r="Z100">
        <f>HYPERLINK("https://hotelmonitor-cachepage.eclerx.com/savepage/tk_1544249868621953_sr_2150.html","info")</f>
        <v/>
      </c>
      <c r="AA100" t="n">
        <v>414017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89</v>
      </c>
      <c r="AO100" t="s">
        <v>296</v>
      </c>
      <c r="AP100" t="n">
        <v>4</v>
      </c>
      <c r="AQ100" t="s">
        <v>91</v>
      </c>
      <c r="AR100" t="s">
        <v>92</v>
      </c>
      <c r="AS100" t="s"/>
      <c r="AT100" t="s">
        <v>93</v>
      </c>
      <c r="AU100" t="s"/>
      <c r="AV100" t="s"/>
      <c r="AW100" t="s"/>
      <c r="AX100" t="s"/>
      <c r="AY100" t="n">
        <v>2061646</v>
      </c>
      <c r="AZ100" t="s">
        <v>260</v>
      </c>
      <c r="BA100" t="s"/>
      <c r="BB100" t="n">
        <v>885958</v>
      </c>
      <c r="BC100" t="n">
        <v>98.83065499999999</v>
      </c>
      <c r="BD100" t="n">
        <v>8.03552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256</v>
      </c>
      <c r="F101" t="n">
        <v>2453294</v>
      </c>
      <c r="G101" t="s">
        <v>74</v>
      </c>
      <c r="H101" t="s">
        <v>75</v>
      </c>
      <c r="I101" t="s"/>
      <c r="J101" t="s">
        <v>76</v>
      </c>
      <c r="K101" t="n">
        <v>4578.2</v>
      </c>
      <c r="L101" t="s">
        <v>77</v>
      </c>
      <c r="M101" t="s"/>
      <c r="N101" t="s">
        <v>264</v>
      </c>
      <c r="O101" t="s">
        <v>79</v>
      </c>
      <c r="P101" t="s">
        <v>257</v>
      </c>
      <c r="Q101" t="s"/>
      <c r="R101" t="s">
        <v>148</v>
      </c>
      <c r="S101" t="s">
        <v>297</v>
      </c>
      <c r="T101" t="s">
        <v>82</v>
      </c>
      <c r="U101" t="s">
        <v>83</v>
      </c>
      <c r="V101" t="s">
        <v>84</v>
      </c>
      <c r="W101" t="s">
        <v>105</v>
      </c>
      <c r="X101" t="s"/>
      <c r="Y101" t="s">
        <v>86</v>
      </c>
      <c r="Z101">
        <f>HYPERLINK("https://hotelmonitor-cachepage.eclerx.com/savepage/tk_1544249868621953_sr_2150.html","info")</f>
        <v/>
      </c>
      <c r="AA101" t="n">
        <v>414017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89</v>
      </c>
      <c r="AO101" t="s">
        <v>298</v>
      </c>
      <c r="AP101" t="n">
        <v>4</v>
      </c>
      <c r="AQ101" t="s">
        <v>91</v>
      </c>
      <c r="AR101" t="s">
        <v>71</v>
      </c>
      <c r="AS101" t="s"/>
      <c r="AT101" t="s">
        <v>93</v>
      </c>
      <c r="AU101" t="s"/>
      <c r="AV101" t="s"/>
      <c r="AW101" t="s"/>
      <c r="AX101" t="s"/>
      <c r="AY101" t="n">
        <v>2061646</v>
      </c>
      <c r="AZ101" t="s">
        <v>260</v>
      </c>
      <c r="BA101" t="s"/>
      <c r="BB101" t="n">
        <v>885958</v>
      </c>
      <c r="BC101" t="n">
        <v>98.83065499999999</v>
      </c>
      <c r="BD101" t="n">
        <v>8.03552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256</v>
      </c>
      <c r="F102" t="n">
        <v>2453294</v>
      </c>
      <c r="G102" t="s">
        <v>74</v>
      </c>
      <c r="H102" t="s">
        <v>75</v>
      </c>
      <c r="I102" t="s"/>
      <c r="J102" t="s">
        <v>76</v>
      </c>
      <c r="K102" t="n">
        <v>4578.2</v>
      </c>
      <c r="L102" t="s">
        <v>77</v>
      </c>
      <c r="M102" t="s"/>
      <c r="N102" t="s">
        <v>264</v>
      </c>
      <c r="O102" t="s">
        <v>79</v>
      </c>
      <c r="P102" t="s">
        <v>257</v>
      </c>
      <c r="Q102" t="s"/>
      <c r="R102" t="s">
        <v>148</v>
      </c>
      <c r="S102" t="s">
        <v>297</v>
      </c>
      <c r="T102" t="s">
        <v>82</v>
      </c>
      <c r="U102" t="s">
        <v>83</v>
      </c>
      <c r="V102" t="s">
        <v>84</v>
      </c>
      <c r="W102" t="s">
        <v>105</v>
      </c>
      <c r="X102" t="s"/>
      <c r="Y102" t="s">
        <v>86</v>
      </c>
      <c r="Z102">
        <f>HYPERLINK("https://hotelmonitor-cachepage.eclerx.com/savepage/tk_1544249868621953_sr_2150.html","info")</f>
        <v/>
      </c>
      <c r="AA102" t="n">
        <v>414017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89</v>
      </c>
      <c r="AO102" t="s">
        <v>298</v>
      </c>
      <c r="AP102" t="n">
        <v>4</v>
      </c>
      <c r="AQ102" t="s">
        <v>91</v>
      </c>
      <c r="AR102" t="s">
        <v>261</v>
      </c>
      <c r="AS102" t="s"/>
      <c r="AT102" t="s">
        <v>93</v>
      </c>
      <c r="AU102" t="s"/>
      <c r="AV102" t="s"/>
      <c r="AW102" t="s"/>
      <c r="AX102" t="s"/>
      <c r="AY102" t="n">
        <v>2061646</v>
      </c>
      <c r="AZ102" t="s">
        <v>260</v>
      </c>
      <c r="BA102" t="s"/>
      <c r="BB102" t="n">
        <v>885958</v>
      </c>
      <c r="BC102" t="n">
        <v>98.83065499999999</v>
      </c>
      <c r="BD102" t="n">
        <v>8.03552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256</v>
      </c>
      <c r="F103" t="n">
        <v>2453294</v>
      </c>
      <c r="G103" t="s">
        <v>74</v>
      </c>
      <c r="H103" t="s">
        <v>75</v>
      </c>
      <c r="I103" t="s"/>
      <c r="J103" t="s">
        <v>76</v>
      </c>
      <c r="K103" t="n">
        <v>4798.59</v>
      </c>
      <c r="L103" t="s">
        <v>77</v>
      </c>
      <c r="M103" t="s"/>
      <c r="N103" t="s">
        <v>264</v>
      </c>
      <c r="O103" t="s">
        <v>79</v>
      </c>
      <c r="P103" t="s">
        <v>257</v>
      </c>
      <c r="Q103" t="s"/>
      <c r="R103" t="s">
        <v>148</v>
      </c>
      <c r="S103" t="s">
        <v>299</v>
      </c>
      <c r="T103" t="s">
        <v>82</v>
      </c>
      <c r="U103" t="s">
        <v>83</v>
      </c>
      <c r="V103" t="s">
        <v>84</v>
      </c>
      <c r="W103" t="s">
        <v>105</v>
      </c>
      <c r="X103" t="s"/>
      <c r="Y103" t="s">
        <v>86</v>
      </c>
      <c r="Z103">
        <f>HYPERLINK("https://hotelmonitor-cachepage.eclerx.com/savepage/tk_1544249868621953_sr_2150.html","info")</f>
        <v/>
      </c>
      <c r="AA103" t="n">
        <v>414017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4</v>
      </c>
      <c r="AQ103" t="s">
        <v>91</v>
      </c>
      <c r="AR103" t="s">
        <v>92</v>
      </c>
      <c r="AS103" t="s"/>
      <c r="AT103" t="s">
        <v>93</v>
      </c>
      <c r="AU103" t="s"/>
      <c r="AV103" t="s"/>
      <c r="AW103" t="s"/>
      <c r="AX103" t="s"/>
      <c r="AY103" t="n">
        <v>2061646</v>
      </c>
      <c r="AZ103" t="s">
        <v>260</v>
      </c>
      <c r="BA103" t="s"/>
      <c r="BB103" t="n">
        <v>885958</v>
      </c>
      <c r="BC103" t="n">
        <v>98.83065499999999</v>
      </c>
      <c r="BD103" t="n">
        <v>8.03552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256</v>
      </c>
      <c r="F104" t="n">
        <v>2453294</v>
      </c>
      <c r="G104" t="s">
        <v>74</v>
      </c>
      <c r="H104" t="s">
        <v>75</v>
      </c>
      <c r="I104" t="s"/>
      <c r="J104" t="s">
        <v>76</v>
      </c>
      <c r="K104" t="n">
        <v>4897.46</v>
      </c>
      <c r="L104" t="s">
        <v>77</v>
      </c>
      <c r="M104" t="s"/>
      <c r="N104" t="s">
        <v>273</v>
      </c>
      <c r="O104" t="s">
        <v>79</v>
      </c>
      <c r="P104" t="s">
        <v>257</v>
      </c>
      <c r="Q104" t="s"/>
      <c r="R104" t="s">
        <v>148</v>
      </c>
      <c r="S104" t="s">
        <v>300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HYPERLINK("https://hotelmonitor-cachepage.eclerx.com/savepage/tk_1544249868621953_sr_2150.html","info")</f>
        <v/>
      </c>
      <c r="AA104" t="n">
        <v>414017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89</v>
      </c>
      <c r="AO104" t="s">
        <v>301</v>
      </c>
      <c r="AP104" t="n">
        <v>4</v>
      </c>
      <c r="AQ104" t="s">
        <v>91</v>
      </c>
      <c r="AR104" t="s">
        <v>92</v>
      </c>
      <c r="AS104" t="s"/>
      <c r="AT104" t="s">
        <v>93</v>
      </c>
      <c r="AU104" t="s"/>
      <c r="AV104" t="s"/>
      <c r="AW104" t="s"/>
      <c r="AX104" t="s"/>
      <c r="AY104" t="n">
        <v>2061646</v>
      </c>
      <c r="AZ104" t="s">
        <v>260</v>
      </c>
      <c r="BA104" t="s"/>
      <c r="BB104" t="n">
        <v>885958</v>
      </c>
      <c r="BC104" t="n">
        <v>98.83065499999999</v>
      </c>
      <c r="BD104" t="n">
        <v>8.03552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256</v>
      </c>
      <c r="F105" t="n">
        <v>2453294</v>
      </c>
      <c r="G105" t="s">
        <v>74</v>
      </c>
      <c r="H105" t="s">
        <v>75</v>
      </c>
      <c r="I105" t="s"/>
      <c r="J105" t="s">
        <v>76</v>
      </c>
      <c r="K105" t="n">
        <v>4919.9</v>
      </c>
      <c r="L105" t="s">
        <v>77</v>
      </c>
      <c r="M105" t="s"/>
      <c r="N105" t="s">
        <v>264</v>
      </c>
      <c r="O105" t="s">
        <v>79</v>
      </c>
      <c r="P105" t="s">
        <v>257</v>
      </c>
      <c r="Q105" t="s"/>
      <c r="R105" t="s">
        <v>148</v>
      </c>
      <c r="S105" t="s">
        <v>302</v>
      </c>
      <c r="T105" t="s">
        <v>82</v>
      </c>
      <c r="U105" t="s">
        <v>83</v>
      </c>
      <c r="V105" t="s">
        <v>84</v>
      </c>
      <c r="W105" t="s">
        <v>105</v>
      </c>
      <c r="X105" t="s"/>
      <c r="Y105" t="s">
        <v>86</v>
      </c>
      <c r="Z105">
        <f>HYPERLINK("https://hotelmonitor-cachepage.eclerx.com/savepage/tk_1544249868621953_sr_2150.html","info")</f>
        <v/>
      </c>
      <c r="AA105" t="n">
        <v>414017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4</v>
      </c>
      <c r="AQ105" t="s">
        <v>91</v>
      </c>
      <c r="AR105" t="s">
        <v>92</v>
      </c>
      <c r="AS105" t="s"/>
      <c r="AT105" t="s">
        <v>93</v>
      </c>
      <c r="AU105" t="s"/>
      <c r="AV105" t="s"/>
      <c r="AW105" t="s"/>
      <c r="AX105" t="s"/>
      <c r="AY105" t="n">
        <v>2061646</v>
      </c>
      <c r="AZ105" t="s">
        <v>260</v>
      </c>
      <c r="BA105" t="s"/>
      <c r="BB105" t="n">
        <v>885958</v>
      </c>
      <c r="BC105" t="n">
        <v>98.83065499999999</v>
      </c>
      <c r="BD105" t="n">
        <v>8.03552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256</v>
      </c>
      <c r="F106" t="n">
        <v>2453294</v>
      </c>
      <c r="G106" t="s">
        <v>74</v>
      </c>
      <c r="H106" t="s">
        <v>75</v>
      </c>
      <c r="I106" t="s"/>
      <c r="J106" t="s">
        <v>76</v>
      </c>
      <c r="K106" t="n">
        <v>4935.77</v>
      </c>
      <c r="L106" t="s">
        <v>77</v>
      </c>
      <c r="M106" t="s"/>
      <c r="N106" t="s">
        <v>273</v>
      </c>
      <c r="O106" t="s">
        <v>79</v>
      </c>
      <c r="P106" t="s">
        <v>257</v>
      </c>
      <c r="Q106" t="s"/>
      <c r="R106" t="s">
        <v>148</v>
      </c>
      <c r="S106" t="s">
        <v>303</v>
      </c>
      <c r="T106" t="s">
        <v>82</v>
      </c>
      <c r="U106" t="s">
        <v>83</v>
      </c>
      <c r="V106" t="s">
        <v>84</v>
      </c>
      <c r="W106" t="s">
        <v>105</v>
      </c>
      <c r="X106" t="s"/>
      <c r="Y106" t="s">
        <v>86</v>
      </c>
      <c r="Z106">
        <f>HYPERLINK("https://hotelmonitor-cachepage.eclerx.com/savepage/tk_1544249868621953_sr_2150.html","info")</f>
        <v/>
      </c>
      <c r="AA106" t="n">
        <v>414017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89</v>
      </c>
      <c r="AO106" t="s">
        <v>304</v>
      </c>
      <c r="AP106" t="n">
        <v>4</v>
      </c>
      <c r="AQ106" t="s">
        <v>91</v>
      </c>
      <c r="AR106" t="s">
        <v>71</v>
      </c>
      <c r="AS106" t="s"/>
      <c r="AT106" t="s">
        <v>93</v>
      </c>
      <c r="AU106" t="s"/>
      <c r="AV106" t="s"/>
      <c r="AW106" t="s"/>
      <c r="AX106" t="s"/>
      <c r="AY106" t="n">
        <v>2061646</v>
      </c>
      <c r="AZ106" t="s">
        <v>260</v>
      </c>
      <c r="BA106" t="s"/>
      <c r="BB106" t="n">
        <v>885958</v>
      </c>
      <c r="BC106" t="n">
        <v>98.83065499999999</v>
      </c>
      <c r="BD106" t="n">
        <v>8.03552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256</v>
      </c>
      <c r="F107" t="n">
        <v>2453294</v>
      </c>
      <c r="G107" t="s">
        <v>74</v>
      </c>
      <c r="H107" t="s">
        <v>75</v>
      </c>
      <c r="I107" t="s"/>
      <c r="J107" t="s">
        <v>76</v>
      </c>
      <c r="K107" t="n">
        <v>4935.77</v>
      </c>
      <c r="L107" t="s">
        <v>77</v>
      </c>
      <c r="M107" t="s"/>
      <c r="N107" t="s">
        <v>273</v>
      </c>
      <c r="O107" t="s">
        <v>79</v>
      </c>
      <c r="P107" t="s">
        <v>257</v>
      </c>
      <c r="Q107" t="s"/>
      <c r="R107" t="s">
        <v>148</v>
      </c>
      <c r="S107" t="s">
        <v>303</v>
      </c>
      <c r="T107" t="s">
        <v>82</v>
      </c>
      <c r="U107" t="s">
        <v>83</v>
      </c>
      <c r="V107" t="s">
        <v>84</v>
      </c>
      <c r="W107" t="s">
        <v>105</v>
      </c>
      <c r="X107" t="s"/>
      <c r="Y107" t="s">
        <v>86</v>
      </c>
      <c r="Z107">
        <f>HYPERLINK("https://hotelmonitor-cachepage.eclerx.com/savepage/tk_1544249868621953_sr_2150.html","info")</f>
        <v/>
      </c>
      <c r="AA107" t="n">
        <v>414017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89</v>
      </c>
      <c r="AO107" t="s">
        <v>304</v>
      </c>
      <c r="AP107" t="n">
        <v>4</v>
      </c>
      <c r="AQ107" t="s">
        <v>91</v>
      </c>
      <c r="AR107" t="s">
        <v>261</v>
      </c>
      <c r="AS107" t="s"/>
      <c r="AT107" t="s">
        <v>93</v>
      </c>
      <c r="AU107" t="s"/>
      <c r="AV107" t="s"/>
      <c r="AW107" t="s"/>
      <c r="AX107" t="s"/>
      <c r="AY107" t="n">
        <v>2061646</v>
      </c>
      <c r="AZ107" t="s">
        <v>260</v>
      </c>
      <c r="BA107" t="s"/>
      <c r="BB107" t="n">
        <v>885958</v>
      </c>
      <c r="BC107" t="n">
        <v>98.83065499999999</v>
      </c>
      <c r="BD107" t="n">
        <v>8.03552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256</v>
      </c>
      <c r="F108" t="n">
        <v>2453294</v>
      </c>
      <c r="G108" t="s">
        <v>74</v>
      </c>
      <c r="H108" t="s">
        <v>75</v>
      </c>
      <c r="I108" t="s"/>
      <c r="J108" t="s">
        <v>76</v>
      </c>
      <c r="K108" t="n">
        <v>5048.66</v>
      </c>
      <c r="L108" t="s">
        <v>77</v>
      </c>
      <c r="M108" t="s"/>
      <c r="N108" t="s">
        <v>273</v>
      </c>
      <c r="O108" t="s">
        <v>79</v>
      </c>
      <c r="P108" t="s">
        <v>257</v>
      </c>
      <c r="Q108" t="s"/>
      <c r="R108" t="s">
        <v>148</v>
      </c>
      <c r="S108" t="s">
        <v>305</v>
      </c>
      <c r="T108" t="s">
        <v>82</v>
      </c>
      <c r="U108" t="s">
        <v>83</v>
      </c>
      <c r="V108" t="s">
        <v>84</v>
      </c>
      <c r="W108" t="s">
        <v>105</v>
      </c>
      <c r="X108" t="s"/>
      <c r="Y108" t="s">
        <v>86</v>
      </c>
      <c r="Z108">
        <f>HYPERLINK("https://hotelmonitor-cachepage.eclerx.com/savepage/tk_1544249868621953_sr_2150.html","info")</f>
        <v/>
      </c>
      <c r="AA108" t="n">
        <v>414017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89</v>
      </c>
      <c r="AO108" t="s">
        <v>306</v>
      </c>
      <c r="AP108" t="n">
        <v>4</v>
      </c>
      <c r="AQ108" t="s">
        <v>91</v>
      </c>
      <c r="AR108" t="s">
        <v>71</v>
      </c>
      <c r="AS108" t="s"/>
      <c r="AT108" t="s">
        <v>93</v>
      </c>
      <c r="AU108" t="s"/>
      <c r="AV108" t="s"/>
      <c r="AW108" t="s"/>
      <c r="AX108" t="s"/>
      <c r="AY108" t="n">
        <v>2061646</v>
      </c>
      <c r="AZ108" t="s">
        <v>260</v>
      </c>
      <c r="BA108" t="s"/>
      <c r="BB108" t="n">
        <v>885958</v>
      </c>
      <c r="BC108" t="n">
        <v>98.83065499999999</v>
      </c>
      <c r="BD108" t="n">
        <v>8.03552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256</v>
      </c>
      <c r="F109" t="n">
        <v>2453294</v>
      </c>
      <c r="G109" t="s">
        <v>74</v>
      </c>
      <c r="H109" t="s">
        <v>75</v>
      </c>
      <c r="I109" t="s"/>
      <c r="J109" t="s">
        <v>76</v>
      </c>
      <c r="K109" t="n">
        <v>5048.66</v>
      </c>
      <c r="L109" t="s">
        <v>77</v>
      </c>
      <c r="M109" t="s"/>
      <c r="N109" t="s">
        <v>273</v>
      </c>
      <c r="O109" t="s">
        <v>79</v>
      </c>
      <c r="P109" t="s">
        <v>257</v>
      </c>
      <c r="Q109" t="s"/>
      <c r="R109" t="s">
        <v>148</v>
      </c>
      <c r="S109" t="s">
        <v>305</v>
      </c>
      <c r="T109" t="s">
        <v>82</v>
      </c>
      <c r="U109" t="s">
        <v>83</v>
      </c>
      <c r="V109" t="s">
        <v>84</v>
      </c>
      <c r="W109" t="s">
        <v>105</v>
      </c>
      <c r="X109" t="s"/>
      <c r="Y109" t="s">
        <v>86</v>
      </c>
      <c r="Z109">
        <f>HYPERLINK("https://hotelmonitor-cachepage.eclerx.com/savepage/tk_1544249868621953_sr_2150.html","info")</f>
        <v/>
      </c>
      <c r="AA109" t="n">
        <v>414017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89</v>
      </c>
      <c r="AO109" t="s">
        <v>306</v>
      </c>
      <c r="AP109" t="n">
        <v>4</v>
      </c>
      <c r="AQ109" t="s">
        <v>91</v>
      </c>
      <c r="AR109" t="s">
        <v>261</v>
      </c>
      <c r="AS109" t="s"/>
      <c r="AT109" t="s">
        <v>93</v>
      </c>
      <c r="AU109" t="s"/>
      <c r="AV109" t="s"/>
      <c r="AW109" t="s"/>
      <c r="AX109" t="s"/>
      <c r="AY109" t="n">
        <v>2061646</v>
      </c>
      <c r="AZ109" t="s">
        <v>260</v>
      </c>
      <c r="BA109" t="s"/>
      <c r="BB109" t="n">
        <v>885958</v>
      </c>
      <c r="BC109" t="n">
        <v>98.83065499999999</v>
      </c>
      <c r="BD109" t="n">
        <v>8.03552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256</v>
      </c>
      <c r="F110" t="n">
        <v>2453294</v>
      </c>
      <c r="G110" t="s">
        <v>74</v>
      </c>
      <c r="H110" t="s">
        <v>75</v>
      </c>
      <c r="I110" t="s"/>
      <c r="J110" t="s">
        <v>76</v>
      </c>
      <c r="K110" t="n">
        <v>5304.17</v>
      </c>
      <c r="L110" t="s">
        <v>77</v>
      </c>
      <c r="M110" t="s"/>
      <c r="N110" t="s">
        <v>273</v>
      </c>
      <c r="O110" t="s">
        <v>79</v>
      </c>
      <c r="P110" t="s">
        <v>257</v>
      </c>
      <c r="Q110" t="s"/>
      <c r="R110" t="s">
        <v>148</v>
      </c>
      <c r="S110" t="s">
        <v>307</v>
      </c>
      <c r="T110" t="s">
        <v>82</v>
      </c>
      <c r="U110" t="s">
        <v>83</v>
      </c>
      <c r="V110" t="s">
        <v>84</v>
      </c>
      <c r="W110" t="s">
        <v>105</v>
      </c>
      <c r="X110" t="s"/>
      <c r="Y110" t="s">
        <v>86</v>
      </c>
      <c r="Z110">
        <f>HYPERLINK("https://hotelmonitor-cachepage.eclerx.com/savepage/tk_1544249868621953_sr_2150.html","info")</f>
        <v/>
      </c>
      <c r="AA110" t="n">
        <v>414017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89</v>
      </c>
      <c r="AO110" t="s">
        <v>308</v>
      </c>
      <c r="AP110" t="n">
        <v>4</v>
      </c>
      <c r="AQ110" t="s">
        <v>91</v>
      </c>
      <c r="AR110" t="s">
        <v>92</v>
      </c>
      <c r="AS110" t="s"/>
      <c r="AT110" t="s">
        <v>93</v>
      </c>
      <c r="AU110" t="s"/>
      <c r="AV110" t="s"/>
      <c r="AW110" t="s"/>
      <c r="AX110" t="s"/>
      <c r="AY110" t="n">
        <v>2061646</v>
      </c>
      <c r="AZ110" t="s">
        <v>260</v>
      </c>
      <c r="BA110" t="s"/>
      <c r="BB110" t="n">
        <v>885958</v>
      </c>
      <c r="BC110" t="n">
        <v>98.83065499999999</v>
      </c>
      <c r="BD110" t="n">
        <v>8.03552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256</v>
      </c>
      <c r="F111" t="n">
        <v>2453294</v>
      </c>
      <c r="G111" t="s">
        <v>74</v>
      </c>
      <c r="H111" t="s">
        <v>75</v>
      </c>
      <c r="I111" t="s"/>
      <c r="J111" t="s">
        <v>76</v>
      </c>
      <c r="K111" t="n">
        <v>5425.48</v>
      </c>
      <c r="L111" t="s">
        <v>77</v>
      </c>
      <c r="M111" t="s"/>
      <c r="N111" t="s">
        <v>273</v>
      </c>
      <c r="O111" t="s">
        <v>79</v>
      </c>
      <c r="P111" t="s">
        <v>257</v>
      </c>
      <c r="Q111" t="s"/>
      <c r="R111" t="s">
        <v>148</v>
      </c>
      <c r="S111" t="s">
        <v>309</v>
      </c>
      <c r="T111" t="s">
        <v>82</v>
      </c>
      <c r="U111" t="s">
        <v>83</v>
      </c>
      <c r="V111" t="s">
        <v>84</v>
      </c>
      <c r="W111" t="s">
        <v>105</v>
      </c>
      <c r="X111" t="s"/>
      <c r="Y111" t="s">
        <v>86</v>
      </c>
      <c r="Z111">
        <f>HYPERLINK("https://hotelmonitor-cachepage.eclerx.com/savepage/tk_1544249868621953_sr_2150.html","info")</f>
        <v/>
      </c>
      <c r="AA111" t="n">
        <v>414017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89</v>
      </c>
      <c r="AO111" t="s">
        <v>310</v>
      </c>
      <c r="AP111" t="n">
        <v>4</v>
      </c>
      <c r="AQ111" t="s">
        <v>91</v>
      </c>
      <c r="AR111" t="s">
        <v>92</v>
      </c>
      <c r="AS111" t="s"/>
      <c r="AT111" t="s">
        <v>93</v>
      </c>
      <c r="AU111" t="s"/>
      <c r="AV111" t="s"/>
      <c r="AW111" t="s"/>
      <c r="AX111" t="s"/>
      <c r="AY111" t="n">
        <v>2061646</v>
      </c>
      <c r="AZ111" t="s">
        <v>260</v>
      </c>
      <c r="BA111" t="s"/>
      <c r="BB111" t="n">
        <v>885958</v>
      </c>
      <c r="BC111" t="n">
        <v>98.83065499999999</v>
      </c>
      <c r="BD111" t="n">
        <v>8.03552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256</v>
      </c>
      <c r="F112" t="n">
        <v>2453294</v>
      </c>
      <c r="G112" t="s">
        <v>74</v>
      </c>
      <c r="H112" t="s">
        <v>75</v>
      </c>
      <c r="I112" t="s"/>
      <c r="J112" t="s">
        <v>76</v>
      </c>
      <c r="K112" t="n">
        <v>5565.98</v>
      </c>
      <c r="L112" t="s">
        <v>77</v>
      </c>
      <c r="M112" t="s"/>
      <c r="N112" t="s">
        <v>311</v>
      </c>
      <c r="O112" t="s">
        <v>79</v>
      </c>
      <c r="P112" t="s">
        <v>257</v>
      </c>
      <c r="Q112" t="s"/>
      <c r="R112" t="s">
        <v>148</v>
      </c>
      <c r="S112" t="s">
        <v>312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>
        <f>HYPERLINK("https://hotelmonitor-cachepage.eclerx.com/savepage/tk_1544249868621953_sr_2150.html","info")</f>
        <v/>
      </c>
      <c r="AA112" t="n">
        <v>414017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>
        <v>313</v>
      </c>
      <c r="AP112" t="n">
        <v>4</v>
      </c>
      <c r="AQ112" t="s">
        <v>91</v>
      </c>
      <c r="AR112" t="s">
        <v>71</v>
      </c>
      <c r="AS112" t="s"/>
      <c r="AT112" t="s">
        <v>93</v>
      </c>
      <c r="AU112" t="s"/>
      <c r="AV112" t="s"/>
      <c r="AW112" t="s"/>
      <c r="AX112" t="s"/>
      <c r="AY112" t="n">
        <v>2061646</v>
      </c>
      <c r="AZ112" t="s">
        <v>260</v>
      </c>
      <c r="BA112" t="s"/>
      <c r="BB112" t="n">
        <v>885958</v>
      </c>
      <c r="BC112" t="n">
        <v>98.83065499999999</v>
      </c>
      <c r="BD112" t="n">
        <v>8.03552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256</v>
      </c>
      <c r="F113" t="n">
        <v>2453294</v>
      </c>
      <c r="G113" t="s">
        <v>74</v>
      </c>
      <c r="H113" t="s">
        <v>75</v>
      </c>
      <c r="I113" t="s"/>
      <c r="J113" t="s">
        <v>76</v>
      </c>
      <c r="K113" t="n">
        <v>5565.98</v>
      </c>
      <c r="L113" t="s">
        <v>77</v>
      </c>
      <c r="M113" t="s"/>
      <c r="N113" t="s">
        <v>311</v>
      </c>
      <c r="O113" t="s">
        <v>79</v>
      </c>
      <c r="P113" t="s">
        <v>257</v>
      </c>
      <c r="Q113" t="s"/>
      <c r="R113" t="s">
        <v>148</v>
      </c>
      <c r="S113" t="s">
        <v>312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>
        <f>HYPERLINK("https://hotelmonitor-cachepage.eclerx.com/savepage/tk_1544249868621953_sr_2150.html","info")</f>
        <v/>
      </c>
      <c r="AA113" t="n">
        <v>414017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>
        <v>313</v>
      </c>
      <c r="AP113" t="n">
        <v>4</v>
      </c>
      <c r="AQ113" t="s">
        <v>91</v>
      </c>
      <c r="AR113" t="s">
        <v>261</v>
      </c>
      <c r="AS113" t="s"/>
      <c r="AT113" t="s">
        <v>93</v>
      </c>
      <c r="AU113" t="s"/>
      <c r="AV113" t="s"/>
      <c r="AW113" t="s"/>
      <c r="AX113" t="s"/>
      <c r="AY113" t="n">
        <v>2061646</v>
      </c>
      <c r="AZ113" t="s">
        <v>260</v>
      </c>
      <c r="BA113" t="s"/>
      <c r="BB113" t="n">
        <v>885958</v>
      </c>
      <c r="BC113" t="n">
        <v>98.83065499999999</v>
      </c>
      <c r="BD113" t="n">
        <v>8.03552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256</v>
      </c>
      <c r="F114" t="n">
        <v>2453294</v>
      </c>
      <c r="G114" t="s">
        <v>74</v>
      </c>
      <c r="H114" t="s">
        <v>75</v>
      </c>
      <c r="I114" t="s"/>
      <c r="J114" t="s">
        <v>76</v>
      </c>
      <c r="K114" t="n">
        <v>5594.2</v>
      </c>
      <c r="L114" t="s">
        <v>77</v>
      </c>
      <c r="M114" t="s"/>
      <c r="N114" t="s">
        <v>264</v>
      </c>
      <c r="O114" t="s">
        <v>79</v>
      </c>
      <c r="P114" t="s">
        <v>257</v>
      </c>
      <c r="Q114" t="s"/>
      <c r="R114" t="s">
        <v>148</v>
      </c>
      <c r="S114" t="s">
        <v>314</v>
      </c>
      <c r="T114" t="s">
        <v>82</v>
      </c>
      <c r="U114" t="s">
        <v>83</v>
      </c>
      <c r="V114" t="s">
        <v>84</v>
      </c>
      <c r="W114" t="s">
        <v>105</v>
      </c>
      <c r="X114" t="s"/>
      <c r="Y114" t="s">
        <v>86</v>
      </c>
      <c r="Z114">
        <f>HYPERLINK("https://hotelmonitor-cachepage.eclerx.com/savepage/tk_1544249868621953_sr_2150.html","info")</f>
        <v/>
      </c>
      <c r="AA114" t="n">
        <v>414017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89</v>
      </c>
      <c r="AO114" t="s">
        <v>315</v>
      </c>
      <c r="AP114" t="n">
        <v>4</v>
      </c>
      <c r="AQ114" t="s">
        <v>91</v>
      </c>
      <c r="AR114" t="s">
        <v>71</v>
      </c>
      <c r="AS114" t="s"/>
      <c r="AT114" t="s">
        <v>93</v>
      </c>
      <c r="AU114" t="s"/>
      <c r="AV114" t="s"/>
      <c r="AW114" t="s"/>
      <c r="AX114" t="s"/>
      <c r="AY114" t="n">
        <v>2061646</v>
      </c>
      <c r="AZ114" t="s">
        <v>260</v>
      </c>
      <c r="BA114" t="s"/>
      <c r="BB114" t="n">
        <v>885958</v>
      </c>
      <c r="BC114" t="n">
        <v>98.83065499999999</v>
      </c>
      <c r="BD114" t="n">
        <v>8.03552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256</v>
      </c>
      <c r="F115" t="n">
        <v>2453294</v>
      </c>
      <c r="G115" t="s">
        <v>74</v>
      </c>
      <c r="H115" t="s">
        <v>75</v>
      </c>
      <c r="I115" t="s"/>
      <c r="J115" t="s">
        <v>76</v>
      </c>
      <c r="K115" t="n">
        <v>5594.2</v>
      </c>
      <c r="L115" t="s">
        <v>77</v>
      </c>
      <c r="M115" t="s"/>
      <c r="N115" t="s">
        <v>264</v>
      </c>
      <c r="O115" t="s">
        <v>79</v>
      </c>
      <c r="P115" t="s">
        <v>257</v>
      </c>
      <c r="Q115" t="s"/>
      <c r="R115" t="s">
        <v>148</v>
      </c>
      <c r="S115" t="s">
        <v>314</v>
      </c>
      <c r="T115" t="s">
        <v>82</v>
      </c>
      <c r="U115" t="s">
        <v>83</v>
      </c>
      <c r="V115" t="s">
        <v>84</v>
      </c>
      <c r="W115" t="s">
        <v>105</v>
      </c>
      <c r="X115" t="s"/>
      <c r="Y115" t="s">
        <v>86</v>
      </c>
      <c r="Z115">
        <f>HYPERLINK("https://hotelmonitor-cachepage.eclerx.com/savepage/tk_1544249868621953_sr_2150.html","info")</f>
        <v/>
      </c>
      <c r="AA115" t="n">
        <v>414017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>
        <v>315</v>
      </c>
      <c r="AP115" t="n">
        <v>4</v>
      </c>
      <c r="AQ115" t="s">
        <v>91</v>
      </c>
      <c r="AR115" t="s">
        <v>261</v>
      </c>
      <c r="AS115" t="s"/>
      <c r="AT115" t="s">
        <v>93</v>
      </c>
      <c r="AU115" t="s"/>
      <c r="AV115" t="s"/>
      <c r="AW115" t="s"/>
      <c r="AX115" t="s"/>
      <c r="AY115" t="n">
        <v>2061646</v>
      </c>
      <c r="AZ115" t="s">
        <v>260</v>
      </c>
      <c r="BA115" t="s"/>
      <c r="BB115" t="n">
        <v>885958</v>
      </c>
      <c r="BC115" t="n">
        <v>98.83065499999999</v>
      </c>
      <c r="BD115" t="n">
        <v>8.03552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256</v>
      </c>
      <c r="F116" t="n">
        <v>2453294</v>
      </c>
      <c r="G116" t="s">
        <v>74</v>
      </c>
      <c r="H116" t="s">
        <v>75</v>
      </c>
      <c r="I116" t="s"/>
      <c r="J116" t="s">
        <v>76</v>
      </c>
      <c r="K116" t="n">
        <v>5879.81</v>
      </c>
      <c r="L116" t="s">
        <v>77</v>
      </c>
      <c r="M116" t="s"/>
      <c r="N116" t="s">
        <v>311</v>
      </c>
      <c r="O116" t="s">
        <v>79</v>
      </c>
      <c r="P116" t="s">
        <v>257</v>
      </c>
      <c r="Q116" t="s"/>
      <c r="R116" t="s">
        <v>148</v>
      </c>
      <c r="S116" t="s">
        <v>316</v>
      </c>
      <c r="T116" t="s">
        <v>82</v>
      </c>
      <c r="U116" t="s">
        <v>83</v>
      </c>
      <c r="V116" t="s">
        <v>84</v>
      </c>
      <c r="W116" t="s">
        <v>105</v>
      </c>
      <c r="X116" t="s"/>
      <c r="Y116" t="s">
        <v>86</v>
      </c>
      <c r="Z116">
        <f>HYPERLINK("https://hotelmonitor-cachepage.eclerx.com/savepage/tk_1544249868621953_sr_2150.html","info")</f>
        <v/>
      </c>
      <c r="AA116" t="n">
        <v>414017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>
        <v>317</v>
      </c>
      <c r="AP116" t="n">
        <v>4</v>
      </c>
      <c r="AQ116" t="s">
        <v>91</v>
      </c>
      <c r="AR116" t="s">
        <v>71</v>
      </c>
      <c r="AS116" t="s"/>
      <c r="AT116" t="s">
        <v>93</v>
      </c>
      <c r="AU116" t="s"/>
      <c r="AV116" t="s"/>
      <c r="AW116" t="s"/>
      <c r="AX116" t="s"/>
      <c r="AY116" t="n">
        <v>2061646</v>
      </c>
      <c r="AZ116" t="s">
        <v>260</v>
      </c>
      <c r="BA116" t="s"/>
      <c r="BB116" t="n">
        <v>885958</v>
      </c>
      <c r="BC116" t="n">
        <v>98.83065499999999</v>
      </c>
      <c r="BD116" t="n">
        <v>8.03552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256</v>
      </c>
      <c r="F117" t="n">
        <v>2453294</v>
      </c>
      <c r="G117" t="s">
        <v>74</v>
      </c>
      <c r="H117" t="s">
        <v>75</v>
      </c>
      <c r="I117" t="s"/>
      <c r="J117" t="s">
        <v>76</v>
      </c>
      <c r="K117" t="n">
        <v>5879.81</v>
      </c>
      <c r="L117" t="s">
        <v>77</v>
      </c>
      <c r="M117" t="s"/>
      <c r="N117" t="s">
        <v>311</v>
      </c>
      <c r="O117" t="s">
        <v>79</v>
      </c>
      <c r="P117" t="s">
        <v>257</v>
      </c>
      <c r="Q117" t="s"/>
      <c r="R117" t="s">
        <v>148</v>
      </c>
      <c r="S117" t="s">
        <v>316</v>
      </c>
      <c r="T117" t="s">
        <v>82</v>
      </c>
      <c r="U117" t="s">
        <v>83</v>
      </c>
      <c r="V117" t="s">
        <v>84</v>
      </c>
      <c r="W117" t="s">
        <v>105</v>
      </c>
      <c r="X117" t="s"/>
      <c r="Y117" t="s">
        <v>86</v>
      </c>
      <c r="Z117">
        <f>HYPERLINK("https://hotelmonitor-cachepage.eclerx.com/savepage/tk_1544249868621953_sr_2150.html","info")</f>
        <v/>
      </c>
      <c r="AA117" t="n">
        <v>414017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89</v>
      </c>
      <c r="AO117" t="s">
        <v>317</v>
      </c>
      <c r="AP117" t="n">
        <v>4</v>
      </c>
      <c r="AQ117" t="s">
        <v>91</v>
      </c>
      <c r="AR117" t="s">
        <v>261</v>
      </c>
      <c r="AS117" t="s"/>
      <c r="AT117" t="s">
        <v>93</v>
      </c>
      <c r="AU117" t="s"/>
      <c r="AV117" t="s"/>
      <c r="AW117" t="s"/>
      <c r="AX117" t="s"/>
      <c r="AY117" t="n">
        <v>2061646</v>
      </c>
      <c r="AZ117" t="s">
        <v>260</v>
      </c>
      <c r="BA117" t="s"/>
      <c r="BB117" t="n">
        <v>885958</v>
      </c>
      <c r="BC117" t="n">
        <v>98.83065499999999</v>
      </c>
      <c r="BD117" t="n">
        <v>8.03552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256</v>
      </c>
      <c r="F118" t="n">
        <v>2453294</v>
      </c>
      <c r="G118" t="s">
        <v>74</v>
      </c>
      <c r="H118" t="s">
        <v>75</v>
      </c>
      <c r="I118" t="s"/>
      <c r="J118" t="s">
        <v>76</v>
      </c>
      <c r="K118" t="n">
        <v>5981.4</v>
      </c>
      <c r="L118" t="s">
        <v>77</v>
      </c>
      <c r="M118" t="s"/>
      <c r="N118" t="s">
        <v>311</v>
      </c>
      <c r="O118" t="s">
        <v>79</v>
      </c>
      <c r="P118" t="s">
        <v>257</v>
      </c>
      <c r="Q118" t="s"/>
      <c r="R118" t="s">
        <v>148</v>
      </c>
      <c r="S118" t="s">
        <v>318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>
        <f>HYPERLINK("https://hotelmonitor-cachepage.eclerx.com/savepage/tk_1544249868621953_sr_2150.html","info")</f>
        <v/>
      </c>
      <c r="AA118" t="n">
        <v>414017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4</v>
      </c>
      <c r="AQ118" t="s">
        <v>91</v>
      </c>
      <c r="AR118" t="s">
        <v>92</v>
      </c>
      <c r="AS118" t="s"/>
      <c r="AT118" t="s">
        <v>93</v>
      </c>
      <c r="AU118" t="s"/>
      <c r="AV118" t="s"/>
      <c r="AW118" t="s"/>
      <c r="AX118" t="s"/>
      <c r="AY118" t="n">
        <v>2061646</v>
      </c>
      <c r="AZ118" t="s">
        <v>260</v>
      </c>
      <c r="BA118" t="s"/>
      <c r="BB118" t="n">
        <v>885958</v>
      </c>
      <c r="BC118" t="n">
        <v>98.83065499999999</v>
      </c>
      <c r="BD118" t="n">
        <v>8.03552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256</v>
      </c>
      <c r="F119" t="n">
        <v>2453294</v>
      </c>
      <c r="G119" t="s">
        <v>74</v>
      </c>
      <c r="H119" t="s">
        <v>75</v>
      </c>
      <c r="I119" t="s"/>
      <c r="J119" t="s">
        <v>76</v>
      </c>
      <c r="K119" t="n">
        <v>6064.66</v>
      </c>
      <c r="L119" t="s">
        <v>77</v>
      </c>
      <c r="M119" t="s"/>
      <c r="N119" t="s">
        <v>273</v>
      </c>
      <c r="O119" t="s">
        <v>79</v>
      </c>
      <c r="P119" t="s">
        <v>257</v>
      </c>
      <c r="Q119" t="s"/>
      <c r="R119" t="s">
        <v>148</v>
      </c>
      <c r="S119" t="s">
        <v>319</v>
      </c>
      <c r="T119" t="s">
        <v>82</v>
      </c>
      <c r="U119" t="s">
        <v>83</v>
      </c>
      <c r="V119" t="s">
        <v>84</v>
      </c>
      <c r="W119" t="s">
        <v>105</v>
      </c>
      <c r="X119" t="s"/>
      <c r="Y119" t="s">
        <v>86</v>
      </c>
      <c r="Z119">
        <f>HYPERLINK("https://hotelmonitor-cachepage.eclerx.com/savepage/tk_1544249868621953_sr_2150.html","info")</f>
        <v/>
      </c>
      <c r="AA119" t="n">
        <v>414017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>
        <v>320</v>
      </c>
      <c r="AP119" t="n">
        <v>4</v>
      </c>
      <c r="AQ119" t="s">
        <v>91</v>
      </c>
      <c r="AR119" t="s">
        <v>71</v>
      </c>
      <c r="AS119" t="s"/>
      <c r="AT119" t="s">
        <v>93</v>
      </c>
      <c r="AU119" t="s"/>
      <c r="AV119" t="s"/>
      <c r="AW119" t="s"/>
      <c r="AX119" t="s"/>
      <c r="AY119" t="n">
        <v>2061646</v>
      </c>
      <c r="AZ119" t="s">
        <v>260</v>
      </c>
      <c r="BA119" t="s"/>
      <c r="BB119" t="n">
        <v>885958</v>
      </c>
      <c r="BC119" t="n">
        <v>98.83065499999999</v>
      </c>
      <c r="BD119" t="n">
        <v>8.03552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256</v>
      </c>
      <c r="F120" t="n">
        <v>2453294</v>
      </c>
      <c r="G120" t="s">
        <v>74</v>
      </c>
      <c r="H120" t="s">
        <v>75</v>
      </c>
      <c r="I120" t="s"/>
      <c r="J120" t="s">
        <v>76</v>
      </c>
      <c r="K120" t="n">
        <v>6064.66</v>
      </c>
      <c r="L120" t="s">
        <v>77</v>
      </c>
      <c r="M120" t="s"/>
      <c r="N120" t="s">
        <v>273</v>
      </c>
      <c r="O120" t="s">
        <v>79</v>
      </c>
      <c r="P120" t="s">
        <v>257</v>
      </c>
      <c r="Q120" t="s"/>
      <c r="R120" t="s">
        <v>148</v>
      </c>
      <c r="S120" t="s">
        <v>319</v>
      </c>
      <c r="T120" t="s">
        <v>82</v>
      </c>
      <c r="U120" t="s">
        <v>83</v>
      </c>
      <c r="V120" t="s">
        <v>84</v>
      </c>
      <c r="W120" t="s">
        <v>105</v>
      </c>
      <c r="X120" t="s"/>
      <c r="Y120" t="s">
        <v>86</v>
      </c>
      <c r="Z120">
        <f>HYPERLINK("https://hotelmonitor-cachepage.eclerx.com/savepage/tk_1544249868621953_sr_2150.html","info")</f>
        <v/>
      </c>
      <c r="AA120" t="n">
        <v>414017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89</v>
      </c>
      <c r="AO120" t="s">
        <v>320</v>
      </c>
      <c r="AP120" t="n">
        <v>4</v>
      </c>
      <c r="AQ120" t="s">
        <v>91</v>
      </c>
      <c r="AR120" t="s">
        <v>261</v>
      </c>
      <c r="AS120" t="s"/>
      <c r="AT120" t="s">
        <v>93</v>
      </c>
      <c r="AU120" t="s"/>
      <c r="AV120" t="s"/>
      <c r="AW120" t="s"/>
      <c r="AX120" t="s"/>
      <c r="AY120" t="n">
        <v>2061646</v>
      </c>
      <c r="AZ120" t="s">
        <v>260</v>
      </c>
      <c r="BA120" t="s"/>
      <c r="BB120" t="n">
        <v>885958</v>
      </c>
      <c r="BC120" t="n">
        <v>98.83065499999999</v>
      </c>
      <c r="BD120" t="n">
        <v>8.03552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256</v>
      </c>
      <c r="F121" t="n">
        <v>2453294</v>
      </c>
      <c r="G121" t="s">
        <v>74</v>
      </c>
      <c r="H121" t="s">
        <v>75</v>
      </c>
      <c r="I121" t="s"/>
      <c r="J121" t="s">
        <v>76</v>
      </c>
      <c r="K121" t="n">
        <v>6318.65</v>
      </c>
      <c r="L121" t="s">
        <v>77</v>
      </c>
      <c r="M121" t="s"/>
      <c r="N121" t="s">
        <v>311</v>
      </c>
      <c r="O121" t="s">
        <v>79</v>
      </c>
      <c r="P121" t="s">
        <v>257</v>
      </c>
      <c r="Q121" t="s"/>
      <c r="R121" t="s">
        <v>148</v>
      </c>
      <c r="S121" t="s">
        <v>321</v>
      </c>
      <c r="T121" t="s">
        <v>82</v>
      </c>
      <c r="U121" t="s">
        <v>83</v>
      </c>
      <c r="V121" t="s">
        <v>84</v>
      </c>
      <c r="W121" t="s">
        <v>105</v>
      </c>
      <c r="X121" t="s"/>
      <c r="Y121" t="s">
        <v>86</v>
      </c>
      <c r="Z121">
        <f>HYPERLINK("https://hotelmonitor-cachepage.eclerx.com/savepage/tk_1544249868621953_sr_2150.html","info")</f>
        <v/>
      </c>
      <c r="AA121" t="n">
        <v>414017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4</v>
      </c>
      <c r="AQ121" t="s">
        <v>91</v>
      </c>
      <c r="AR121" t="s">
        <v>92</v>
      </c>
      <c r="AS121" t="s"/>
      <c r="AT121" t="s">
        <v>93</v>
      </c>
      <c r="AU121" t="s"/>
      <c r="AV121" t="s"/>
      <c r="AW121" t="s"/>
      <c r="AX121" t="s"/>
      <c r="AY121" t="n">
        <v>2061646</v>
      </c>
      <c r="AZ121" t="s">
        <v>260</v>
      </c>
      <c r="BA121" t="s"/>
      <c r="BB121" t="n">
        <v>885958</v>
      </c>
      <c r="BC121" t="n">
        <v>98.83065499999999</v>
      </c>
      <c r="BD121" t="n">
        <v>8.03552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322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424.81</v>
      </c>
      <c r="L122" t="s">
        <v>77</v>
      </c>
      <c r="M122" t="s"/>
      <c r="N122" t="s">
        <v>323</v>
      </c>
      <c r="O122" t="s">
        <v>79</v>
      </c>
      <c r="P122" t="s">
        <v>322</v>
      </c>
      <c r="Q122" t="s"/>
      <c r="R122" t="s">
        <v>237</v>
      </c>
      <c r="S122" t="s">
        <v>324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HYPERLINK("https://hotelmonitor-cachepage.eclerx.com/savepage/tk_1544250639673388_sr_2150.html","info")</f>
        <v/>
      </c>
      <c r="AA122" t="n">
        <v>-6677123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339</v>
      </c>
      <c r="AQ122" t="s">
        <v>91</v>
      </c>
      <c r="AR122" t="s">
        <v>92</v>
      </c>
      <c r="AS122" t="s"/>
      <c r="AT122" t="s">
        <v>93</v>
      </c>
      <c r="AU122" t="s"/>
      <c r="AV122" t="s"/>
      <c r="AW122" t="s"/>
      <c r="AX122" t="s"/>
      <c r="AY122" t="n">
        <v>6677123</v>
      </c>
      <c r="AZ122" t="s">
        <v>325</v>
      </c>
      <c r="BA122" t="s"/>
      <c r="BB122" t="n">
        <v>256931</v>
      </c>
      <c r="BC122" t="n">
        <v>98.91581296920781</v>
      </c>
      <c r="BD122" t="n">
        <v>8.07660827645822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322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424.81</v>
      </c>
      <c r="L123" t="s">
        <v>77</v>
      </c>
      <c r="M123" t="s"/>
      <c r="N123" t="s">
        <v>326</v>
      </c>
      <c r="O123" t="s">
        <v>79</v>
      </c>
      <c r="P123" t="s">
        <v>322</v>
      </c>
      <c r="Q123" t="s"/>
      <c r="R123" t="s">
        <v>237</v>
      </c>
      <c r="S123" t="s">
        <v>324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HYPERLINK("https://hotelmonitor-cachepage.eclerx.com/savepage/tk_1544250639673388_sr_2150.html","info")</f>
        <v/>
      </c>
      <c r="AA123" t="n">
        <v>-6677123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339</v>
      </c>
      <c r="AQ123" t="s">
        <v>91</v>
      </c>
      <c r="AR123" t="s">
        <v>92</v>
      </c>
      <c r="AS123" t="s"/>
      <c r="AT123" t="s">
        <v>93</v>
      </c>
      <c r="AU123" t="s"/>
      <c r="AV123" t="s"/>
      <c r="AW123" t="s"/>
      <c r="AX123" t="s"/>
      <c r="AY123" t="n">
        <v>6677123</v>
      </c>
      <c r="AZ123" t="s">
        <v>325</v>
      </c>
      <c r="BA123" t="s"/>
      <c r="BB123" t="n">
        <v>256931</v>
      </c>
      <c r="BC123" t="n">
        <v>98.91581296920781</v>
      </c>
      <c r="BD123" t="n">
        <v>8.07660827645822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95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322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552.25</v>
      </c>
      <c r="L124" t="s">
        <v>77</v>
      </c>
      <c r="M124" t="s"/>
      <c r="N124" t="s">
        <v>327</v>
      </c>
      <c r="O124" t="s">
        <v>79</v>
      </c>
      <c r="P124" t="s">
        <v>322</v>
      </c>
      <c r="Q124" t="s"/>
      <c r="R124" t="s">
        <v>237</v>
      </c>
      <c r="S124" t="s">
        <v>328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HYPERLINK("https://hotelmonitor-cachepage.eclerx.com/savepage/tk_1544250639673388_sr_2150.html","info")</f>
        <v/>
      </c>
      <c r="AA124" t="n">
        <v>-6677123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339</v>
      </c>
      <c r="AQ124" t="s">
        <v>91</v>
      </c>
      <c r="AR124" t="s">
        <v>92</v>
      </c>
      <c r="AS124" t="s"/>
      <c r="AT124" t="s">
        <v>93</v>
      </c>
      <c r="AU124" t="s"/>
      <c r="AV124" t="s"/>
      <c r="AW124" t="s"/>
      <c r="AX124" t="s"/>
      <c r="AY124" t="n">
        <v>6677123</v>
      </c>
      <c r="AZ124" t="s">
        <v>325</v>
      </c>
      <c r="BA124" t="s"/>
      <c r="BB124" t="n">
        <v>256931</v>
      </c>
      <c r="BC124" t="n">
        <v>98.91581296920781</v>
      </c>
      <c r="BD124" t="n">
        <v>8.07660827645822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95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329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1098.79</v>
      </c>
      <c r="L125" t="s">
        <v>77</v>
      </c>
      <c r="M125" t="s"/>
      <c r="N125" t="s">
        <v>330</v>
      </c>
      <c r="O125" t="s">
        <v>79</v>
      </c>
      <c r="P125" t="s">
        <v>329</v>
      </c>
      <c r="Q125" t="s"/>
      <c r="R125" t="s">
        <v>158</v>
      </c>
      <c r="S125" t="s">
        <v>331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HYPERLINK("https://hotelmonitor-cachepage.eclerx.com/savepage/tk_1544250218648581_sr_2150.html","info")</f>
        <v/>
      </c>
      <c r="AA125" t="n">
        <v>-797840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89</v>
      </c>
      <c r="AO125" t="s">
        <v>332</v>
      </c>
      <c r="AP125" t="n">
        <v>175</v>
      </c>
      <c r="AQ125" t="s">
        <v>91</v>
      </c>
      <c r="AR125" t="s">
        <v>71</v>
      </c>
      <c r="AS125" t="s"/>
      <c r="AT125" t="s">
        <v>93</v>
      </c>
      <c r="AU125" t="s"/>
      <c r="AV125" t="s"/>
      <c r="AW125" t="s"/>
      <c r="AX125" t="s"/>
      <c r="AY125" t="n">
        <v>797840</v>
      </c>
      <c r="AZ125" t="s">
        <v>333</v>
      </c>
      <c r="BA125" t="s"/>
      <c r="BB125" t="n">
        <v>285688</v>
      </c>
      <c r="BC125" t="n">
        <v>98.8228006660938</v>
      </c>
      <c r="BD125" t="n">
        <v>8.03256444928939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95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329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1178.45</v>
      </c>
      <c r="L126" t="s">
        <v>77</v>
      </c>
      <c r="M126" t="s"/>
      <c r="N126" t="s">
        <v>330</v>
      </c>
      <c r="O126" t="s">
        <v>79</v>
      </c>
      <c r="P126" t="s">
        <v>329</v>
      </c>
      <c r="Q126" t="s"/>
      <c r="R126" t="s">
        <v>158</v>
      </c>
      <c r="S126" t="s">
        <v>334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HYPERLINK("https://hotelmonitor-cachepage.eclerx.com/savepage/tk_1544250218648581_sr_2150.html","info")</f>
        <v/>
      </c>
      <c r="AA126" t="n">
        <v>-797840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175</v>
      </c>
      <c r="AQ126" t="s">
        <v>91</v>
      </c>
      <c r="AR126" t="s">
        <v>71</v>
      </c>
      <c r="AS126" t="s"/>
      <c r="AT126" t="s">
        <v>93</v>
      </c>
      <c r="AU126" t="s"/>
      <c r="AV126" t="s"/>
      <c r="AW126" t="s"/>
      <c r="AX126" t="s"/>
      <c r="AY126" t="n">
        <v>797840</v>
      </c>
      <c r="AZ126" t="s">
        <v>333</v>
      </c>
      <c r="BA126" t="s"/>
      <c r="BB126" t="n">
        <v>285688</v>
      </c>
      <c r="BC126" t="n">
        <v>98.8228006660938</v>
      </c>
      <c r="BD126" t="n">
        <v>8.03256444928939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95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329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1098.79</v>
      </c>
      <c r="L127" t="s">
        <v>77</v>
      </c>
      <c r="M127" t="s"/>
      <c r="N127" t="s">
        <v>157</v>
      </c>
      <c r="O127" t="s">
        <v>79</v>
      </c>
      <c r="P127" t="s">
        <v>329</v>
      </c>
      <c r="Q127" t="s"/>
      <c r="R127" t="s">
        <v>158</v>
      </c>
      <c r="S127" t="s">
        <v>331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HYPERLINK("https://hotelmonitor-cachepage.eclerx.com/savepage/tk_1544250218648581_sr_2150.html","info")</f>
        <v/>
      </c>
      <c r="AA127" t="n">
        <v>-797840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89</v>
      </c>
      <c r="AO127" t="s">
        <v>332</v>
      </c>
      <c r="AP127" t="n">
        <v>175</v>
      </c>
      <c r="AQ127" t="s">
        <v>91</v>
      </c>
      <c r="AR127" t="s">
        <v>71</v>
      </c>
      <c r="AS127" t="s"/>
      <c r="AT127" t="s">
        <v>93</v>
      </c>
      <c r="AU127" t="s"/>
      <c r="AV127" t="s"/>
      <c r="AW127" t="s"/>
      <c r="AX127" t="s"/>
      <c r="AY127" t="n">
        <v>797840</v>
      </c>
      <c r="AZ127" t="s">
        <v>333</v>
      </c>
      <c r="BA127" t="s"/>
      <c r="BB127" t="n">
        <v>285688</v>
      </c>
      <c r="BC127" t="n">
        <v>98.8228006660938</v>
      </c>
      <c r="BD127" t="n">
        <v>8.03256444928939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95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329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1178.45</v>
      </c>
      <c r="L128" t="s">
        <v>77</v>
      </c>
      <c r="M128" t="s"/>
      <c r="N128" t="s">
        <v>157</v>
      </c>
      <c r="O128" t="s">
        <v>79</v>
      </c>
      <c r="P128" t="s">
        <v>329</v>
      </c>
      <c r="Q128" t="s"/>
      <c r="R128" t="s">
        <v>158</v>
      </c>
      <c r="S128" t="s">
        <v>334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HYPERLINK("https://hotelmonitor-cachepage.eclerx.com/savepage/tk_1544250218648581_sr_2150.html","info")</f>
        <v/>
      </c>
      <c r="AA128" t="n">
        <v>-797840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175</v>
      </c>
      <c r="AQ128" t="s">
        <v>91</v>
      </c>
      <c r="AR128" t="s">
        <v>71</v>
      </c>
      <c r="AS128" t="s"/>
      <c r="AT128" t="s">
        <v>93</v>
      </c>
      <c r="AU128" t="s"/>
      <c r="AV128" t="s"/>
      <c r="AW128" t="s"/>
      <c r="AX128" t="s"/>
      <c r="AY128" t="n">
        <v>797840</v>
      </c>
      <c r="AZ128" t="s">
        <v>333</v>
      </c>
      <c r="BA128" t="s"/>
      <c r="BB128" t="n">
        <v>285688</v>
      </c>
      <c r="BC128" t="n">
        <v>98.8228006660938</v>
      </c>
      <c r="BD128" t="n">
        <v>8.03256444928939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95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335</v>
      </c>
      <c r="F129" t="n">
        <v>545202</v>
      </c>
      <c r="G129" t="s">
        <v>74</v>
      </c>
      <c r="H129" t="s">
        <v>75</v>
      </c>
      <c r="I129" t="s"/>
      <c r="J129" t="s">
        <v>76</v>
      </c>
      <c r="K129" t="n">
        <v>3700.24</v>
      </c>
      <c r="L129" t="s">
        <v>77</v>
      </c>
      <c r="M129" t="s"/>
      <c r="N129" t="s">
        <v>103</v>
      </c>
      <c r="O129" t="s">
        <v>79</v>
      </c>
      <c r="P129" t="s">
        <v>336</v>
      </c>
      <c r="Q129" t="s"/>
      <c r="R129" t="s">
        <v>337</v>
      </c>
      <c r="S129" t="s">
        <v>338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HYPERLINK("https://hotelmonitor-cachepage.eclerx.com/savepage/tk_15442498750067608_sr_2150.html","info")</f>
        <v/>
      </c>
      <c r="AA129" t="n">
        <v>80131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89</v>
      </c>
      <c r="AO129" t="s">
        <v>339</v>
      </c>
      <c r="AP129" t="n">
        <v>7</v>
      </c>
      <c r="AQ129" t="s">
        <v>91</v>
      </c>
      <c r="AR129" t="s">
        <v>71</v>
      </c>
      <c r="AS129" t="s"/>
      <c r="AT129" t="s">
        <v>93</v>
      </c>
      <c r="AU129" t="s"/>
      <c r="AV129" t="s"/>
      <c r="AW129" t="s"/>
      <c r="AX129" t="s"/>
      <c r="AY129" t="n">
        <v>1776810</v>
      </c>
      <c r="AZ129" t="s">
        <v>340</v>
      </c>
      <c r="BA129" t="s"/>
      <c r="BB129" t="n">
        <v>64149</v>
      </c>
      <c r="BC129" t="n">
        <v>98.81948333</v>
      </c>
      <c r="BD129" t="n">
        <v>8.038205555999999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95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335</v>
      </c>
      <c r="F130" t="n">
        <v>545202</v>
      </c>
      <c r="G130" t="s">
        <v>74</v>
      </c>
      <c r="H130" t="s">
        <v>75</v>
      </c>
      <c r="I130" t="s"/>
      <c r="J130" t="s">
        <v>76</v>
      </c>
      <c r="K130" t="n">
        <v>3700.24</v>
      </c>
      <c r="L130" t="s">
        <v>77</v>
      </c>
      <c r="M130" t="s"/>
      <c r="N130" t="s">
        <v>103</v>
      </c>
      <c r="O130" t="s">
        <v>79</v>
      </c>
      <c r="P130" t="s">
        <v>336</v>
      </c>
      <c r="Q130" t="s"/>
      <c r="R130" t="s">
        <v>337</v>
      </c>
      <c r="S130" t="s">
        <v>338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HYPERLINK("https://hotelmonitor-cachepage.eclerx.com/savepage/tk_15442498750067608_sr_2150.html","info")</f>
        <v/>
      </c>
      <c r="AA130" t="n">
        <v>80131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89</v>
      </c>
      <c r="AO130" t="s">
        <v>339</v>
      </c>
      <c r="AP130" t="n">
        <v>7</v>
      </c>
      <c r="AQ130" t="s">
        <v>91</v>
      </c>
      <c r="AR130" t="s">
        <v>261</v>
      </c>
      <c r="AS130" t="s"/>
      <c r="AT130" t="s">
        <v>93</v>
      </c>
      <c r="AU130" t="s"/>
      <c r="AV130" t="s"/>
      <c r="AW130" t="s"/>
      <c r="AX130" t="s"/>
      <c r="AY130" t="n">
        <v>1776810</v>
      </c>
      <c r="AZ130" t="s">
        <v>340</v>
      </c>
      <c r="BA130" t="s"/>
      <c r="BB130" t="n">
        <v>64149</v>
      </c>
      <c r="BC130" t="n">
        <v>98.81948333</v>
      </c>
      <c r="BD130" t="n">
        <v>8.038205555999999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95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335</v>
      </c>
      <c r="F131" t="n">
        <v>545202</v>
      </c>
      <c r="G131" t="s">
        <v>74</v>
      </c>
      <c r="H131" t="s">
        <v>75</v>
      </c>
      <c r="I131" t="s"/>
      <c r="J131" t="s">
        <v>76</v>
      </c>
      <c r="K131" t="n">
        <v>3993.53</v>
      </c>
      <c r="L131" t="s">
        <v>77</v>
      </c>
      <c r="M131" t="s"/>
      <c r="N131" t="s">
        <v>103</v>
      </c>
      <c r="O131" t="s">
        <v>79</v>
      </c>
      <c r="P131" t="s">
        <v>336</v>
      </c>
      <c r="Q131" t="s"/>
      <c r="R131" t="s">
        <v>337</v>
      </c>
      <c r="S131" t="s">
        <v>341</v>
      </c>
      <c r="T131" t="s">
        <v>82</v>
      </c>
      <c r="U131" t="s">
        <v>83</v>
      </c>
      <c r="V131" t="s">
        <v>84</v>
      </c>
      <c r="W131" t="s">
        <v>105</v>
      </c>
      <c r="X131" t="s"/>
      <c r="Y131" t="s">
        <v>86</v>
      </c>
      <c r="Z131">
        <f>HYPERLINK("https://hotelmonitor-cachepage.eclerx.com/savepage/tk_15442498750067608_sr_2150.html","info")</f>
        <v/>
      </c>
      <c r="AA131" t="n">
        <v>80131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89</v>
      </c>
      <c r="AO131" t="s">
        <v>342</v>
      </c>
      <c r="AP131" t="n">
        <v>7</v>
      </c>
      <c r="AQ131" t="s">
        <v>91</v>
      </c>
      <c r="AR131" t="s">
        <v>71</v>
      </c>
      <c r="AS131" t="s"/>
      <c r="AT131" t="s">
        <v>93</v>
      </c>
      <c r="AU131" t="s"/>
      <c r="AV131" t="s"/>
      <c r="AW131" t="s"/>
      <c r="AX131" t="s"/>
      <c r="AY131" t="n">
        <v>1776810</v>
      </c>
      <c r="AZ131" t="s">
        <v>340</v>
      </c>
      <c r="BA131" t="s"/>
      <c r="BB131" t="n">
        <v>64149</v>
      </c>
      <c r="BC131" t="n">
        <v>98.81948333</v>
      </c>
      <c r="BD131" t="n">
        <v>8.038205555999999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95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335</v>
      </c>
      <c r="F132" t="n">
        <v>545202</v>
      </c>
      <c r="G132" t="s">
        <v>74</v>
      </c>
      <c r="H132" t="s">
        <v>75</v>
      </c>
      <c r="I132" t="s"/>
      <c r="J132" t="s">
        <v>76</v>
      </c>
      <c r="K132" t="n">
        <v>3993.53</v>
      </c>
      <c r="L132" t="s">
        <v>77</v>
      </c>
      <c r="M132" t="s"/>
      <c r="N132" t="s">
        <v>103</v>
      </c>
      <c r="O132" t="s">
        <v>79</v>
      </c>
      <c r="P132" t="s">
        <v>336</v>
      </c>
      <c r="Q132" t="s"/>
      <c r="R132" t="s">
        <v>337</v>
      </c>
      <c r="S132" t="s">
        <v>341</v>
      </c>
      <c r="T132" t="s">
        <v>82</v>
      </c>
      <c r="U132" t="s">
        <v>83</v>
      </c>
      <c r="V132" t="s">
        <v>84</v>
      </c>
      <c r="W132" t="s">
        <v>105</v>
      </c>
      <c r="X132" t="s"/>
      <c r="Y132" t="s">
        <v>86</v>
      </c>
      <c r="Z132">
        <f>HYPERLINK("https://hotelmonitor-cachepage.eclerx.com/savepage/tk_15442498750067608_sr_2150.html","info")</f>
        <v/>
      </c>
      <c r="AA132" t="n">
        <v>80131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89</v>
      </c>
      <c r="AO132" t="s">
        <v>342</v>
      </c>
      <c r="AP132" t="n">
        <v>7</v>
      </c>
      <c r="AQ132" t="s">
        <v>91</v>
      </c>
      <c r="AR132" t="s">
        <v>261</v>
      </c>
      <c r="AS132" t="s"/>
      <c r="AT132" t="s">
        <v>93</v>
      </c>
      <c r="AU132" t="s"/>
      <c r="AV132" t="s"/>
      <c r="AW132" t="s"/>
      <c r="AX132" t="s"/>
      <c r="AY132" t="n">
        <v>1776810</v>
      </c>
      <c r="AZ132" t="s">
        <v>340</v>
      </c>
      <c r="BA132" t="s"/>
      <c r="BB132" t="n">
        <v>64149</v>
      </c>
      <c r="BC132" t="n">
        <v>98.81948333</v>
      </c>
      <c r="BD132" t="n">
        <v>8.038205555999999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95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335</v>
      </c>
      <c r="F133" t="n">
        <v>545202</v>
      </c>
      <c r="G133" t="s">
        <v>74</v>
      </c>
      <c r="H133" t="s">
        <v>75</v>
      </c>
      <c r="I133" t="s"/>
      <c r="J133" t="s">
        <v>76</v>
      </c>
      <c r="K133" t="n">
        <v>4120.31</v>
      </c>
      <c r="L133" t="s">
        <v>77</v>
      </c>
      <c r="M133" t="s"/>
      <c r="N133" t="s">
        <v>343</v>
      </c>
      <c r="O133" t="s">
        <v>79</v>
      </c>
      <c r="P133" t="s">
        <v>336</v>
      </c>
      <c r="Q133" t="s"/>
      <c r="R133" t="s">
        <v>337</v>
      </c>
      <c r="S133" t="s">
        <v>344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HYPERLINK("https://hotelmonitor-cachepage.eclerx.com/savepage/tk_15442498750067608_sr_2150.html","info")</f>
        <v/>
      </c>
      <c r="AA133" t="n">
        <v>80131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89</v>
      </c>
      <c r="AO133" t="s">
        <v>345</v>
      </c>
      <c r="AP133" t="n">
        <v>7</v>
      </c>
      <c r="AQ133" t="s">
        <v>91</v>
      </c>
      <c r="AR133" t="s">
        <v>71</v>
      </c>
      <c r="AS133" t="s"/>
      <c r="AT133" t="s">
        <v>93</v>
      </c>
      <c r="AU133" t="s"/>
      <c r="AV133" t="s"/>
      <c r="AW133" t="s"/>
      <c r="AX133" t="s"/>
      <c r="AY133" t="n">
        <v>1776810</v>
      </c>
      <c r="AZ133" t="s">
        <v>340</v>
      </c>
      <c r="BA133" t="s"/>
      <c r="BB133" t="n">
        <v>64149</v>
      </c>
      <c r="BC133" t="n">
        <v>98.81948333</v>
      </c>
      <c r="BD133" t="n">
        <v>8.038205555999999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95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335</v>
      </c>
      <c r="F134" t="n">
        <v>545202</v>
      </c>
      <c r="G134" t="s">
        <v>74</v>
      </c>
      <c r="H134" t="s">
        <v>75</v>
      </c>
      <c r="I134" t="s"/>
      <c r="J134" t="s">
        <v>76</v>
      </c>
      <c r="K134" t="n">
        <v>4120.31</v>
      </c>
      <c r="L134" t="s">
        <v>77</v>
      </c>
      <c r="M134" t="s"/>
      <c r="N134" t="s">
        <v>343</v>
      </c>
      <c r="O134" t="s">
        <v>79</v>
      </c>
      <c r="P134" t="s">
        <v>336</v>
      </c>
      <c r="Q134" t="s"/>
      <c r="R134" t="s">
        <v>337</v>
      </c>
      <c r="S134" t="s">
        <v>344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HYPERLINK("https://hotelmonitor-cachepage.eclerx.com/savepage/tk_15442498750067608_sr_2150.html","info")</f>
        <v/>
      </c>
      <c r="AA134" t="n">
        <v>80131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89</v>
      </c>
      <c r="AO134" t="s">
        <v>345</v>
      </c>
      <c r="AP134" t="n">
        <v>7</v>
      </c>
      <c r="AQ134" t="s">
        <v>91</v>
      </c>
      <c r="AR134" t="s">
        <v>261</v>
      </c>
      <c r="AS134" t="s"/>
      <c r="AT134" t="s">
        <v>93</v>
      </c>
      <c r="AU134" t="s"/>
      <c r="AV134" t="s"/>
      <c r="AW134" t="s"/>
      <c r="AX134" t="s"/>
      <c r="AY134" t="n">
        <v>1776810</v>
      </c>
      <c r="AZ134" t="s">
        <v>340</v>
      </c>
      <c r="BA134" t="s"/>
      <c r="BB134" t="n">
        <v>64149</v>
      </c>
      <c r="BC134" t="n">
        <v>98.81948333</v>
      </c>
      <c r="BD134" t="n">
        <v>8.038205555999999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95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335</v>
      </c>
      <c r="F135" t="n">
        <v>545202</v>
      </c>
      <c r="G135" t="s">
        <v>74</v>
      </c>
      <c r="H135" t="s">
        <v>75</v>
      </c>
      <c r="I135" t="s"/>
      <c r="J135" t="s">
        <v>76</v>
      </c>
      <c r="K135" t="n">
        <v>4373.87</v>
      </c>
      <c r="L135" t="s">
        <v>77</v>
      </c>
      <c r="M135" t="s"/>
      <c r="N135" t="s">
        <v>343</v>
      </c>
      <c r="O135" t="s">
        <v>79</v>
      </c>
      <c r="P135" t="s">
        <v>336</v>
      </c>
      <c r="Q135" t="s"/>
      <c r="R135" t="s">
        <v>337</v>
      </c>
      <c r="S135" t="s">
        <v>346</v>
      </c>
      <c r="T135" t="s">
        <v>82</v>
      </c>
      <c r="U135" t="s">
        <v>83</v>
      </c>
      <c r="V135" t="s">
        <v>84</v>
      </c>
      <c r="W135" t="s">
        <v>105</v>
      </c>
      <c r="X135" t="s"/>
      <c r="Y135" t="s">
        <v>86</v>
      </c>
      <c r="Z135">
        <f>HYPERLINK("https://hotelmonitor-cachepage.eclerx.com/savepage/tk_15442498750067608_sr_2150.html","info")</f>
        <v/>
      </c>
      <c r="AA135" t="n">
        <v>80131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89</v>
      </c>
      <c r="AO135" t="s">
        <v>347</v>
      </c>
      <c r="AP135" t="n">
        <v>7</v>
      </c>
      <c r="AQ135" t="s">
        <v>91</v>
      </c>
      <c r="AR135" t="s">
        <v>71</v>
      </c>
      <c r="AS135" t="s"/>
      <c r="AT135" t="s">
        <v>93</v>
      </c>
      <c r="AU135" t="s"/>
      <c r="AV135" t="s"/>
      <c r="AW135" t="s"/>
      <c r="AX135" t="s"/>
      <c r="AY135" t="n">
        <v>1776810</v>
      </c>
      <c r="AZ135" t="s">
        <v>340</v>
      </c>
      <c r="BA135" t="s"/>
      <c r="BB135" t="n">
        <v>64149</v>
      </c>
      <c r="BC135" t="n">
        <v>98.81948333</v>
      </c>
      <c r="BD135" t="n">
        <v>8.038205555999999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95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335</v>
      </c>
      <c r="F136" t="n">
        <v>545202</v>
      </c>
      <c r="G136" t="s">
        <v>74</v>
      </c>
      <c r="H136" t="s">
        <v>75</v>
      </c>
      <c r="I136" t="s"/>
      <c r="J136" t="s">
        <v>76</v>
      </c>
      <c r="K136" t="n">
        <v>4373.87</v>
      </c>
      <c r="L136" t="s">
        <v>77</v>
      </c>
      <c r="M136" t="s"/>
      <c r="N136" t="s">
        <v>343</v>
      </c>
      <c r="O136" t="s">
        <v>79</v>
      </c>
      <c r="P136" t="s">
        <v>336</v>
      </c>
      <c r="Q136" t="s"/>
      <c r="R136" t="s">
        <v>337</v>
      </c>
      <c r="S136" t="s">
        <v>346</v>
      </c>
      <c r="T136" t="s">
        <v>82</v>
      </c>
      <c r="U136" t="s">
        <v>83</v>
      </c>
      <c r="V136" t="s">
        <v>84</v>
      </c>
      <c r="W136" t="s">
        <v>105</v>
      </c>
      <c r="X136" t="s"/>
      <c r="Y136" t="s">
        <v>86</v>
      </c>
      <c r="Z136">
        <f>HYPERLINK("https://hotelmonitor-cachepage.eclerx.com/savepage/tk_15442498750067608_sr_2150.html","info")</f>
        <v/>
      </c>
      <c r="AA136" t="n">
        <v>80131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89</v>
      </c>
      <c r="AO136" t="s">
        <v>347</v>
      </c>
      <c r="AP136" t="n">
        <v>7</v>
      </c>
      <c r="AQ136" t="s">
        <v>91</v>
      </c>
      <c r="AR136" t="s">
        <v>261</v>
      </c>
      <c r="AS136" t="s"/>
      <c r="AT136" t="s">
        <v>93</v>
      </c>
      <c r="AU136" t="s"/>
      <c r="AV136" t="s"/>
      <c r="AW136" t="s"/>
      <c r="AX136" t="s"/>
      <c r="AY136" t="n">
        <v>1776810</v>
      </c>
      <c r="AZ136" t="s">
        <v>340</v>
      </c>
      <c r="BA136" t="s"/>
      <c r="BB136" t="n">
        <v>64149</v>
      </c>
      <c r="BC136" t="n">
        <v>98.81948333</v>
      </c>
      <c r="BD136" t="n">
        <v>8.038205555999999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95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335</v>
      </c>
      <c r="F137" t="n">
        <v>545202</v>
      </c>
      <c r="G137" t="s">
        <v>74</v>
      </c>
      <c r="H137" t="s">
        <v>75</v>
      </c>
      <c r="I137" t="s"/>
      <c r="J137" t="s">
        <v>76</v>
      </c>
      <c r="K137" t="n">
        <v>4473.47</v>
      </c>
      <c r="L137" t="s">
        <v>77</v>
      </c>
      <c r="M137" t="s"/>
      <c r="N137" t="s">
        <v>103</v>
      </c>
      <c r="O137" t="s">
        <v>79</v>
      </c>
      <c r="P137" t="s">
        <v>336</v>
      </c>
      <c r="Q137" t="s"/>
      <c r="R137" t="s">
        <v>337</v>
      </c>
      <c r="S137" t="s">
        <v>348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HYPERLINK("https://hotelmonitor-cachepage.eclerx.com/savepage/tk_15442498750067608_sr_2150.html","info")</f>
        <v/>
      </c>
      <c r="AA137" t="n">
        <v>80131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7</v>
      </c>
      <c r="AQ137" t="s">
        <v>91</v>
      </c>
      <c r="AR137" t="s">
        <v>92</v>
      </c>
      <c r="AS137" t="s"/>
      <c r="AT137" t="s">
        <v>93</v>
      </c>
      <c r="AU137" t="s"/>
      <c r="AV137" t="s"/>
      <c r="AW137" t="s"/>
      <c r="AX137" t="s"/>
      <c r="AY137" t="n">
        <v>1776810</v>
      </c>
      <c r="AZ137" t="s">
        <v>340</v>
      </c>
      <c r="BA137" t="s"/>
      <c r="BB137" t="n">
        <v>64149</v>
      </c>
      <c r="BC137" t="n">
        <v>98.81948333</v>
      </c>
      <c r="BD137" t="n">
        <v>8.038205555999999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95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335</v>
      </c>
      <c r="F138" t="n">
        <v>545202</v>
      </c>
      <c r="G138" t="s">
        <v>74</v>
      </c>
      <c r="H138" t="s">
        <v>75</v>
      </c>
      <c r="I138" t="s"/>
      <c r="J138" t="s">
        <v>76</v>
      </c>
      <c r="K138" t="n">
        <v>4776.75</v>
      </c>
      <c r="L138" t="s">
        <v>77</v>
      </c>
      <c r="M138" t="s"/>
      <c r="N138" t="s">
        <v>103</v>
      </c>
      <c r="O138" t="s">
        <v>79</v>
      </c>
      <c r="P138" t="s">
        <v>336</v>
      </c>
      <c r="Q138" t="s"/>
      <c r="R138" t="s">
        <v>337</v>
      </c>
      <c r="S138" t="s">
        <v>349</v>
      </c>
      <c r="T138" t="s">
        <v>82</v>
      </c>
      <c r="U138" t="s">
        <v>83</v>
      </c>
      <c r="V138" t="s">
        <v>84</v>
      </c>
      <c r="W138" t="s">
        <v>105</v>
      </c>
      <c r="X138" t="s"/>
      <c r="Y138" t="s">
        <v>86</v>
      </c>
      <c r="Z138">
        <f>HYPERLINK("https://hotelmonitor-cachepage.eclerx.com/savepage/tk_15442498750067608_sr_2150.html","info")</f>
        <v/>
      </c>
      <c r="AA138" t="n">
        <v>80131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7</v>
      </c>
      <c r="AQ138" t="s">
        <v>91</v>
      </c>
      <c r="AR138" t="s">
        <v>92</v>
      </c>
      <c r="AS138" t="s"/>
      <c r="AT138" t="s">
        <v>93</v>
      </c>
      <c r="AU138" t="s"/>
      <c r="AV138" t="s"/>
      <c r="AW138" t="s"/>
      <c r="AX138" t="s"/>
      <c r="AY138" t="n">
        <v>1776810</v>
      </c>
      <c r="AZ138" t="s">
        <v>340</v>
      </c>
      <c r="BA138" t="s"/>
      <c r="BB138" t="n">
        <v>64149</v>
      </c>
      <c r="BC138" t="n">
        <v>98.81948333</v>
      </c>
      <c r="BD138" t="n">
        <v>8.038205555999999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95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335</v>
      </c>
      <c r="F139" t="n">
        <v>545202</v>
      </c>
      <c r="G139" t="s">
        <v>74</v>
      </c>
      <c r="H139" t="s">
        <v>75</v>
      </c>
      <c r="I139" t="s"/>
      <c r="J139" t="s">
        <v>76</v>
      </c>
      <c r="K139" t="n">
        <v>4928.39</v>
      </c>
      <c r="L139" t="s">
        <v>77</v>
      </c>
      <c r="M139" t="s"/>
      <c r="N139" t="s">
        <v>343</v>
      </c>
      <c r="O139" t="s">
        <v>79</v>
      </c>
      <c r="P139" t="s">
        <v>336</v>
      </c>
      <c r="Q139" t="s"/>
      <c r="R139" t="s">
        <v>337</v>
      </c>
      <c r="S139" t="s">
        <v>350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HYPERLINK("https://hotelmonitor-cachepage.eclerx.com/savepage/tk_15442498750067608_sr_2150.html","info")</f>
        <v/>
      </c>
      <c r="AA139" t="n">
        <v>80131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7</v>
      </c>
      <c r="AQ139" t="s">
        <v>91</v>
      </c>
      <c r="AR139" t="s">
        <v>92</v>
      </c>
      <c r="AS139" t="s"/>
      <c r="AT139" t="s">
        <v>93</v>
      </c>
      <c r="AU139" t="s"/>
      <c r="AV139" t="s"/>
      <c r="AW139" t="s"/>
      <c r="AX139" t="s"/>
      <c r="AY139" t="n">
        <v>1776810</v>
      </c>
      <c r="AZ139" t="s">
        <v>340</v>
      </c>
      <c r="BA139" t="s"/>
      <c r="BB139" t="n">
        <v>64149</v>
      </c>
      <c r="BC139" t="n">
        <v>98.81948333</v>
      </c>
      <c r="BD139" t="n">
        <v>8.038205555999999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95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335</v>
      </c>
      <c r="F140" t="n">
        <v>545202</v>
      </c>
      <c r="G140" t="s">
        <v>74</v>
      </c>
      <c r="H140" t="s">
        <v>75</v>
      </c>
      <c r="I140" t="s"/>
      <c r="J140" t="s">
        <v>76</v>
      </c>
      <c r="K140" t="n">
        <v>5231.68</v>
      </c>
      <c r="L140" t="s">
        <v>77</v>
      </c>
      <c r="M140" t="s"/>
      <c r="N140" t="s">
        <v>343</v>
      </c>
      <c r="O140" t="s">
        <v>79</v>
      </c>
      <c r="P140" t="s">
        <v>336</v>
      </c>
      <c r="Q140" t="s"/>
      <c r="R140" t="s">
        <v>337</v>
      </c>
      <c r="S140" t="s">
        <v>351</v>
      </c>
      <c r="T140" t="s">
        <v>82</v>
      </c>
      <c r="U140" t="s">
        <v>83</v>
      </c>
      <c r="V140" t="s">
        <v>84</v>
      </c>
      <c r="W140" t="s">
        <v>105</v>
      </c>
      <c r="X140" t="s"/>
      <c r="Y140" t="s">
        <v>86</v>
      </c>
      <c r="Z140">
        <f>HYPERLINK("https://hotelmonitor-cachepage.eclerx.com/savepage/tk_15442498750067608_sr_2150.html","info")</f>
        <v/>
      </c>
      <c r="AA140" t="n">
        <v>80131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7</v>
      </c>
      <c r="AQ140" t="s">
        <v>91</v>
      </c>
      <c r="AR140" t="s">
        <v>92</v>
      </c>
      <c r="AS140" t="s"/>
      <c r="AT140" t="s">
        <v>93</v>
      </c>
      <c r="AU140" t="s"/>
      <c r="AV140" t="s"/>
      <c r="AW140" t="s"/>
      <c r="AX140" t="s"/>
      <c r="AY140" t="n">
        <v>1776810</v>
      </c>
      <c r="AZ140" t="s">
        <v>340</v>
      </c>
      <c r="BA140" t="s"/>
      <c r="BB140" t="n">
        <v>64149</v>
      </c>
      <c r="BC140" t="n">
        <v>98.81948333</v>
      </c>
      <c r="BD140" t="n">
        <v>8.038205555999999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95</v>
      </c>
    </row>
    <row r="141" spans="1:70">
      <c r="A141" t="s">
        <v>145</v>
      </c>
      <c r="B141" t="s">
        <v>71</v>
      </c>
      <c r="C141" t="s">
        <v>72</v>
      </c>
      <c r="D141" t="n">
        <v>2</v>
      </c>
      <c r="E141" t="s">
        <v>352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607.47</v>
      </c>
      <c r="L141" t="s">
        <v>77</v>
      </c>
      <c r="M141" t="s"/>
      <c r="N141" t="s">
        <v>353</v>
      </c>
      <c r="O141" t="s">
        <v>79</v>
      </c>
      <c r="P141" t="s">
        <v>352</v>
      </c>
      <c r="Q141" t="s"/>
      <c r="R141" t="s">
        <v>354</v>
      </c>
      <c r="S141" t="s">
        <v>355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>
        <f>HYPERLINK("https://hotelmonitor-cachepage.eclerx.com/savepage/tk_15442512404852548_sr_2150.html","info")</f>
        <v/>
      </c>
      <c r="AA141" t="n">
        <v>-4830496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476</v>
      </c>
      <c r="AQ141" t="s">
        <v>91</v>
      </c>
      <c r="AR141" t="s">
        <v>92</v>
      </c>
      <c r="AS141" t="s"/>
      <c r="AT141" t="s">
        <v>93</v>
      </c>
      <c r="AU141" t="s"/>
      <c r="AV141" t="s"/>
      <c r="AW141" t="s"/>
      <c r="AX141" t="s"/>
      <c r="AY141" t="n">
        <v>4830496</v>
      </c>
      <c r="AZ141" t="s">
        <v>356</v>
      </c>
      <c r="BA141" t="s"/>
      <c r="BB141" t="n">
        <v>2947977</v>
      </c>
      <c r="BC141" t="n">
        <v>98.93376499999999</v>
      </c>
      <c r="BD141" t="n">
        <v>8.109038999999999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95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357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1000</v>
      </c>
      <c r="L142" t="s">
        <v>77</v>
      </c>
      <c r="M142" t="s"/>
      <c r="N142" t="s">
        <v>358</v>
      </c>
      <c r="O142" t="s">
        <v>79</v>
      </c>
      <c r="P142" t="s">
        <v>357</v>
      </c>
      <c r="Q142" t="s"/>
      <c r="R142" t="s">
        <v>359</v>
      </c>
      <c r="S142" t="s">
        <v>360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HYPERLINK("https://hotelmonitor-cachepage.eclerx.com/savepage/tk_1544250149166446_sr_2150.html","info")</f>
        <v/>
      </c>
      <c r="AA142" t="n">
        <v>-4015353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143</v>
      </c>
      <c r="AQ142" t="s">
        <v>91</v>
      </c>
      <c r="AR142" t="s">
        <v>92</v>
      </c>
      <c r="AS142" t="s"/>
      <c r="AT142" t="s">
        <v>93</v>
      </c>
      <c r="AU142" t="s"/>
      <c r="AV142" t="s"/>
      <c r="AW142" t="s"/>
      <c r="AX142" t="s"/>
      <c r="AY142" t="n">
        <v>4015353</v>
      </c>
      <c r="AZ142" t="s">
        <v>361</v>
      </c>
      <c r="BA142" t="s"/>
      <c r="BB142" t="n">
        <v>2379405</v>
      </c>
      <c r="BC142" t="n">
        <v>98.822922706604</v>
      </c>
      <c r="BD142" t="n">
        <v>8.032050090978609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95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362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4302.07</v>
      </c>
      <c r="L143" t="s">
        <v>77</v>
      </c>
      <c r="M143" t="s"/>
      <c r="N143" t="s">
        <v>363</v>
      </c>
      <c r="O143" t="s">
        <v>79</v>
      </c>
      <c r="P143" t="s">
        <v>362</v>
      </c>
      <c r="Q143" t="s"/>
      <c r="R143" t="s">
        <v>337</v>
      </c>
      <c r="S143" t="s">
        <v>364</v>
      </c>
      <c r="T143" t="s">
        <v>82</v>
      </c>
      <c r="U143" t="s">
        <v>83</v>
      </c>
      <c r="V143" t="s">
        <v>84</v>
      </c>
      <c r="W143" t="s">
        <v>105</v>
      </c>
      <c r="X143" t="s"/>
      <c r="Y143" t="s">
        <v>86</v>
      </c>
      <c r="Z143">
        <f>HYPERLINK("https://hotelmonitor-cachepage.eclerx.com/savepage/tk_15442504316742568_sr_2150.html","info")</f>
        <v/>
      </c>
      <c r="AA143" t="n">
        <v>-6797514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89</v>
      </c>
      <c r="AO143" t="s">
        <v>365</v>
      </c>
      <c r="AP143" t="n">
        <v>253</v>
      </c>
      <c r="AQ143" t="s">
        <v>91</v>
      </c>
      <c r="AR143" t="s">
        <v>71</v>
      </c>
      <c r="AS143" t="s"/>
      <c r="AT143" t="s">
        <v>93</v>
      </c>
      <c r="AU143" t="s"/>
      <c r="AV143" t="s"/>
      <c r="AW143" t="s"/>
      <c r="AX143" t="s"/>
      <c r="AY143" t="n">
        <v>6797514</v>
      </c>
      <c r="AZ143" t="s"/>
      <c r="BA143" t="s"/>
      <c r="BB143" t="n">
        <v>788802</v>
      </c>
      <c r="BC143" t="n">
        <v>98.81193542480469</v>
      </c>
      <c r="BD143" t="n">
        <v>8.057530403137207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95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362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4377.1</v>
      </c>
      <c r="L144" t="s">
        <v>77</v>
      </c>
      <c r="M144" t="s"/>
      <c r="N144" t="s">
        <v>363</v>
      </c>
      <c r="O144" t="s">
        <v>79</v>
      </c>
      <c r="P144" t="s">
        <v>362</v>
      </c>
      <c r="Q144" t="s"/>
      <c r="R144" t="s">
        <v>337</v>
      </c>
      <c r="S144" t="s">
        <v>366</v>
      </c>
      <c r="T144" t="s">
        <v>82</v>
      </c>
      <c r="U144" t="s">
        <v>83</v>
      </c>
      <c r="V144" t="s">
        <v>84</v>
      </c>
      <c r="W144" t="s">
        <v>105</v>
      </c>
      <c r="X144" t="s"/>
      <c r="Y144" t="s">
        <v>86</v>
      </c>
      <c r="Z144">
        <f>HYPERLINK("https://hotelmonitor-cachepage.eclerx.com/savepage/tk_15442504316742568_sr_2150.html","info")</f>
        <v/>
      </c>
      <c r="AA144" t="n">
        <v>-6797514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253</v>
      </c>
      <c r="AQ144" t="s">
        <v>91</v>
      </c>
      <c r="AR144" t="s">
        <v>71</v>
      </c>
      <c r="AS144" t="s"/>
      <c r="AT144" t="s">
        <v>93</v>
      </c>
      <c r="AU144" t="s"/>
      <c r="AV144" t="s"/>
      <c r="AW144" t="s"/>
      <c r="AX144" t="s"/>
      <c r="AY144" t="n">
        <v>6797514</v>
      </c>
      <c r="AZ144" t="s"/>
      <c r="BA144" t="s"/>
      <c r="BB144" t="n">
        <v>788802</v>
      </c>
      <c r="BC144" t="n">
        <v>98.81193542480469</v>
      </c>
      <c r="BD144" t="n">
        <v>8.057530403137207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95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362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7280.42</v>
      </c>
      <c r="L145" t="s">
        <v>77</v>
      </c>
      <c r="M145" t="s"/>
      <c r="N145" t="s">
        <v>367</v>
      </c>
      <c r="O145" t="s">
        <v>79</v>
      </c>
      <c r="P145" t="s">
        <v>362</v>
      </c>
      <c r="Q145" t="s"/>
      <c r="R145" t="s">
        <v>337</v>
      </c>
      <c r="S145" t="s">
        <v>368</v>
      </c>
      <c r="T145" t="s">
        <v>82</v>
      </c>
      <c r="U145" t="s">
        <v>83</v>
      </c>
      <c r="V145" t="s">
        <v>84</v>
      </c>
      <c r="W145" t="s">
        <v>105</v>
      </c>
      <c r="X145" t="s"/>
      <c r="Y145" t="s">
        <v>86</v>
      </c>
      <c r="Z145">
        <f>HYPERLINK("https://hotelmonitor-cachepage.eclerx.com/savepage/tk_15442504316742568_sr_2150.html","info")</f>
        <v/>
      </c>
      <c r="AA145" t="n">
        <v>-6797514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89</v>
      </c>
      <c r="AO145" t="s">
        <v>369</v>
      </c>
      <c r="AP145" t="n">
        <v>253</v>
      </c>
      <c r="AQ145" t="s">
        <v>91</v>
      </c>
      <c r="AR145" t="s">
        <v>71</v>
      </c>
      <c r="AS145" t="s"/>
      <c r="AT145" t="s">
        <v>93</v>
      </c>
      <c r="AU145" t="s"/>
      <c r="AV145" t="s"/>
      <c r="AW145" t="s"/>
      <c r="AX145" t="s"/>
      <c r="AY145" t="n">
        <v>6797514</v>
      </c>
      <c r="AZ145" t="s"/>
      <c r="BA145" t="s"/>
      <c r="BB145" t="n">
        <v>788802</v>
      </c>
      <c r="BC145" t="n">
        <v>98.81193542480469</v>
      </c>
      <c r="BD145" t="n">
        <v>8.057530403137207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95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362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7407.41</v>
      </c>
      <c r="L146" t="s">
        <v>77</v>
      </c>
      <c r="M146" t="s"/>
      <c r="N146" t="s">
        <v>367</v>
      </c>
      <c r="O146" t="s">
        <v>79</v>
      </c>
      <c r="P146" t="s">
        <v>362</v>
      </c>
      <c r="Q146" t="s"/>
      <c r="R146" t="s">
        <v>337</v>
      </c>
      <c r="S146" t="s">
        <v>370</v>
      </c>
      <c r="T146" t="s">
        <v>82</v>
      </c>
      <c r="U146" t="s">
        <v>83</v>
      </c>
      <c r="V146" t="s">
        <v>84</v>
      </c>
      <c r="W146" t="s">
        <v>105</v>
      </c>
      <c r="X146" t="s"/>
      <c r="Y146" t="s">
        <v>86</v>
      </c>
      <c r="Z146">
        <f>HYPERLINK("https://hotelmonitor-cachepage.eclerx.com/savepage/tk_15442504316742568_sr_2150.html","info")</f>
        <v/>
      </c>
      <c r="AA146" t="n">
        <v>-6797514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253</v>
      </c>
      <c r="AQ146" t="s">
        <v>91</v>
      </c>
      <c r="AR146" t="s">
        <v>71</v>
      </c>
      <c r="AS146" t="s"/>
      <c r="AT146" t="s">
        <v>93</v>
      </c>
      <c r="AU146" t="s"/>
      <c r="AV146" t="s"/>
      <c r="AW146" t="s"/>
      <c r="AX146" t="s"/>
      <c r="AY146" t="n">
        <v>6797514</v>
      </c>
      <c r="AZ146" t="s"/>
      <c r="BA146" t="s"/>
      <c r="BB146" t="n">
        <v>788802</v>
      </c>
      <c r="BC146" t="n">
        <v>98.81193542480469</v>
      </c>
      <c r="BD146" t="n">
        <v>8.057530403137207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95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371</v>
      </c>
      <c r="F147" t="n">
        <v>545227</v>
      </c>
      <c r="G147" t="s">
        <v>74</v>
      </c>
      <c r="H147" t="s">
        <v>75</v>
      </c>
      <c r="I147" t="s"/>
      <c r="J147" t="s">
        <v>76</v>
      </c>
      <c r="K147" t="n">
        <v>4814.66</v>
      </c>
      <c r="L147" t="s">
        <v>77</v>
      </c>
      <c r="M147" t="s"/>
      <c r="N147" t="s">
        <v>103</v>
      </c>
      <c r="O147" t="s">
        <v>79</v>
      </c>
      <c r="P147" t="s">
        <v>371</v>
      </c>
      <c r="Q147" t="s"/>
      <c r="R147" t="s">
        <v>148</v>
      </c>
      <c r="S147" t="s">
        <v>372</v>
      </c>
      <c r="T147" t="s">
        <v>82</v>
      </c>
      <c r="U147" t="s">
        <v>83</v>
      </c>
      <c r="V147" t="s">
        <v>84</v>
      </c>
      <c r="W147" t="s">
        <v>105</v>
      </c>
      <c r="X147" t="s"/>
      <c r="Y147" t="s">
        <v>86</v>
      </c>
      <c r="Z147">
        <f>HYPERLINK("https://hotelmonitor-cachepage.eclerx.com/savepage/tk_15442501272123296_sr_2150.html","info")</f>
        <v/>
      </c>
      <c r="AA147" t="n">
        <v>103497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89</v>
      </c>
      <c r="AO147" t="s">
        <v>101</v>
      </c>
      <c r="AP147" t="n">
        <v>128</v>
      </c>
      <c r="AQ147" t="s">
        <v>91</v>
      </c>
      <c r="AR147" t="s">
        <v>92</v>
      </c>
      <c r="AS147" t="s"/>
      <c r="AT147" t="s">
        <v>93</v>
      </c>
      <c r="AU147" t="s"/>
      <c r="AV147" t="s"/>
      <c r="AW147" t="s"/>
      <c r="AX147" t="s"/>
      <c r="AY147" t="n">
        <v>754610</v>
      </c>
      <c r="AZ147" t="s">
        <v>373</v>
      </c>
      <c r="BA147" t="s"/>
      <c r="BB147" t="n">
        <v>108334</v>
      </c>
      <c r="BC147" t="n">
        <v>98.8252</v>
      </c>
      <c r="BD147" t="n">
        <v>8.033205000000001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95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371</v>
      </c>
      <c r="F148" t="n">
        <v>545227</v>
      </c>
      <c r="G148" t="s">
        <v>74</v>
      </c>
      <c r="H148" t="s">
        <v>75</v>
      </c>
      <c r="I148" t="s"/>
      <c r="J148" t="s">
        <v>76</v>
      </c>
      <c r="K148" t="n">
        <v>5031.53</v>
      </c>
      <c r="L148" t="s">
        <v>77</v>
      </c>
      <c r="M148" t="s"/>
      <c r="N148" t="s">
        <v>103</v>
      </c>
      <c r="O148" t="s">
        <v>79</v>
      </c>
      <c r="P148" t="s">
        <v>371</v>
      </c>
      <c r="Q148" t="s"/>
      <c r="R148" t="s">
        <v>148</v>
      </c>
      <c r="S148" t="s">
        <v>374</v>
      </c>
      <c r="T148" t="s">
        <v>82</v>
      </c>
      <c r="U148" t="s">
        <v>83</v>
      </c>
      <c r="V148" t="s">
        <v>84</v>
      </c>
      <c r="W148" t="s">
        <v>105</v>
      </c>
      <c r="X148" t="s"/>
      <c r="Y148" t="s">
        <v>86</v>
      </c>
      <c r="Z148">
        <f>HYPERLINK("https://hotelmonitor-cachepage.eclerx.com/savepage/tk_15442501272123296_sr_2150.html","info")</f>
        <v/>
      </c>
      <c r="AA148" t="n">
        <v>103497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89</v>
      </c>
      <c r="AO148" t="s">
        <v>375</v>
      </c>
      <c r="AP148" t="n">
        <v>128</v>
      </c>
      <c r="AQ148" t="s">
        <v>91</v>
      </c>
      <c r="AR148" t="s">
        <v>71</v>
      </c>
      <c r="AS148" t="s"/>
      <c r="AT148" t="s">
        <v>93</v>
      </c>
      <c r="AU148" t="s"/>
      <c r="AV148" t="s"/>
      <c r="AW148" t="s"/>
      <c r="AX148" t="s"/>
      <c r="AY148" t="n">
        <v>754610</v>
      </c>
      <c r="AZ148" t="s">
        <v>373</v>
      </c>
      <c r="BA148" t="s"/>
      <c r="BB148" t="n">
        <v>108334</v>
      </c>
      <c r="BC148" t="n">
        <v>98.8252</v>
      </c>
      <c r="BD148" t="n">
        <v>8.033205000000001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95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371</v>
      </c>
      <c r="F149" t="n">
        <v>545227</v>
      </c>
      <c r="G149" t="s">
        <v>74</v>
      </c>
      <c r="H149" t="s">
        <v>75</v>
      </c>
      <c r="I149" t="s"/>
      <c r="J149" t="s">
        <v>76</v>
      </c>
      <c r="K149" t="n">
        <v>5031.53</v>
      </c>
      <c r="L149" t="s">
        <v>77</v>
      </c>
      <c r="M149" t="s"/>
      <c r="N149" t="s">
        <v>103</v>
      </c>
      <c r="O149" t="s">
        <v>79</v>
      </c>
      <c r="P149" t="s">
        <v>371</v>
      </c>
      <c r="Q149" t="s"/>
      <c r="R149" t="s">
        <v>148</v>
      </c>
      <c r="S149" t="s">
        <v>374</v>
      </c>
      <c r="T149" t="s">
        <v>82</v>
      </c>
      <c r="U149" t="s">
        <v>83</v>
      </c>
      <c r="V149" t="s">
        <v>84</v>
      </c>
      <c r="W149" t="s">
        <v>105</v>
      </c>
      <c r="X149" t="s"/>
      <c r="Y149" t="s">
        <v>86</v>
      </c>
      <c r="Z149">
        <f>HYPERLINK("https://hotelmonitor-cachepage.eclerx.com/savepage/tk_15442501272123296_sr_2150.html","info")</f>
        <v/>
      </c>
      <c r="AA149" t="n">
        <v>103497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89</v>
      </c>
      <c r="AO149" t="s">
        <v>375</v>
      </c>
      <c r="AP149" t="n">
        <v>128</v>
      </c>
      <c r="AQ149" t="s">
        <v>91</v>
      </c>
      <c r="AR149" t="s">
        <v>261</v>
      </c>
      <c r="AS149" t="s"/>
      <c r="AT149" t="s">
        <v>93</v>
      </c>
      <c r="AU149" t="s"/>
      <c r="AV149" t="s"/>
      <c r="AW149" t="s"/>
      <c r="AX149" t="s"/>
      <c r="AY149" t="n">
        <v>754610</v>
      </c>
      <c r="AZ149" t="s">
        <v>373</v>
      </c>
      <c r="BA149" t="s"/>
      <c r="BB149" t="n">
        <v>108334</v>
      </c>
      <c r="BC149" t="n">
        <v>98.8252</v>
      </c>
      <c r="BD149" t="n">
        <v>8.033205000000001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95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371</v>
      </c>
      <c r="F150" t="n">
        <v>545227</v>
      </c>
      <c r="G150" t="s">
        <v>74</v>
      </c>
      <c r="H150" t="s">
        <v>75</v>
      </c>
      <c r="I150" t="s"/>
      <c r="J150" t="s">
        <v>76</v>
      </c>
      <c r="K150" t="n">
        <v>5189.81</v>
      </c>
      <c r="L150" t="s">
        <v>77</v>
      </c>
      <c r="M150" t="s"/>
      <c r="N150" t="s">
        <v>103</v>
      </c>
      <c r="O150" t="s">
        <v>79</v>
      </c>
      <c r="P150" t="s">
        <v>371</v>
      </c>
      <c r="Q150" t="s"/>
      <c r="R150" t="s">
        <v>148</v>
      </c>
      <c r="S150" t="s">
        <v>376</v>
      </c>
      <c r="T150" t="s">
        <v>82</v>
      </c>
      <c r="U150" t="s">
        <v>83</v>
      </c>
      <c r="V150" t="s">
        <v>84</v>
      </c>
      <c r="W150" t="s">
        <v>105</v>
      </c>
      <c r="X150" t="s"/>
      <c r="Y150" t="s">
        <v>86</v>
      </c>
      <c r="Z150">
        <f>HYPERLINK("https://hotelmonitor-cachepage.eclerx.com/savepage/tk_15442501272123296_sr_2150.html","info")</f>
        <v/>
      </c>
      <c r="AA150" t="n">
        <v>103497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89</v>
      </c>
      <c r="AO150" t="s">
        <v>377</v>
      </c>
      <c r="AP150" t="n">
        <v>128</v>
      </c>
      <c r="AQ150" t="s">
        <v>91</v>
      </c>
      <c r="AR150" t="s">
        <v>378</v>
      </c>
      <c r="AS150" t="s"/>
      <c r="AT150" t="s">
        <v>93</v>
      </c>
      <c r="AU150" t="s"/>
      <c r="AV150" t="s"/>
      <c r="AW150" t="s"/>
      <c r="AX150" t="s"/>
      <c r="AY150" t="n">
        <v>754610</v>
      </c>
      <c r="AZ150" t="s">
        <v>373</v>
      </c>
      <c r="BA150" t="s"/>
      <c r="BB150" t="n">
        <v>108334</v>
      </c>
      <c r="BC150" t="n">
        <v>98.8252</v>
      </c>
      <c r="BD150" t="n">
        <v>8.033205000000001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95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371</v>
      </c>
      <c r="F151" t="n">
        <v>545227</v>
      </c>
      <c r="G151" t="s">
        <v>74</v>
      </c>
      <c r="H151" t="s">
        <v>75</v>
      </c>
      <c r="I151" t="s"/>
      <c r="J151" t="s">
        <v>76</v>
      </c>
      <c r="K151" t="n">
        <v>5193.76</v>
      </c>
      <c r="L151" t="s">
        <v>77</v>
      </c>
      <c r="M151" t="s"/>
      <c r="N151" t="s">
        <v>248</v>
      </c>
      <c r="O151" t="s">
        <v>79</v>
      </c>
      <c r="P151" t="s">
        <v>371</v>
      </c>
      <c r="Q151" t="s"/>
      <c r="R151" t="s">
        <v>148</v>
      </c>
      <c r="S151" t="s">
        <v>379</v>
      </c>
      <c r="T151" t="s">
        <v>82</v>
      </c>
      <c r="U151" t="s">
        <v>83</v>
      </c>
      <c r="V151" t="s">
        <v>84</v>
      </c>
      <c r="W151" t="s">
        <v>105</v>
      </c>
      <c r="X151" t="s"/>
      <c r="Y151" t="s">
        <v>86</v>
      </c>
      <c r="Z151">
        <f>HYPERLINK("https://hotelmonitor-cachepage.eclerx.com/savepage/tk_15442501272123296_sr_2150.html","info")</f>
        <v/>
      </c>
      <c r="AA151" t="n">
        <v>103497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89</v>
      </c>
      <c r="AO151" t="s">
        <v>100</v>
      </c>
      <c r="AP151" t="n">
        <v>128</v>
      </c>
      <c r="AQ151" t="s">
        <v>91</v>
      </c>
      <c r="AR151" t="s">
        <v>92</v>
      </c>
      <c r="AS151" t="s"/>
      <c r="AT151" t="s">
        <v>93</v>
      </c>
      <c r="AU151" t="s"/>
      <c r="AV151" t="s"/>
      <c r="AW151" t="s"/>
      <c r="AX151" t="s"/>
      <c r="AY151" t="n">
        <v>754610</v>
      </c>
      <c r="AZ151" t="s">
        <v>373</v>
      </c>
      <c r="BA151" t="s"/>
      <c r="BB151" t="n">
        <v>108334</v>
      </c>
      <c r="BC151" t="n">
        <v>98.8252</v>
      </c>
      <c r="BD151" t="n">
        <v>8.033205000000001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95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371</v>
      </c>
      <c r="F152" t="n">
        <v>545227</v>
      </c>
      <c r="G152" t="s">
        <v>74</v>
      </c>
      <c r="H152" t="s">
        <v>75</v>
      </c>
      <c r="I152" t="s"/>
      <c r="J152" t="s">
        <v>76</v>
      </c>
      <c r="K152" t="n">
        <v>5427.71</v>
      </c>
      <c r="L152" t="s">
        <v>77</v>
      </c>
      <c r="M152" t="s"/>
      <c r="N152" t="s">
        <v>248</v>
      </c>
      <c r="O152" t="s">
        <v>79</v>
      </c>
      <c r="P152" t="s">
        <v>371</v>
      </c>
      <c r="Q152" t="s"/>
      <c r="R152" t="s">
        <v>148</v>
      </c>
      <c r="S152" t="s">
        <v>380</v>
      </c>
      <c r="T152" t="s">
        <v>82</v>
      </c>
      <c r="U152" t="s">
        <v>83</v>
      </c>
      <c r="V152" t="s">
        <v>84</v>
      </c>
      <c r="W152" t="s">
        <v>105</v>
      </c>
      <c r="X152" t="s"/>
      <c r="Y152" t="s">
        <v>86</v>
      </c>
      <c r="Z152">
        <f>HYPERLINK("https://hotelmonitor-cachepage.eclerx.com/savepage/tk_15442501272123296_sr_2150.html","info")</f>
        <v/>
      </c>
      <c r="AA152" t="n">
        <v>103497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89</v>
      </c>
      <c r="AO152" t="s">
        <v>381</v>
      </c>
      <c r="AP152" t="n">
        <v>128</v>
      </c>
      <c r="AQ152" t="s">
        <v>91</v>
      </c>
      <c r="AR152" t="s">
        <v>71</v>
      </c>
      <c r="AS152" t="s"/>
      <c r="AT152" t="s">
        <v>93</v>
      </c>
      <c r="AU152" t="s"/>
      <c r="AV152" t="s"/>
      <c r="AW152" t="s"/>
      <c r="AX152" t="s"/>
      <c r="AY152" t="n">
        <v>754610</v>
      </c>
      <c r="AZ152" t="s">
        <v>373</v>
      </c>
      <c r="BA152" t="s"/>
      <c r="BB152" t="n">
        <v>108334</v>
      </c>
      <c r="BC152" t="n">
        <v>98.8252</v>
      </c>
      <c r="BD152" t="n">
        <v>8.033205000000001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95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371</v>
      </c>
      <c r="F153" t="n">
        <v>545227</v>
      </c>
      <c r="G153" t="s">
        <v>74</v>
      </c>
      <c r="H153" t="s">
        <v>75</v>
      </c>
      <c r="I153" t="s"/>
      <c r="J153" t="s">
        <v>76</v>
      </c>
      <c r="K153" t="n">
        <v>5427.71</v>
      </c>
      <c r="L153" t="s">
        <v>77</v>
      </c>
      <c r="M153" t="s"/>
      <c r="N153" t="s">
        <v>248</v>
      </c>
      <c r="O153" t="s">
        <v>79</v>
      </c>
      <c r="P153" t="s">
        <v>371</v>
      </c>
      <c r="Q153" t="s"/>
      <c r="R153" t="s">
        <v>148</v>
      </c>
      <c r="S153" t="s">
        <v>380</v>
      </c>
      <c r="T153" t="s">
        <v>82</v>
      </c>
      <c r="U153" t="s">
        <v>83</v>
      </c>
      <c r="V153" t="s">
        <v>84</v>
      </c>
      <c r="W153" t="s">
        <v>105</v>
      </c>
      <c r="X153" t="s"/>
      <c r="Y153" t="s">
        <v>86</v>
      </c>
      <c r="Z153">
        <f>HYPERLINK("https://hotelmonitor-cachepage.eclerx.com/savepage/tk_15442501272123296_sr_2150.html","info")</f>
        <v/>
      </c>
      <c r="AA153" t="n">
        <v>103497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89</v>
      </c>
      <c r="AO153" t="s">
        <v>381</v>
      </c>
      <c r="AP153" t="n">
        <v>128</v>
      </c>
      <c r="AQ153" t="s">
        <v>91</v>
      </c>
      <c r="AR153" t="s">
        <v>261</v>
      </c>
      <c r="AS153" t="s"/>
      <c r="AT153" t="s">
        <v>93</v>
      </c>
      <c r="AU153" t="s"/>
      <c r="AV153" t="s"/>
      <c r="AW153" t="s"/>
      <c r="AX153" t="s"/>
      <c r="AY153" t="n">
        <v>754610</v>
      </c>
      <c r="AZ153" t="s">
        <v>373</v>
      </c>
      <c r="BA153" t="s"/>
      <c r="BB153" t="n">
        <v>108334</v>
      </c>
      <c r="BC153" t="n">
        <v>98.8252</v>
      </c>
      <c r="BD153" t="n">
        <v>8.033205000000001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95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371</v>
      </c>
      <c r="F154" t="n">
        <v>545227</v>
      </c>
      <c r="G154" t="s">
        <v>74</v>
      </c>
      <c r="H154" t="s">
        <v>75</v>
      </c>
      <c r="I154" t="s"/>
      <c r="J154" t="s">
        <v>76</v>
      </c>
      <c r="K154" t="n">
        <v>5534.68</v>
      </c>
      <c r="L154" t="s">
        <v>77</v>
      </c>
      <c r="M154" t="s"/>
      <c r="N154" t="s">
        <v>103</v>
      </c>
      <c r="O154" t="s">
        <v>79</v>
      </c>
      <c r="P154" t="s">
        <v>371</v>
      </c>
      <c r="Q154" t="s"/>
      <c r="R154" t="s">
        <v>148</v>
      </c>
      <c r="S154" t="s">
        <v>382</v>
      </c>
      <c r="T154" t="s">
        <v>82</v>
      </c>
      <c r="U154" t="s">
        <v>83</v>
      </c>
      <c r="V154" t="s">
        <v>84</v>
      </c>
      <c r="W154" t="s">
        <v>105</v>
      </c>
      <c r="X154" t="s"/>
      <c r="Y154" t="s">
        <v>86</v>
      </c>
      <c r="Z154">
        <f>HYPERLINK("https://hotelmonitor-cachepage.eclerx.com/savepage/tk_15442501272123296_sr_2150.html","info")</f>
        <v/>
      </c>
      <c r="AA154" t="n">
        <v>103497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89</v>
      </c>
      <c r="AO154" t="s">
        <v>383</v>
      </c>
      <c r="AP154" t="n">
        <v>128</v>
      </c>
      <c r="AQ154" t="s">
        <v>91</v>
      </c>
      <c r="AR154" t="s">
        <v>71</v>
      </c>
      <c r="AS154" t="s"/>
      <c r="AT154" t="s">
        <v>93</v>
      </c>
      <c r="AU154" t="s"/>
      <c r="AV154" t="s"/>
      <c r="AW154" t="s"/>
      <c r="AX154" t="s"/>
      <c r="AY154" t="n">
        <v>754610</v>
      </c>
      <c r="AZ154" t="s">
        <v>373</v>
      </c>
      <c r="BA154" t="s"/>
      <c r="BB154" t="n">
        <v>108334</v>
      </c>
      <c r="BC154" t="n">
        <v>98.8252</v>
      </c>
      <c r="BD154" t="n">
        <v>8.033205000000001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95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371</v>
      </c>
      <c r="F155" t="n">
        <v>545227</v>
      </c>
      <c r="G155" t="s">
        <v>74</v>
      </c>
      <c r="H155" t="s">
        <v>75</v>
      </c>
      <c r="I155" t="s"/>
      <c r="J155" t="s">
        <v>76</v>
      </c>
      <c r="K155" t="n">
        <v>5534.68</v>
      </c>
      <c r="L155" t="s">
        <v>77</v>
      </c>
      <c r="M155" t="s"/>
      <c r="N155" t="s">
        <v>103</v>
      </c>
      <c r="O155" t="s">
        <v>79</v>
      </c>
      <c r="P155" t="s">
        <v>371</v>
      </c>
      <c r="Q155" t="s"/>
      <c r="R155" t="s">
        <v>148</v>
      </c>
      <c r="S155" t="s">
        <v>382</v>
      </c>
      <c r="T155" t="s">
        <v>82</v>
      </c>
      <c r="U155" t="s">
        <v>83</v>
      </c>
      <c r="V155" t="s">
        <v>84</v>
      </c>
      <c r="W155" t="s">
        <v>105</v>
      </c>
      <c r="X155" t="s"/>
      <c r="Y155" t="s">
        <v>86</v>
      </c>
      <c r="Z155">
        <f>HYPERLINK("https://hotelmonitor-cachepage.eclerx.com/savepage/tk_15442501272123296_sr_2150.html","info")</f>
        <v/>
      </c>
      <c r="AA155" t="n">
        <v>103497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89</v>
      </c>
      <c r="AO155" t="s">
        <v>383</v>
      </c>
      <c r="AP155" t="n">
        <v>128</v>
      </c>
      <c r="AQ155" t="s">
        <v>91</v>
      </c>
      <c r="AR155" t="s">
        <v>261</v>
      </c>
      <c r="AS155" t="s"/>
      <c r="AT155" t="s">
        <v>93</v>
      </c>
      <c r="AU155" t="s"/>
      <c r="AV155" t="s"/>
      <c r="AW155" t="s"/>
      <c r="AX155" t="s"/>
      <c r="AY155" t="n">
        <v>754610</v>
      </c>
      <c r="AZ155" t="s">
        <v>373</v>
      </c>
      <c r="BA155" t="s"/>
      <c r="BB155" t="n">
        <v>108334</v>
      </c>
      <c r="BC155" t="n">
        <v>98.8252</v>
      </c>
      <c r="BD155" t="n">
        <v>8.033205000000001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95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371</v>
      </c>
      <c r="F156" t="n">
        <v>545227</v>
      </c>
      <c r="G156" t="s">
        <v>74</v>
      </c>
      <c r="H156" t="s">
        <v>75</v>
      </c>
      <c r="I156" t="s"/>
      <c r="J156" t="s">
        <v>76</v>
      </c>
      <c r="K156" t="n">
        <v>5572.87</v>
      </c>
      <c r="L156" t="s">
        <v>77</v>
      </c>
      <c r="M156" t="s"/>
      <c r="N156" t="s">
        <v>384</v>
      </c>
      <c r="O156" t="s">
        <v>79</v>
      </c>
      <c r="P156" t="s">
        <v>371</v>
      </c>
      <c r="Q156" t="s"/>
      <c r="R156" t="s">
        <v>148</v>
      </c>
      <c r="S156" t="s">
        <v>385</v>
      </c>
      <c r="T156" t="s">
        <v>82</v>
      </c>
      <c r="U156" t="s">
        <v>83</v>
      </c>
      <c r="V156" t="s">
        <v>84</v>
      </c>
      <c r="W156" t="s">
        <v>105</v>
      </c>
      <c r="X156" t="s"/>
      <c r="Y156" t="s">
        <v>86</v>
      </c>
      <c r="Z156">
        <f>HYPERLINK("https://hotelmonitor-cachepage.eclerx.com/savepage/tk_15442501272123296_sr_2150.html","info")</f>
        <v/>
      </c>
      <c r="AA156" t="n">
        <v>103497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89</v>
      </c>
      <c r="AO156" t="s">
        <v>386</v>
      </c>
      <c r="AP156" t="n">
        <v>128</v>
      </c>
      <c r="AQ156" t="s">
        <v>91</v>
      </c>
      <c r="AR156" t="s">
        <v>92</v>
      </c>
      <c r="AS156" t="s"/>
      <c r="AT156" t="s">
        <v>93</v>
      </c>
      <c r="AU156" t="s"/>
      <c r="AV156" t="s"/>
      <c r="AW156" t="s"/>
      <c r="AX156" t="s"/>
      <c r="AY156" t="n">
        <v>754610</v>
      </c>
      <c r="AZ156" t="s">
        <v>373</v>
      </c>
      <c r="BA156" t="s"/>
      <c r="BB156" t="n">
        <v>108334</v>
      </c>
      <c r="BC156" t="n">
        <v>98.8252</v>
      </c>
      <c r="BD156" t="n">
        <v>8.033205000000001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95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371</v>
      </c>
      <c r="F157" t="n">
        <v>545227</v>
      </c>
      <c r="G157" t="s">
        <v>74</v>
      </c>
      <c r="H157" t="s">
        <v>75</v>
      </c>
      <c r="I157" t="s"/>
      <c r="J157" t="s">
        <v>76</v>
      </c>
      <c r="K157" t="n">
        <v>5598.66</v>
      </c>
      <c r="L157" t="s">
        <v>77</v>
      </c>
      <c r="M157" t="s"/>
      <c r="N157" t="s">
        <v>248</v>
      </c>
      <c r="O157" t="s">
        <v>79</v>
      </c>
      <c r="P157" t="s">
        <v>371</v>
      </c>
      <c r="Q157" t="s"/>
      <c r="R157" t="s">
        <v>148</v>
      </c>
      <c r="S157" t="s">
        <v>387</v>
      </c>
      <c r="T157" t="s">
        <v>82</v>
      </c>
      <c r="U157" t="s">
        <v>83</v>
      </c>
      <c r="V157" t="s">
        <v>84</v>
      </c>
      <c r="W157" t="s">
        <v>105</v>
      </c>
      <c r="X157" t="s"/>
      <c r="Y157" t="s">
        <v>86</v>
      </c>
      <c r="Z157">
        <f>HYPERLINK("https://hotelmonitor-cachepage.eclerx.com/savepage/tk_15442501272123296_sr_2150.html","info")</f>
        <v/>
      </c>
      <c r="AA157" t="n">
        <v>103497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89</v>
      </c>
      <c r="AO157" t="s">
        <v>388</v>
      </c>
      <c r="AP157" t="n">
        <v>128</v>
      </c>
      <c r="AQ157" t="s">
        <v>91</v>
      </c>
      <c r="AR157" t="s">
        <v>378</v>
      </c>
      <c r="AS157" t="s"/>
      <c r="AT157" t="s">
        <v>93</v>
      </c>
      <c r="AU157" t="s"/>
      <c r="AV157" t="s"/>
      <c r="AW157" t="s"/>
      <c r="AX157" t="s"/>
      <c r="AY157" t="n">
        <v>754610</v>
      </c>
      <c r="AZ157" t="s">
        <v>373</v>
      </c>
      <c r="BA157" t="s"/>
      <c r="BB157" t="n">
        <v>108334</v>
      </c>
      <c r="BC157" t="n">
        <v>98.8252</v>
      </c>
      <c r="BD157" t="n">
        <v>8.033205000000001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95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371</v>
      </c>
      <c r="F158" t="n">
        <v>545227</v>
      </c>
      <c r="G158" t="s">
        <v>74</v>
      </c>
      <c r="H158" t="s">
        <v>75</v>
      </c>
      <c r="I158" t="s"/>
      <c r="J158" t="s">
        <v>76</v>
      </c>
      <c r="K158" t="n">
        <v>5823.89</v>
      </c>
      <c r="L158" t="s">
        <v>77</v>
      </c>
      <c r="M158" t="s"/>
      <c r="N158" t="s">
        <v>384</v>
      </c>
      <c r="O158" t="s">
        <v>79</v>
      </c>
      <c r="P158" t="s">
        <v>371</v>
      </c>
      <c r="Q158" t="s"/>
      <c r="R158" t="s">
        <v>148</v>
      </c>
      <c r="S158" t="s">
        <v>389</v>
      </c>
      <c r="T158" t="s">
        <v>82</v>
      </c>
      <c r="U158" t="s">
        <v>83</v>
      </c>
      <c r="V158" t="s">
        <v>84</v>
      </c>
      <c r="W158" t="s">
        <v>105</v>
      </c>
      <c r="X158" t="s"/>
      <c r="Y158" t="s">
        <v>86</v>
      </c>
      <c r="Z158">
        <f>HYPERLINK("https://hotelmonitor-cachepage.eclerx.com/savepage/tk_15442501272123296_sr_2150.html","info")</f>
        <v/>
      </c>
      <c r="AA158" t="n">
        <v>103497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89</v>
      </c>
      <c r="AO158" t="s">
        <v>390</v>
      </c>
      <c r="AP158" t="n">
        <v>128</v>
      </c>
      <c r="AQ158" t="s">
        <v>91</v>
      </c>
      <c r="AR158" t="s">
        <v>71</v>
      </c>
      <c r="AS158" t="s"/>
      <c r="AT158" t="s">
        <v>93</v>
      </c>
      <c r="AU158" t="s"/>
      <c r="AV158" t="s"/>
      <c r="AW158" t="s"/>
      <c r="AX158" t="s"/>
      <c r="AY158" t="n">
        <v>754610</v>
      </c>
      <c r="AZ158" t="s">
        <v>373</v>
      </c>
      <c r="BA158" t="s"/>
      <c r="BB158" t="n">
        <v>108334</v>
      </c>
      <c r="BC158" t="n">
        <v>98.8252</v>
      </c>
      <c r="BD158" t="n">
        <v>8.033205000000001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95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371</v>
      </c>
      <c r="F159" t="n">
        <v>545227</v>
      </c>
      <c r="G159" t="s">
        <v>74</v>
      </c>
      <c r="H159" t="s">
        <v>75</v>
      </c>
      <c r="I159" t="s"/>
      <c r="J159" t="s">
        <v>76</v>
      </c>
      <c r="K159" t="n">
        <v>5823.89</v>
      </c>
      <c r="L159" t="s">
        <v>77</v>
      </c>
      <c r="M159" t="s"/>
      <c r="N159" t="s">
        <v>384</v>
      </c>
      <c r="O159" t="s">
        <v>79</v>
      </c>
      <c r="P159" t="s">
        <v>371</v>
      </c>
      <c r="Q159" t="s"/>
      <c r="R159" t="s">
        <v>148</v>
      </c>
      <c r="S159" t="s">
        <v>389</v>
      </c>
      <c r="T159" t="s">
        <v>82</v>
      </c>
      <c r="U159" t="s">
        <v>83</v>
      </c>
      <c r="V159" t="s">
        <v>84</v>
      </c>
      <c r="W159" t="s">
        <v>105</v>
      </c>
      <c r="X159" t="s"/>
      <c r="Y159" t="s">
        <v>86</v>
      </c>
      <c r="Z159">
        <f>HYPERLINK("https://hotelmonitor-cachepage.eclerx.com/savepage/tk_15442501272123296_sr_2150.html","info")</f>
        <v/>
      </c>
      <c r="AA159" t="n">
        <v>103497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89</v>
      </c>
      <c r="AO159" t="s">
        <v>390</v>
      </c>
      <c r="AP159" t="n">
        <v>128</v>
      </c>
      <c r="AQ159" t="s">
        <v>91</v>
      </c>
      <c r="AR159" t="s">
        <v>261</v>
      </c>
      <c r="AS159" t="s"/>
      <c r="AT159" t="s">
        <v>93</v>
      </c>
      <c r="AU159" t="s"/>
      <c r="AV159" t="s"/>
      <c r="AW159" t="s"/>
      <c r="AX159" t="s"/>
      <c r="AY159" t="n">
        <v>754610</v>
      </c>
      <c r="AZ159" t="s">
        <v>373</v>
      </c>
      <c r="BA159" t="s"/>
      <c r="BB159" t="n">
        <v>108334</v>
      </c>
      <c r="BC159" t="n">
        <v>98.8252</v>
      </c>
      <c r="BD159" t="n">
        <v>8.033205000000001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95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371</v>
      </c>
      <c r="F160" t="n">
        <v>545227</v>
      </c>
      <c r="G160" t="s">
        <v>74</v>
      </c>
      <c r="H160" t="s">
        <v>75</v>
      </c>
      <c r="I160" t="s"/>
      <c r="J160" t="s">
        <v>76</v>
      </c>
      <c r="K160" t="n">
        <v>5970.48</v>
      </c>
      <c r="L160" t="s">
        <v>77</v>
      </c>
      <c r="M160" t="s"/>
      <c r="N160" t="s">
        <v>248</v>
      </c>
      <c r="O160" t="s">
        <v>79</v>
      </c>
      <c r="P160" t="s">
        <v>371</v>
      </c>
      <c r="Q160" t="s"/>
      <c r="R160" t="s">
        <v>148</v>
      </c>
      <c r="S160" t="s">
        <v>391</v>
      </c>
      <c r="T160" t="s">
        <v>82</v>
      </c>
      <c r="U160" t="s">
        <v>83</v>
      </c>
      <c r="V160" t="s">
        <v>84</v>
      </c>
      <c r="W160" t="s">
        <v>105</v>
      </c>
      <c r="X160" t="s"/>
      <c r="Y160" t="s">
        <v>86</v>
      </c>
      <c r="Z160">
        <f>HYPERLINK("https://hotelmonitor-cachepage.eclerx.com/savepage/tk_15442501272123296_sr_2150.html","info")</f>
        <v/>
      </c>
      <c r="AA160" t="n">
        <v>103497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89</v>
      </c>
      <c r="AO160" t="s">
        <v>392</v>
      </c>
      <c r="AP160" t="n">
        <v>128</v>
      </c>
      <c r="AQ160" t="s">
        <v>91</v>
      </c>
      <c r="AR160" t="s">
        <v>71</v>
      </c>
      <c r="AS160" t="s"/>
      <c r="AT160" t="s">
        <v>93</v>
      </c>
      <c r="AU160" t="s"/>
      <c r="AV160" t="s"/>
      <c r="AW160" t="s"/>
      <c r="AX160" t="s"/>
      <c r="AY160" t="n">
        <v>754610</v>
      </c>
      <c r="AZ160" t="s">
        <v>373</v>
      </c>
      <c r="BA160" t="s"/>
      <c r="BB160" t="n">
        <v>108334</v>
      </c>
      <c r="BC160" t="n">
        <v>98.8252</v>
      </c>
      <c r="BD160" t="n">
        <v>8.033205000000001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95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371</v>
      </c>
      <c r="F161" t="n">
        <v>545227</v>
      </c>
      <c r="G161" t="s">
        <v>74</v>
      </c>
      <c r="H161" t="s">
        <v>75</v>
      </c>
      <c r="I161" t="s"/>
      <c r="J161" t="s">
        <v>76</v>
      </c>
      <c r="K161" t="n">
        <v>5970.48</v>
      </c>
      <c r="L161" t="s">
        <v>77</v>
      </c>
      <c r="M161" t="s"/>
      <c r="N161" t="s">
        <v>248</v>
      </c>
      <c r="O161" t="s">
        <v>79</v>
      </c>
      <c r="P161" t="s">
        <v>371</v>
      </c>
      <c r="Q161" t="s"/>
      <c r="R161" t="s">
        <v>148</v>
      </c>
      <c r="S161" t="s">
        <v>391</v>
      </c>
      <c r="T161" t="s">
        <v>82</v>
      </c>
      <c r="U161" t="s">
        <v>83</v>
      </c>
      <c r="V161" t="s">
        <v>84</v>
      </c>
      <c r="W161" t="s">
        <v>105</v>
      </c>
      <c r="X161" t="s"/>
      <c r="Y161" t="s">
        <v>86</v>
      </c>
      <c r="Z161">
        <f>HYPERLINK("https://hotelmonitor-cachepage.eclerx.com/savepage/tk_15442501272123296_sr_2150.html","info")</f>
        <v/>
      </c>
      <c r="AA161" t="n">
        <v>103497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89</v>
      </c>
      <c r="AO161" t="s">
        <v>392</v>
      </c>
      <c r="AP161" t="n">
        <v>128</v>
      </c>
      <c r="AQ161" t="s">
        <v>91</v>
      </c>
      <c r="AR161" t="s">
        <v>261</v>
      </c>
      <c r="AS161" t="s"/>
      <c r="AT161" t="s">
        <v>93</v>
      </c>
      <c r="AU161" t="s"/>
      <c r="AV161" t="s"/>
      <c r="AW161" t="s"/>
      <c r="AX161" t="s"/>
      <c r="AY161" t="n">
        <v>754610</v>
      </c>
      <c r="AZ161" t="s">
        <v>373</v>
      </c>
      <c r="BA161" t="s"/>
      <c r="BB161" t="n">
        <v>108334</v>
      </c>
      <c r="BC161" t="n">
        <v>98.8252</v>
      </c>
      <c r="BD161" t="n">
        <v>8.033205000000001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95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371</v>
      </c>
      <c r="F162" t="n">
        <v>545227</v>
      </c>
      <c r="G162" t="s">
        <v>74</v>
      </c>
      <c r="H162" t="s">
        <v>75</v>
      </c>
      <c r="I162" t="s"/>
      <c r="J162" t="s">
        <v>76</v>
      </c>
      <c r="K162" t="n">
        <v>6007.34</v>
      </c>
      <c r="L162" t="s">
        <v>77</v>
      </c>
      <c r="M162" t="s"/>
      <c r="N162" t="s">
        <v>384</v>
      </c>
      <c r="O162" t="s">
        <v>79</v>
      </c>
      <c r="P162" t="s">
        <v>371</v>
      </c>
      <c r="Q162" t="s"/>
      <c r="R162" t="s">
        <v>148</v>
      </c>
      <c r="S162" t="s">
        <v>393</v>
      </c>
      <c r="T162" t="s">
        <v>82</v>
      </c>
      <c r="U162" t="s">
        <v>83</v>
      </c>
      <c r="V162" t="s">
        <v>84</v>
      </c>
      <c r="W162" t="s">
        <v>105</v>
      </c>
      <c r="X162" t="s"/>
      <c r="Y162" t="s">
        <v>86</v>
      </c>
      <c r="Z162">
        <f>HYPERLINK("https://hotelmonitor-cachepage.eclerx.com/savepage/tk_15442501272123296_sr_2150.html","info")</f>
        <v/>
      </c>
      <c r="AA162" t="n">
        <v>103497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89</v>
      </c>
      <c r="AO162" t="s">
        <v>394</v>
      </c>
      <c r="AP162" t="n">
        <v>128</v>
      </c>
      <c r="AQ162" t="s">
        <v>91</v>
      </c>
      <c r="AR162" t="s">
        <v>378</v>
      </c>
      <c r="AS162" t="s"/>
      <c r="AT162" t="s">
        <v>93</v>
      </c>
      <c r="AU162" t="s"/>
      <c r="AV162" t="s"/>
      <c r="AW162" t="s"/>
      <c r="AX162" t="s"/>
      <c r="AY162" t="n">
        <v>754610</v>
      </c>
      <c r="AZ162" t="s">
        <v>373</v>
      </c>
      <c r="BA162" t="s"/>
      <c r="BB162" t="n">
        <v>108334</v>
      </c>
      <c r="BC162" t="n">
        <v>98.8252</v>
      </c>
      <c r="BD162" t="n">
        <v>8.033205000000001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95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371</v>
      </c>
      <c r="F163" t="n">
        <v>545227</v>
      </c>
      <c r="G163" t="s">
        <v>74</v>
      </c>
      <c r="H163" t="s">
        <v>75</v>
      </c>
      <c r="I163" t="s"/>
      <c r="J163" t="s">
        <v>76</v>
      </c>
      <c r="K163" t="n">
        <v>6406.28</v>
      </c>
      <c r="L163" t="s">
        <v>77</v>
      </c>
      <c r="M163" t="s"/>
      <c r="N163" t="s">
        <v>384</v>
      </c>
      <c r="O163" t="s">
        <v>79</v>
      </c>
      <c r="P163" t="s">
        <v>371</v>
      </c>
      <c r="Q163" t="s"/>
      <c r="R163" t="s">
        <v>148</v>
      </c>
      <c r="S163" t="s">
        <v>395</v>
      </c>
      <c r="T163" t="s">
        <v>82</v>
      </c>
      <c r="U163" t="s">
        <v>83</v>
      </c>
      <c r="V163" t="s">
        <v>84</v>
      </c>
      <c r="W163" t="s">
        <v>105</v>
      </c>
      <c r="X163" t="s"/>
      <c r="Y163" t="s">
        <v>86</v>
      </c>
      <c r="Z163">
        <f>HYPERLINK("https://hotelmonitor-cachepage.eclerx.com/savepage/tk_15442501272123296_sr_2150.html","info")</f>
        <v/>
      </c>
      <c r="AA163" t="n">
        <v>103497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89</v>
      </c>
      <c r="AO163" t="s">
        <v>396</v>
      </c>
      <c r="AP163" t="n">
        <v>128</v>
      </c>
      <c r="AQ163" t="s">
        <v>91</v>
      </c>
      <c r="AR163" t="s">
        <v>71</v>
      </c>
      <c r="AS163" t="s"/>
      <c r="AT163" t="s">
        <v>93</v>
      </c>
      <c r="AU163" t="s"/>
      <c r="AV163" t="s"/>
      <c r="AW163" t="s"/>
      <c r="AX163" t="s"/>
      <c r="AY163" t="n">
        <v>754610</v>
      </c>
      <c r="AZ163" t="s">
        <v>373</v>
      </c>
      <c r="BA163" t="s"/>
      <c r="BB163" t="n">
        <v>108334</v>
      </c>
      <c r="BC163" t="n">
        <v>98.8252</v>
      </c>
      <c r="BD163" t="n">
        <v>8.033205000000001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95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371</v>
      </c>
      <c r="F164" t="n">
        <v>545227</v>
      </c>
      <c r="G164" t="s">
        <v>74</v>
      </c>
      <c r="H164" t="s">
        <v>75</v>
      </c>
      <c r="I164" t="s"/>
      <c r="J164" t="s">
        <v>76</v>
      </c>
      <c r="K164" t="n">
        <v>6406.28</v>
      </c>
      <c r="L164" t="s">
        <v>77</v>
      </c>
      <c r="M164" t="s"/>
      <c r="N164" t="s">
        <v>384</v>
      </c>
      <c r="O164" t="s">
        <v>79</v>
      </c>
      <c r="P164" t="s">
        <v>371</v>
      </c>
      <c r="Q164" t="s"/>
      <c r="R164" t="s">
        <v>148</v>
      </c>
      <c r="S164" t="s">
        <v>395</v>
      </c>
      <c r="T164" t="s">
        <v>82</v>
      </c>
      <c r="U164" t="s">
        <v>83</v>
      </c>
      <c r="V164" t="s">
        <v>84</v>
      </c>
      <c r="W164" t="s">
        <v>105</v>
      </c>
      <c r="X164" t="s"/>
      <c r="Y164" t="s">
        <v>86</v>
      </c>
      <c r="Z164">
        <f>HYPERLINK("https://hotelmonitor-cachepage.eclerx.com/savepage/tk_15442501272123296_sr_2150.html","info")</f>
        <v/>
      </c>
      <c r="AA164" t="n">
        <v>103497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89</v>
      </c>
      <c r="AO164" t="s">
        <v>396</v>
      </c>
      <c r="AP164" t="n">
        <v>128</v>
      </c>
      <c r="AQ164" t="s">
        <v>91</v>
      </c>
      <c r="AR164" t="s">
        <v>261</v>
      </c>
      <c r="AS164" t="s"/>
      <c r="AT164" t="s">
        <v>93</v>
      </c>
      <c r="AU164" t="s"/>
      <c r="AV164" t="s"/>
      <c r="AW164" t="s"/>
      <c r="AX164" t="s"/>
      <c r="AY164" t="n">
        <v>754610</v>
      </c>
      <c r="AZ164" t="s">
        <v>373</v>
      </c>
      <c r="BA164" t="s"/>
      <c r="BB164" t="n">
        <v>108334</v>
      </c>
      <c r="BC164" t="n">
        <v>98.8252</v>
      </c>
      <c r="BD164" t="n">
        <v>8.033205000000001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95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371</v>
      </c>
      <c r="F165" t="n">
        <v>545227</v>
      </c>
      <c r="G165" t="s">
        <v>74</v>
      </c>
      <c r="H165" t="s">
        <v>75</v>
      </c>
      <c r="I165" t="s"/>
      <c r="J165" t="s">
        <v>76</v>
      </c>
      <c r="K165" t="n">
        <v>6616.26</v>
      </c>
      <c r="L165" t="s">
        <v>77</v>
      </c>
      <c r="M165" t="s"/>
      <c r="N165" t="s">
        <v>397</v>
      </c>
      <c r="O165" t="s">
        <v>79</v>
      </c>
      <c r="P165" t="s">
        <v>371</v>
      </c>
      <c r="Q165" t="s"/>
      <c r="R165" t="s">
        <v>148</v>
      </c>
      <c r="S165" t="s">
        <v>398</v>
      </c>
      <c r="T165" t="s">
        <v>82</v>
      </c>
      <c r="U165" t="s">
        <v>83</v>
      </c>
      <c r="V165" t="s">
        <v>84</v>
      </c>
      <c r="W165" t="s">
        <v>105</v>
      </c>
      <c r="X165" t="s"/>
      <c r="Y165" t="s">
        <v>86</v>
      </c>
      <c r="Z165">
        <f>HYPERLINK("https://hotelmonitor-cachepage.eclerx.com/savepage/tk_15442501272123296_sr_2150.html","info")</f>
        <v/>
      </c>
      <c r="AA165" t="n">
        <v>103497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89</v>
      </c>
      <c r="AO165" t="s">
        <v>399</v>
      </c>
      <c r="AP165" t="n">
        <v>128</v>
      </c>
      <c r="AQ165" t="s">
        <v>91</v>
      </c>
      <c r="AR165" t="s">
        <v>71</v>
      </c>
      <c r="AS165" t="s"/>
      <c r="AT165" t="s">
        <v>93</v>
      </c>
      <c r="AU165" t="s"/>
      <c r="AV165" t="s"/>
      <c r="AW165" t="s"/>
      <c r="AX165" t="s"/>
      <c r="AY165" t="n">
        <v>754610</v>
      </c>
      <c r="AZ165" t="s">
        <v>373</v>
      </c>
      <c r="BA165" t="s"/>
      <c r="BB165" t="n">
        <v>108334</v>
      </c>
      <c r="BC165" t="n">
        <v>98.8252</v>
      </c>
      <c r="BD165" t="n">
        <v>8.033205000000001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95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371</v>
      </c>
      <c r="F166" t="n">
        <v>545227</v>
      </c>
      <c r="G166" t="s">
        <v>74</v>
      </c>
      <c r="H166" t="s">
        <v>75</v>
      </c>
      <c r="I166" t="s"/>
      <c r="J166" t="s">
        <v>76</v>
      </c>
      <c r="K166" t="n">
        <v>6616.26</v>
      </c>
      <c r="L166" t="s">
        <v>77</v>
      </c>
      <c r="M166" t="s"/>
      <c r="N166" t="s">
        <v>397</v>
      </c>
      <c r="O166" t="s">
        <v>79</v>
      </c>
      <c r="P166" t="s">
        <v>371</v>
      </c>
      <c r="Q166" t="s"/>
      <c r="R166" t="s">
        <v>148</v>
      </c>
      <c r="S166" t="s">
        <v>398</v>
      </c>
      <c r="T166" t="s">
        <v>82</v>
      </c>
      <c r="U166" t="s">
        <v>83</v>
      </c>
      <c r="V166" t="s">
        <v>84</v>
      </c>
      <c r="W166" t="s">
        <v>105</v>
      </c>
      <c r="X166" t="s"/>
      <c r="Y166" t="s">
        <v>86</v>
      </c>
      <c r="Z166">
        <f>HYPERLINK("https://hotelmonitor-cachepage.eclerx.com/savepage/tk_15442501272123296_sr_2150.html","info")</f>
        <v/>
      </c>
      <c r="AA166" t="n">
        <v>103497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89</v>
      </c>
      <c r="AO166" t="s">
        <v>399</v>
      </c>
      <c r="AP166" t="n">
        <v>128</v>
      </c>
      <c r="AQ166" t="s">
        <v>91</v>
      </c>
      <c r="AR166" t="s">
        <v>261</v>
      </c>
      <c r="AS166" t="s"/>
      <c r="AT166" t="s">
        <v>93</v>
      </c>
      <c r="AU166" t="s"/>
      <c r="AV166" t="s"/>
      <c r="AW166" t="s"/>
      <c r="AX166" t="s"/>
      <c r="AY166" t="n">
        <v>754610</v>
      </c>
      <c r="AZ166" t="s">
        <v>373</v>
      </c>
      <c r="BA166" t="s"/>
      <c r="BB166" t="n">
        <v>108334</v>
      </c>
      <c r="BC166" t="n">
        <v>98.8252</v>
      </c>
      <c r="BD166" t="n">
        <v>8.033205000000001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95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371</v>
      </c>
      <c r="F167" t="n">
        <v>545227</v>
      </c>
      <c r="G167" t="s">
        <v>74</v>
      </c>
      <c r="H167" t="s">
        <v>75</v>
      </c>
      <c r="I167" t="s"/>
      <c r="J167" t="s">
        <v>76</v>
      </c>
      <c r="K167" t="n">
        <v>6824.4</v>
      </c>
      <c r="L167" t="s">
        <v>77</v>
      </c>
      <c r="M167" t="s"/>
      <c r="N167" t="s">
        <v>400</v>
      </c>
      <c r="O167" t="s">
        <v>79</v>
      </c>
      <c r="P167" t="s">
        <v>371</v>
      </c>
      <c r="Q167" t="s"/>
      <c r="R167" t="s">
        <v>148</v>
      </c>
      <c r="S167" t="s">
        <v>401</v>
      </c>
      <c r="T167" t="s">
        <v>82</v>
      </c>
      <c r="U167" t="s">
        <v>83</v>
      </c>
      <c r="V167" t="s">
        <v>84</v>
      </c>
      <c r="W167" t="s">
        <v>105</v>
      </c>
      <c r="X167" t="s"/>
      <c r="Y167" t="s">
        <v>86</v>
      </c>
      <c r="Z167">
        <f>HYPERLINK("https://hotelmonitor-cachepage.eclerx.com/savepage/tk_15442501272123296_sr_2150.html","info")</f>
        <v/>
      </c>
      <c r="AA167" t="n">
        <v>103497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89</v>
      </c>
      <c r="AO167" t="s">
        <v>402</v>
      </c>
      <c r="AP167" t="n">
        <v>128</v>
      </c>
      <c r="AQ167" t="s">
        <v>91</v>
      </c>
      <c r="AR167" t="s">
        <v>378</v>
      </c>
      <c r="AS167" t="s"/>
      <c r="AT167" t="s">
        <v>93</v>
      </c>
      <c r="AU167" t="s"/>
      <c r="AV167" t="s"/>
      <c r="AW167" t="s"/>
      <c r="AX167" t="s"/>
      <c r="AY167" t="n">
        <v>754610</v>
      </c>
      <c r="AZ167" t="s">
        <v>373</v>
      </c>
      <c r="BA167" t="s"/>
      <c r="BB167" t="n">
        <v>108334</v>
      </c>
      <c r="BC167" t="n">
        <v>98.8252</v>
      </c>
      <c r="BD167" t="n">
        <v>8.033205000000001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95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371</v>
      </c>
      <c r="F168" t="n">
        <v>545227</v>
      </c>
      <c r="G168" t="s">
        <v>74</v>
      </c>
      <c r="H168" t="s">
        <v>75</v>
      </c>
      <c r="I168" t="s"/>
      <c r="J168" t="s">
        <v>76</v>
      </c>
      <c r="K168" t="n">
        <v>7277.88</v>
      </c>
      <c r="L168" t="s">
        <v>77</v>
      </c>
      <c r="M168" t="s"/>
      <c r="N168" t="s">
        <v>397</v>
      </c>
      <c r="O168" t="s">
        <v>79</v>
      </c>
      <c r="P168" t="s">
        <v>371</v>
      </c>
      <c r="Q168" t="s"/>
      <c r="R168" t="s">
        <v>148</v>
      </c>
      <c r="S168" t="s">
        <v>403</v>
      </c>
      <c r="T168" t="s">
        <v>82</v>
      </c>
      <c r="U168" t="s">
        <v>83</v>
      </c>
      <c r="V168" t="s">
        <v>84</v>
      </c>
      <c r="W168" t="s">
        <v>105</v>
      </c>
      <c r="X168" t="s"/>
      <c r="Y168" t="s">
        <v>86</v>
      </c>
      <c r="Z168">
        <f>HYPERLINK("https://hotelmonitor-cachepage.eclerx.com/savepage/tk_15442501272123296_sr_2150.html","info")</f>
        <v/>
      </c>
      <c r="AA168" t="n">
        <v>103497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89</v>
      </c>
      <c r="AO168" t="s">
        <v>404</v>
      </c>
      <c r="AP168" t="n">
        <v>128</v>
      </c>
      <c r="AQ168" t="s">
        <v>91</v>
      </c>
      <c r="AR168" t="s">
        <v>71</v>
      </c>
      <c r="AS168" t="s"/>
      <c r="AT168" t="s">
        <v>93</v>
      </c>
      <c r="AU168" t="s"/>
      <c r="AV168" t="s"/>
      <c r="AW168" t="s"/>
      <c r="AX168" t="s"/>
      <c r="AY168" t="n">
        <v>754610</v>
      </c>
      <c r="AZ168" t="s">
        <v>373</v>
      </c>
      <c r="BA168" t="s"/>
      <c r="BB168" t="n">
        <v>108334</v>
      </c>
      <c r="BC168" t="n">
        <v>98.8252</v>
      </c>
      <c r="BD168" t="n">
        <v>8.033205000000001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95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371</v>
      </c>
      <c r="F169" t="n">
        <v>545227</v>
      </c>
      <c r="G169" t="s">
        <v>74</v>
      </c>
      <c r="H169" t="s">
        <v>75</v>
      </c>
      <c r="I169" t="s"/>
      <c r="J169" t="s">
        <v>76</v>
      </c>
      <c r="K169" t="n">
        <v>7277.88</v>
      </c>
      <c r="L169" t="s">
        <v>77</v>
      </c>
      <c r="M169" t="s"/>
      <c r="N169" t="s">
        <v>397</v>
      </c>
      <c r="O169" t="s">
        <v>79</v>
      </c>
      <c r="P169" t="s">
        <v>371</v>
      </c>
      <c r="Q169" t="s"/>
      <c r="R169" t="s">
        <v>148</v>
      </c>
      <c r="S169" t="s">
        <v>403</v>
      </c>
      <c r="T169" t="s">
        <v>82</v>
      </c>
      <c r="U169" t="s">
        <v>83</v>
      </c>
      <c r="V169" t="s">
        <v>84</v>
      </c>
      <c r="W169" t="s">
        <v>105</v>
      </c>
      <c r="X169" t="s"/>
      <c r="Y169" t="s">
        <v>86</v>
      </c>
      <c r="Z169">
        <f>HYPERLINK("https://hotelmonitor-cachepage.eclerx.com/savepage/tk_15442501272123296_sr_2150.html","info")</f>
        <v/>
      </c>
      <c r="AA169" t="n">
        <v>103497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89</v>
      </c>
      <c r="AO169" t="s">
        <v>404</v>
      </c>
      <c r="AP169" t="n">
        <v>128</v>
      </c>
      <c r="AQ169" t="s">
        <v>91</v>
      </c>
      <c r="AR169" t="s">
        <v>261</v>
      </c>
      <c r="AS169" t="s"/>
      <c r="AT169" t="s">
        <v>93</v>
      </c>
      <c r="AU169" t="s"/>
      <c r="AV169" t="s"/>
      <c r="AW169" t="s"/>
      <c r="AX169" t="s"/>
      <c r="AY169" t="n">
        <v>754610</v>
      </c>
      <c r="AZ169" t="s">
        <v>373</v>
      </c>
      <c r="BA169" t="s"/>
      <c r="BB169" t="n">
        <v>108334</v>
      </c>
      <c r="BC169" t="n">
        <v>98.8252</v>
      </c>
      <c r="BD169" t="n">
        <v>8.033205000000001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95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371</v>
      </c>
      <c r="F170" t="n">
        <v>545227</v>
      </c>
      <c r="G170" t="s">
        <v>74</v>
      </c>
      <c r="H170" t="s">
        <v>75</v>
      </c>
      <c r="I170" t="s"/>
      <c r="J170" t="s">
        <v>76</v>
      </c>
      <c r="K170" t="n">
        <v>7914.96</v>
      </c>
      <c r="L170" t="s">
        <v>77</v>
      </c>
      <c r="M170" t="s"/>
      <c r="N170" t="s">
        <v>397</v>
      </c>
      <c r="O170" t="s">
        <v>79</v>
      </c>
      <c r="P170" t="s">
        <v>371</v>
      </c>
      <c r="Q170" t="s"/>
      <c r="R170" t="s">
        <v>148</v>
      </c>
      <c r="S170" t="s">
        <v>405</v>
      </c>
      <c r="T170" t="s">
        <v>82</v>
      </c>
      <c r="U170" t="s">
        <v>83</v>
      </c>
      <c r="V170" t="s">
        <v>84</v>
      </c>
      <c r="W170" t="s">
        <v>105</v>
      </c>
      <c r="X170" t="s"/>
      <c r="Y170" t="s">
        <v>86</v>
      </c>
      <c r="Z170">
        <f>HYPERLINK("https://hotelmonitor-cachepage.eclerx.com/savepage/tk_15442501272123296_sr_2150.html","info")</f>
        <v/>
      </c>
      <c r="AA170" t="n">
        <v>103497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89</v>
      </c>
      <c r="AO170" t="s">
        <v>406</v>
      </c>
      <c r="AP170" t="n">
        <v>128</v>
      </c>
      <c r="AQ170" t="s">
        <v>91</v>
      </c>
      <c r="AR170" t="s">
        <v>378</v>
      </c>
      <c r="AS170" t="s"/>
      <c r="AT170" t="s">
        <v>93</v>
      </c>
      <c r="AU170" t="s"/>
      <c r="AV170" t="s"/>
      <c r="AW170" t="s"/>
      <c r="AX170" t="s"/>
      <c r="AY170" t="n">
        <v>754610</v>
      </c>
      <c r="AZ170" t="s">
        <v>373</v>
      </c>
      <c r="BA170" t="s"/>
      <c r="BB170" t="n">
        <v>108334</v>
      </c>
      <c r="BC170" t="n">
        <v>98.8252</v>
      </c>
      <c r="BD170" t="n">
        <v>8.033205000000001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95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371</v>
      </c>
      <c r="F171" t="n">
        <v>545227</v>
      </c>
      <c r="G171" t="s">
        <v>74</v>
      </c>
      <c r="H171" t="s">
        <v>75</v>
      </c>
      <c r="I171" t="s"/>
      <c r="J171" t="s">
        <v>76</v>
      </c>
      <c r="K171" t="n">
        <v>7915.12</v>
      </c>
      <c r="L171" t="s">
        <v>77</v>
      </c>
      <c r="M171" t="s"/>
      <c r="N171" t="s">
        <v>248</v>
      </c>
      <c r="O171" t="s">
        <v>79</v>
      </c>
      <c r="P171" t="s">
        <v>371</v>
      </c>
      <c r="Q171" t="s"/>
      <c r="R171" t="s">
        <v>148</v>
      </c>
      <c r="S171" t="s">
        <v>407</v>
      </c>
      <c r="T171" t="s">
        <v>82</v>
      </c>
      <c r="U171" t="s">
        <v>83</v>
      </c>
      <c r="V171" t="s">
        <v>84</v>
      </c>
      <c r="W171" t="s">
        <v>105</v>
      </c>
      <c r="X171" t="s"/>
      <c r="Y171" t="s">
        <v>86</v>
      </c>
      <c r="Z171">
        <f>HYPERLINK("https://hotelmonitor-cachepage.eclerx.com/savepage/tk_15442501272123296_sr_2150.html","info")</f>
        <v/>
      </c>
      <c r="AA171" t="n">
        <v>103497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89</v>
      </c>
      <c r="AO171" t="s">
        <v>408</v>
      </c>
      <c r="AP171" t="n">
        <v>128</v>
      </c>
      <c r="AQ171" t="s">
        <v>91</v>
      </c>
      <c r="AR171" t="s">
        <v>378</v>
      </c>
      <c r="AS171" t="s"/>
      <c r="AT171" t="s">
        <v>93</v>
      </c>
      <c r="AU171" t="s"/>
      <c r="AV171" t="s"/>
      <c r="AW171" t="s"/>
      <c r="AX171" t="s"/>
      <c r="AY171" t="n">
        <v>754610</v>
      </c>
      <c r="AZ171" t="s">
        <v>373</v>
      </c>
      <c r="BA171" t="s"/>
      <c r="BB171" t="n">
        <v>108334</v>
      </c>
      <c r="BC171" t="n">
        <v>98.8252</v>
      </c>
      <c r="BD171" t="n">
        <v>8.033205000000001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95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371</v>
      </c>
      <c r="F172" t="n">
        <v>545227</v>
      </c>
      <c r="G172" t="s">
        <v>74</v>
      </c>
      <c r="H172" t="s">
        <v>75</v>
      </c>
      <c r="I172" t="s"/>
      <c r="J172" t="s">
        <v>76</v>
      </c>
      <c r="K172" t="n">
        <v>9629.32</v>
      </c>
      <c r="L172" t="s">
        <v>77</v>
      </c>
      <c r="M172" t="s"/>
      <c r="N172" t="s">
        <v>103</v>
      </c>
      <c r="O172" t="s">
        <v>79</v>
      </c>
      <c r="P172" t="s">
        <v>371</v>
      </c>
      <c r="Q172" t="s"/>
      <c r="R172" t="s">
        <v>148</v>
      </c>
      <c r="S172" t="s">
        <v>409</v>
      </c>
      <c r="T172" t="s">
        <v>82</v>
      </c>
      <c r="U172" t="s">
        <v>83</v>
      </c>
      <c r="V172" t="s">
        <v>84</v>
      </c>
      <c r="W172" t="s">
        <v>105</v>
      </c>
      <c r="X172" t="s"/>
      <c r="Y172" t="s">
        <v>86</v>
      </c>
      <c r="Z172">
        <f>HYPERLINK("https://hotelmonitor-cachepage.eclerx.com/savepage/tk_15442501272123296_sr_2150.html","info")</f>
        <v/>
      </c>
      <c r="AA172" t="n">
        <v>103497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128</v>
      </c>
      <c r="AQ172" t="s">
        <v>91</v>
      </c>
      <c r="AR172" t="s">
        <v>92</v>
      </c>
      <c r="AS172" t="s"/>
      <c r="AT172" t="s">
        <v>93</v>
      </c>
      <c r="AU172" t="s"/>
      <c r="AV172" t="s"/>
      <c r="AW172" t="s"/>
      <c r="AX172" t="s"/>
      <c r="AY172" t="n">
        <v>754610</v>
      </c>
      <c r="AZ172" t="s">
        <v>373</v>
      </c>
      <c r="BA172" t="s"/>
      <c r="BB172" t="n">
        <v>108334</v>
      </c>
      <c r="BC172" t="n">
        <v>98.8252</v>
      </c>
      <c r="BD172" t="n">
        <v>8.033205000000001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95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371</v>
      </c>
      <c r="F173" t="n">
        <v>545227</v>
      </c>
      <c r="G173" t="s">
        <v>74</v>
      </c>
      <c r="H173" t="s">
        <v>75</v>
      </c>
      <c r="I173" t="s"/>
      <c r="J173" t="s">
        <v>76</v>
      </c>
      <c r="K173" t="n">
        <v>10063.05</v>
      </c>
      <c r="L173" t="s">
        <v>77</v>
      </c>
      <c r="M173" t="s"/>
      <c r="N173" t="s">
        <v>103</v>
      </c>
      <c r="O173" t="s">
        <v>79</v>
      </c>
      <c r="P173" t="s">
        <v>371</v>
      </c>
      <c r="Q173" t="s"/>
      <c r="R173" t="s">
        <v>148</v>
      </c>
      <c r="S173" t="s">
        <v>410</v>
      </c>
      <c r="T173" t="s">
        <v>82</v>
      </c>
      <c r="U173" t="s">
        <v>83</v>
      </c>
      <c r="V173" t="s">
        <v>84</v>
      </c>
      <c r="W173" t="s">
        <v>105</v>
      </c>
      <c r="X173" t="s"/>
      <c r="Y173" t="s">
        <v>86</v>
      </c>
      <c r="Z173">
        <f>HYPERLINK("https://hotelmonitor-cachepage.eclerx.com/savepage/tk_15442501272123296_sr_2150.html","info")</f>
        <v/>
      </c>
      <c r="AA173" t="n">
        <v>103497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89</v>
      </c>
      <c r="AO173" t="s">
        <v>411</v>
      </c>
      <c r="AP173" t="n">
        <v>128</v>
      </c>
      <c r="AQ173" t="s">
        <v>91</v>
      </c>
      <c r="AR173" t="s">
        <v>71</v>
      </c>
      <c r="AS173" t="s"/>
      <c r="AT173" t="s">
        <v>93</v>
      </c>
      <c r="AU173" t="s"/>
      <c r="AV173" t="s"/>
      <c r="AW173" t="s"/>
      <c r="AX173" t="s"/>
      <c r="AY173" t="n">
        <v>754610</v>
      </c>
      <c r="AZ173" t="s">
        <v>373</v>
      </c>
      <c r="BA173" t="s"/>
      <c r="BB173" t="n">
        <v>108334</v>
      </c>
      <c r="BC173" t="n">
        <v>98.8252</v>
      </c>
      <c r="BD173" t="n">
        <v>8.033205000000001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95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371</v>
      </c>
      <c r="F174" t="n">
        <v>545227</v>
      </c>
      <c r="G174" t="s">
        <v>74</v>
      </c>
      <c r="H174" t="s">
        <v>75</v>
      </c>
      <c r="I174" t="s"/>
      <c r="J174" t="s">
        <v>76</v>
      </c>
      <c r="K174" t="n">
        <v>10063.05</v>
      </c>
      <c r="L174" t="s">
        <v>77</v>
      </c>
      <c r="M174" t="s"/>
      <c r="N174" t="s">
        <v>103</v>
      </c>
      <c r="O174" t="s">
        <v>79</v>
      </c>
      <c r="P174" t="s">
        <v>371</v>
      </c>
      <c r="Q174" t="s"/>
      <c r="R174" t="s">
        <v>148</v>
      </c>
      <c r="S174" t="s">
        <v>410</v>
      </c>
      <c r="T174" t="s">
        <v>82</v>
      </c>
      <c r="U174" t="s">
        <v>83</v>
      </c>
      <c r="V174" t="s">
        <v>84</v>
      </c>
      <c r="W174" t="s">
        <v>105</v>
      </c>
      <c r="X174" t="s"/>
      <c r="Y174" t="s">
        <v>86</v>
      </c>
      <c r="Z174">
        <f>HYPERLINK("https://hotelmonitor-cachepage.eclerx.com/savepage/tk_15442501272123296_sr_2150.html","info")</f>
        <v/>
      </c>
      <c r="AA174" t="n">
        <v>103497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89</v>
      </c>
      <c r="AO174" t="s">
        <v>411</v>
      </c>
      <c r="AP174" t="n">
        <v>128</v>
      </c>
      <c r="AQ174" t="s">
        <v>91</v>
      </c>
      <c r="AR174" t="s">
        <v>261</v>
      </c>
      <c r="AS174" t="s"/>
      <c r="AT174" t="s">
        <v>93</v>
      </c>
      <c r="AU174" t="s"/>
      <c r="AV174" t="s"/>
      <c r="AW174" t="s"/>
      <c r="AX174" t="s"/>
      <c r="AY174" t="n">
        <v>754610</v>
      </c>
      <c r="AZ174" t="s">
        <v>373</v>
      </c>
      <c r="BA174" t="s"/>
      <c r="BB174" t="n">
        <v>108334</v>
      </c>
      <c r="BC174" t="n">
        <v>98.8252</v>
      </c>
      <c r="BD174" t="n">
        <v>8.033205000000001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95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371</v>
      </c>
      <c r="F175" t="n">
        <v>545227</v>
      </c>
      <c r="G175" t="s">
        <v>74</v>
      </c>
      <c r="H175" t="s">
        <v>75</v>
      </c>
      <c r="I175" t="s"/>
      <c r="J175" t="s">
        <v>76</v>
      </c>
      <c r="K175" t="n">
        <v>10387.53</v>
      </c>
      <c r="L175" t="s">
        <v>77</v>
      </c>
      <c r="M175" t="s"/>
      <c r="N175" t="s">
        <v>248</v>
      </c>
      <c r="O175" t="s">
        <v>79</v>
      </c>
      <c r="P175" t="s">
        <v>371</v>
      </c>
      <c r="Q175" t="s"/>
      <c r="R175" t="s">
        <v>148</v>
      </c>
      <c r="S175" t="s">
        <v>412</v>
      </c>
      <c r="T175" t="s">
        <v>82</v>
      </c>
      <c r="U175" t="s">
        <v>83</v>
      </c>
      <c r="V175" t="s">
        <v>84</v>
      </c>
      <c r="W175" t="s">
        <v>105</v>
      </c>
      <c r="X175" t="s"/>
      <c r="Y175" t="s">
        <v>86</v>
      </c>
      <c r="Z175">
        <f>HYPERLINK("https://hotelmonitor-cachepage.eclerx.com/savepage/tk_15442501272123296_sr_2150.html","info")</f>
        <v/>
      </c>
      <c r="AA175" t="n">
        <v>103497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128</v>
      </c>
      <c r="AQ175" t="s">
        <v>91</v>
      </c>
      <c r="AR175" t="s">
        <v>92</v>
      </c>
      <c r="AS175" t="s"/>
      <c r="AT175" t="s">
        <v>93</v>
      </c>
      <c r="AU175" t="s"/>
      <c r="AV175" t="s"/>
      <c r="AW175" t="s"/>
      <c r="AX175" t="s"/>
      <c r="AY175" t="n">
        <v>754610</v>
      </c>
      <c r="AZ175" t="s">
        <v>373</v>
      </c>
      <c r="BA175" t="s"/>
      <c r="BB175" t="n">
        <v>108334</v>
      </c>
      <c r="BC175" t="n">
        <v>98.8252</v>
      </c>
      <c r="BD175" t="n">
        <v>8.033205000000001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95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371</v>
      </c>
      <c r="F176" t="n">
        <v>545227</v>
      </c>
      <c r="G176" t="s">
        <v>74</v>
      </c>
      <c r="H176" t="s">
        <v>75</v>
      </c>
      <c r="I176" t="s"/>
      <c r="J176" t="s">
        <v>76</v>
      </c>
      <c r="K176" t="n">
        <v>10855.42</v>
      </c>
      <c r="L176" t="s">
        <v>77</v>
      </c>
      <c r="M176" t="s"/>
      <c r="N176" t="s">
        <v>248</v>
      </c>
      <c r="O176" t="s">
        <v>79</v>
      </c>
      <c r="P176" t="s">
        <v>371</v>
      </c>
      <c r="Q176" t="s"/>
      <c r="R176" t="s">
        <v>148</v>
      </c>
      <c r="S176" t="s">
        <v>413</v>
      </c>
      <c r="T176" t="s">
        <v>82</v>
      </c>
      <c r="U176" t="s">
        <v>83</v>
      </c>
      <c r="V176" t="s">
        <v>84</v>
      </c>
      <c r="W176" t="s">
        <v>105</v>
      </c>
      <c r="X176" t="s"/>
      <c r="Y176" t="s">
        <v>86</v>
      </c>
      <c r="Z176">
        <f>HYPERLINK("https://hotelmonitor-cachepage.eclerx.com/savepage/tk_15442501272123296_sr_2150.html","info")</f>
        <v/>
      </c>
      <c r="AA176" t="n">
        <v>103497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89</v>
      </c>
      <c r="AO176" t="s">
        <v>414</v>
      </c>
      <c r="AP176" t="n">
        <v>128</v>
      </c>
      <c r="AQ176" t="s">
        <v>91</v>
      </c>
      <c r="AR176" t="s">
        <v>71</v>
      </c>
      <c r="AS176" t="s"/>
      <c r="AT176" t="s">
        <v>93</v>
      </c>
      <c r="AU176" t="s"/>
      <c r="AV176" t="s"/>
      <c r="AW176" t="s"/>
      <c r="AX176" t="s"/>
      <c r="AY176" t="n">
        <v>754610</v>
      </c>
      <c r="AZ176" t="s">
        <v>373</v>
      </c>
      <c r="BA176" t="s"/>
      <c r="BB176" t="n">
        <v>108334</v>
      </c>
      <c r="BC176" t="n">
        <v>98.8252</v>
      </c>
      <c r="BD176" t="n">
        <v>8.033205000000001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95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371</v>
      </c>
      <c r="F177" t="n">
        <v>545227</v>
      </c>
      <c r="G177" t="s">
        <v>74</v>
      </c>
      <c r="H177" t="s">
        <v>75</v>
      </c>
      <c r="I177" t="s"/>
      <c r="J177" t="s">
        <v>76</v>
      </c>
      <c r="K177" t="n">
        <v>10855.42</v>
      </c>
      <c r="L177" t="s">
        <v>77</v>
      </c>
      <c r="M177" t="s"/>
      <c r="N177" t="s">
        <v>248</v>
      </c>
      <c r="O177" t="s">
        <v>79</v>
      </c>
      <c r="P177" t="s">
        <v>371</v>
      </c>
      <c r="Q177" t="s"/>
      <c r="R177" t="s">
        <v>148</v>
      </c>
      <c r="S177" t="s">
        <v>413</v>
      </c>
      <c r="T177" t="s">
        <v>82</v>
      </c>
      <c r="U177" t="s">
        <v>83</v>
      </c>
      <c r="V177" t="s">
        <v>84</v>
      </c>
      <c r="W177" t="s">
        <v>105</v>
      </c>
      <c r="X177" t="s"/>
      <c r="Y177" t="s">
        <v>86</v>
      </c>
      <c r="Z177">
        <f>HYPERLINK("https://hotelmonitor-cachepage.eclerx.com/savepage/tk_15442501272123296_sr_2150.html","info")</f>
        <v/>
      </c>
      <c r="AA177" t="n">
        <v>103497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89</v>
      </c>
      <c r="AO177" t="s">
        <v>414</v>
      </c>
      <c r="AP177" t="n">
        <v>128</v>
      </c>
      <c r="AQ177" t="s">
        <v>91</v>
      </c>
      <c r="AR177" t="s">
        <v>261</v>
      </c>
      <c r="AS177" t="s"/>
      <c r="AT177" t="s">
        <v>93</v>
      </c>
      <c r="AU177" t="s"/>
      <c r="AV177" t="s"/>
      <c r="AW177" t="s"/>
      <c r="AX177" t="s"/>
      <c r="AY177" t="n">
        <v>754610</v>
      </c>
      <c r="AZ177" t="s">
        <v>373</v>
      </c>
      <c r="BA177" t="s"/>
      <c r="BB177" t="n">
        <v>108334</v>
      </c>
      <c r="BC177" t="n">
        <v>98.8252</v>
      </c>
      <c r="BD177" t="n">
        <v>8.033205000000001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95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371</v>
      </c>
      <c r="F178" t="n">
        <v>545227</v>
      </c>
      <c r="G178" t="s">
        <v>74</v>
      </c>
      <c r="H178" t="s">
        <v>75</v>
      </c>
      <c r="I178" t="s"/>
      <c r="J178" t="s">
        <v>76</v>
      </c>
      <c r="K178" t="n">
        <v>10897.31</v>
      </c>
      <c r="L178" t="s">
        <v>77</v>
      </c>
      <c r="M178" t="s"/>
      <c r="N178" t="s">
        <v>397</v>
      </c>
      <c r="O178" t="s">
        <v>79</v>
      </c>
      <c r="P178" t="s">
        <v>371</v>
      </c>
      <c r="Q178" t="s"/>
      <c r="R178" t="s">
        <v>148</v>
      </c>
      <c r="S178" t="s">
        <v>415</v>
      </c>
      <c r="T178" t="s">
        <v>82</v>
      </c>
      <c r="U178" t="s">
        <v>83</v>
      </c>
      <c r="V178" t="s">
        <v>84</v>
      </c>
      <c r="W178" t="s">
        <v>416</v>
      </c>
      <c r="X178" t="s"/>
      <c r="Y178" t="s">
        <v>86</v>
      </c>
      <c r="Z178">
        <f>HYPERLINK("https://hotelmonitor-cachepage.eclerx.com/savepage/tk_15442501272123296_sr_2150.html","info")</f>
        <v/>
      </c>
      <c r="AA178" t="n">
        <v>103497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89</v>
      </c>
      <c r="AO178" t="s">
        <v>417</v>
      </c>
      <c r="AP178" t="n">
        <v>128</v>
      </c>
      <c r="AQ178" t="s">
        <v>91</v>
      </c>
      <c r="AR178" t="s">
        <v>378</v>
      </c>
      <c r="AS178" t="s"/>
      <c r="AT178" t="s">
        <v>93</v>
      </c>
      <c r="AU178" t="s"/>
      <c r="AV178" t="s"/>
      <c r="AW178" t="s"/>
      <c r="AX178" t="s"/>
      <c r="AY178" t="n">
        <v>754610</v>
      </c>
      <c r="AZ178" t="s">
        <v>373</v>
      </c>
      <c r="BA178" t="s"/>
      <c r="BB178" t="n">
        <v>108334</v>
      </c>
      <c r="BC178" t="n">
        <v>98.8252</v>
      </c>
      <c r="BD178" t="n">
        <v>8.033205000000001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95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371</v>
      </c>
      <c r="F179" t="n">
        <v>545227</v>
      </c>
      <c r="G179" t="s">
        <v>74</v>
      </c>
      <c r="H179" t="s">
        <v>75</v>
      </c>
      <c r="I179" t="s"/>
      <c r="J179" t="s">
        <v>76</v>
      </c>
      <c r="K179" t="n">
        <v>11145.75</v>
      </c>
      <c r="L179" t="s">
        <v>77</v>
      </c>
      <c r="M179" t="s"/>
      <c r="N179" t="s">
        <v>384</v>
      </c>
      <c r="O179" t="s">
        <v>79</v>
      </c>
      <c r="P179" t="s">
        <v>371</v>
      </c>
      <c r="Q179" t="s"/>
      <c r="R179" t="s">
        <v>148</v>
      </c>
      <c r="S179" t="s">
        <v>418</v>
      </c>
      <c r="T179" t="s">
        <v>82</v>
      </c>
      <c r="U179" t="s">
        <v>83</v>
      </c>
      <c r="V179" t="s">
        <v>84</v>
      </c>
      <c r="W179" t="s">
        <v>105</v>
      </c>
      <c r="X179" t="s"/>
      <c r="Y179" t="s">
        <v>86</v>
      </c>
      <c r="Z179">
        <f>HYPERLINK("https://hotelmonitor-cachepage.eclerx.com/savepage/tk_15442501272123296_sr_2150.html","info")</f>
        <v/>
      </c>
      <c r="AA179" t="n">
        <v>103497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128</v>
      </c>
      <c r="AQ179" t="s">
        <v>91</v>
      </c>
      <c r="AR179" t="s">
        <v>92</v>
      </c>
      <c r="AS179" t="s"/>
      <c r="AT179" t="s">
        <v>93</v>
      </c>
      <c r="AU179" t="s"/>
      <c r="AV179" t="s"/>
      <c r="AW179" t="s"/>
      <c r="AX179" t="s"/>
      <c r="AY179" t="n">
        <v>754610</v>
      </c>
      <c r="AZ179" t="s">
        <v>373</v>
      </c>
      <c r="BA179" t="s"/>
      <c r="BB179" t="n">
        <v>108334</v>
      </c>
      <c r="BC179" t="n">
        <v>98.8252</v>
      </c>
      <c r="BD179" t="n">
        <v>8.033205000000001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95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371</v>
      </c>
      <c r="F180" t="n">
        <v>545227</v>
      </c>
      <c r="G180" t="s">
        <v>74</v>
      </c>
      <c r="H180" t="s">
        <v>75</v>
      </c>
      <c r="I180" t="s"/>
      <c r="J180" t="s">
        <v>76</v>
      </c>
      <c r="K180" t="n">
        <v>11647.78</v>
      </c>
      <c r="L180" t="s">
        <v>77</v>
      </c>
      <c r="M180" t="s"/>
      <c r="N180" t="s">
        <v>384</v>
      </c>
      <c r="O180" t="s">
        <v>79</v>
      </c>
      <c r="P180" t="s">
        <v>371</v>
      </c>
      <c r="Q180" t="s"/>
      <c r="R180" t="s">
        <v>148</v>
      </c>
      <c r="S180" t="s">
        <v>419</v>
      </c>
      <c r="T180" t="s">
        <v>82</v>
      </c>
      <c r="U180" t="s">
        <v>83</v>
      </c>
      <c r="V180" t="s">
        <v>84</v>
      </c>
      <c r="W180" t="s">
        <v>105</v>
      </c>
      <c r="X180" t="s"/>
      <c r="Y180" t="s">
        <v>86</v>
      </c>
      <c r="Z180">
        <f>HYPERLINK("https://hotelmonitor-cachepage.eclerx.com/savepage/tk_15442501272123296_sr_2150.html","info")</f>
        <v/>
      </c>
      <c r="AA180" t="n">
        <v>103497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89</v>
      </c>
      <c r="AO180" t="s">
        <v>420</v>
      </c>
      <c r="AP180" t="n">
        <v>128</v>
      </c>
      <c r="AQ180" t="s">
        <v>91</v>
      </c>
      <c r="AR180" t="s">
        <v>71</v>
      </c>
      <c r="AS180" t="s"/>
      <c r="AT180" t="s">
        <v>93</v>
      </c>
      <c r="AU180" t="s"/>
      <c r="AV180" t="s"/>
      <c r="AW180" t="s"/>
      <c r="AX180" t="s"/>
      <c r="AY180" t="n">
        <v>754610</v>
      </c>
      <c r="AZ180" t="s">
        <v>373</v>
      </c>
      <c r="BA180" t="s"/>
      <c r="BB180" t="n">
        <v>108334</v>
      </c>
      <c r="BC180" t="n">
        <v>98.8252</v>
      </c>
      <c r="BD180" t="n">
        <v>8.033205000000001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95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371</v>
      </c>
      <c r="F181" t="n">
        <v>545227</v>
      </c>
      <c r="G181" t="s">
        <v>74</v>
      </c>
      <c r="H181" t="s">
        <v>75</v>
      </c>
      <c r="I181" t="s"/>
      <c r="J181" t="s">
        <v>76</v>
      </c>
      <c r="K181" t="n">
        <v>11647.78</v>
      </c>
      <c r="L181" t="s">
        <v>77</v>
      </c>
      <c r="M181" t="s"/>
      <c r="N181" t="s">
        <v>384</v>
      </c>
      <c r="O181" t="s">
        <v>79</v>
      </c>
      <c r="P181" t="s">
        <v>371</v>
      </c>
      <c r="Q181" t="s"/>
      <c r="R181" t="s">
        <v>148</v>
      </c>
      <c r="S181" t="s">
        <v>419</v>
      </c>
      <c r="T181" t="s">
        <v>82</v>
      </c>
      <c r="U181" t="s">
        <v>83</v>
      </c>
      <c r="V181" t="s">
        <v>84</v>
      </c>
      <c r="W181" t="s">
        <v>105</v>
      </c>
      <c r="X181" t="s"/>
      <c r="Y181" t="s">
        <v>86</v>
      </c>
      <c r="Z181">
        <f>HYPERLINK("https://hotelmonitor-cachepage.eclerx.com/savepage/tk_15442501272123296_sr_2150.html","info")</f>
        <v/>
      </c>
      <c r="AA181" t="n">
        <v>103497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89</v>
      </c>
      <c r="AO181" t="s">
        <v>420</v>
      </c>
      <c r="AP181" t="n">
        <v>128</v>
      </c>
      <c r="AQ181" t="s">
        <v>91</v>
      </c>
      <c r="AR181" t="s">
        <v>261</v>
      </c>
      <c r="AS181" t="s"/>
      <c r="AT181" t="s">
        <v>93</v>
      </c>
      <c r="AU181" t="s"/>
      <c r="AV181" t="s"/>
      <c r="AW181" t="s"/>
      <c r="AX181" t="s"/>
      <c r="AY181" t="n">
        <v>754610</v>
      </c>
      <c r="AZ181" t="s">
        <v>373</v>
      </c>
      <c r="BA181" t="s"/>
      <c r="BB181" t="n">
        <v>108334</v>
      </c>
      <c r="BC181" t="n">
        <v>98.8252</v>
      </c>
      <c r="BD181" t="n">
        <v>8.033205000000001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95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371</v>
      </c>
      <c r="F182" t="n">
        <v>545227</v>
      </c>
      <c r="G182" t="s">
        <v>74</v>
      </c>
      <c r="H182" t="s">
        <v>75</v>
      </c>
      <c r="I182" t="s"/>
      <c r="J182" t="s">
        <v>76</v>
      </c>
      <c r="K182" t="n">
        <v>13232.52</v>
      </c>
      <c r="L182" t="s">
        <v>77</v>
      </c>
      <c r="M182" t="s"/>
      <c r="N182" t="s">
        <v>397</v>
      </c>
      <c r="O182" t="s">
        <v>79</v>
      </c>
      <c r="P182" t="s">
        <v>371</v>
      </c>
      <c r="Q182" t="s"/>
      <c r="R182" t="s">
        <v>148</v>
      </c>
      <c r="S182" t="s">
        <v>421</v>
      </c>
      <c r="T182" t="s">
        <v>82</v>
      </c>
      <c r="U182" t="s">
        <v>83</v>
      </c>
      <c r="V182" t="s">
        <v>84</v>
      </c>
      <c r="W182" t="s">
        <v>105</v>
      </c>
      <c r="X182" t="s"/>
      <c r="Y182" t="s">
        <v>86</v>
      </c>
      <c r="Z182">
        <f>HYPERLINK("https://hotelmonitor-cachepage.eclerx.com/savepage/tk_15442501272123296_sr_2150.html","info")</f>
        <v/>
      </c>
      <c r="AA182" t="n">
        <v>103497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89</v>
      </c>
      <c r="AO182" t="s">
        <v>422</v>
      </c>
      <c r="AP182" t="n">
        <v>128</v>
      </c>
      <c r="AQ182" t="s">
        <v>91</v>
      </c>
      <c r="AR182" t="s">
        <v>71</v>
      </c>
      <c r="AS182" t="s"/>
      <c r="AT182" t="s">
        <v>93</v>
      </c>
      <c r="AU182" t="s"/>
      <c r="AV182" t="s"/>
      <c r="AW182" t="s"/>
      <c r="AX182" t="s"/>
      <c r="AY182" t="n">
        <v>754610</v>
      </c>
      <c r="AZ182" t="s">
        <v>373</v>
      </c>
      <c r="BA182" t="s"/>
      <c r="BB182" t="n">
        <v>108334</v>
      </c>
      <c r="BC182" t="n">
        <v>98.8252</v>
      </c>
      <c r="BD182" t="n">
        <v>8.033205000000001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95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371</v>
      </c>
      <c r="F183" t="n">
        <v>545227</v>
      </c>
      <c r="G183" t="s">
        <v>74</v>
      </c>
      <c r="H183" t="s">
        <v>75</v>
      </c>
      <c r="I183" t="s"/>
      <c r="J183" t="s">
        <v>76</v>
      </c>
      <c r="K183" t="n">
        <v>13232.52</v>
      </c>
      <c r="L183" t="s">
        <v>77</v>
      </c>
      <c r="M183" t="s"/>
      <c r="N183" t="s">
        <v>397</v>
      </c>
      <c r="O183" t="s">
        <v>79</v>
      </c>
      <c r="P183" t="s">
        <v>371</v>
      </c>
      <c r="Q183" t="s"/>
      <c r="R183" t="s">
        <v>148</v>
      </c>
      <c r="S183" t="s">
        <v>421</v>
      </c>
      <c r="T183" t="s">
        <v>82</v>
      </c>
      <c r="U183" t="s">
        <v>83</v>
      </c>
      <c r="V183" t="s">
        <v>84</v>
      </c>
      <c r="W183" t="s">
        <v>105</v>
      </c>
      <c r="X183" t="s"/>
      <c r="Y183" t="s">
        <v>86</v>
      </c>
      <c r="Z183">
        <f>HYPERLINK("https://hotelmonitor-cachepage.eclerx.com/savepage/tk_15442501272123296_sr_2150.html","info")</f>
        <v/>
      </c>
      <c r="AA183" t="n">
        <v>103497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89</v>
      </c>
      <c r="AO183" t="s">
        <v>422</v>
      </c>
      <c r="AP183" t="n">
        <v>128</v>
      </c>
      <c r="AQ183" t="s">
        <v>91</v>
      </c>
      <c r="AR183" t="s">
        <v>261</v>
      </c>
      <c r="AS183" t="s"/>
      <c r="AT183" t="s">
        <v>93</v>
      </c>
      <c r="AU183" t="s"/>
      <c r="AV183" t="s"/>
      <c r="AW183" t="s"/>
      <c r="AX183" t="s"/>
      <c r="AY183" t="n">
        <v>754610</v>
      </c>
      <c r="AZ183" t="s">
        <v>373</v>
      </c>
      <c r="BA183" t="s"/>
      <c r="BB183" t="n">
        <v>108334</v>
      </c>
      <c r="BC183" t="n">
        <v>98.8252</v>
      </c>
      <c r="BD183" t="n">
        <v>8.033205000000001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95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371</v>
      </c>
      <c r="F184" t="n">
        <v>545227</v>
      </c>
      <c r="G184" t="s">
        <v>74</v>
      </c>
      <c r="H184" t="s">
        <v>75</v>
      </c>
      <c r="I184" t="s"/>
      <c r="J184" t="s">
        <v>76</v>
      </c>
      <c r="K184" t="n">
        <v>13297.51</v>
      </c>
      <c r="L184" t="s">
        <v>77</v>
      </c>
      <c r="M184" t="s"/>
      <c r="N184" t="s">
        <v>423</v>
      </c>
      <c r="O184" t="s">
        <v>79</v>
      </c>
      <c r="P184" t="s">
        <v>371</v>
      </c>
      <c r="Q184" t="s"/>
      <c r="R184" t="s">
        <v>148</v>
      </c>
      <c r="S184" t="s">
        <v>424</v>
      </c>
      <c r="T184" t="s">
        <v>82</v>
      </c>
      <c r="U184" t="s">
        <v>83</v>
      </c>
      <c r="V184" t="s">
        <v>84</v>
      </c>
      <c r="W184" t="s">
        <v>105</v>
      </c>
      <c r="X184" t="s"/>
      <c r="Y184" t="s">
        <v>86</v>
      </c>
      <c r="Z184">
        <f>HYPERLINK("https://hotelmonitor-cachepage.eclerx.com/savepage/tk_15442501272123296_sr_2150.html","info")</f>
        <v/>
      </c>
      <c r="AA184" t="n">
        <v>103497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89</v>
      </c>
      <c r="AO184" t="s">
        <v>425</v>
      </c>
      <c r="AP184" t="n">
        <v>128</v>
      </c>
      <c r="AQ184" t="s">
        <v>91</v>
      </c>
      <c r="AR184" t="s">
        <v>378</v>
      </c>
      <c r="AS184" t="s"/>
      <c r="AT184" t="s">
        <v>93</v>
      </c>
      <c r="AU184" t="s"/>
      <c r="AV184" t="s"/>
      <c r="AW184" t="s"/>
      <c r="AX184" t="s"/>
      <c r="AY184" t="n">
        <v>754610</v>
      </c>
      <c r="AZ184" t="s">
        <v>373</v>
      </c>
      <c r="BA184" t="s"/>
      <c r="BB184" t="n">
        <v>108334</v>
      </c>
      <c r="BC184" t="n">
        <v>98.8252</v>
      </c>
      <c r="BD184" t="n">
        <v>8.033205000000001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95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371</v>
      </c>
      <c r="F185" t="n">
        <v>545227</v>
      </c>
      <c r="G185" t="s">
        <v>74</v>
      </c>
      <c r="H185" t="s">
        <v>75</v>
      </c>
      <c r="I185" t="s"/>
      <c r="J185" t="s">
        <v>76</v>
      </c>
      <c r="K185" t="n">
        <v>14936.81</v>
      </c>
      <c r="L185" t="s">
        <v>77</v>
      </c>
      <c r="M185" t="s"/>
      <c r="N185" t="s">
        <v>273</v>
      </c>
      <c r="O185" t="s">
        <v>79</v>
      </c>
      <c r="P185" t="s">
        <v>371</v>
      </c>
      <c r="Q185" t="s"/>
      <c r="R185" t="s">
        <v>148</v>
      </c>
      <c r="S185" t="s">
        <v>426</v>
      </c>
      <c r="T185" t="s">
        <v>82</v>
      </c>
      <c r="U185" t="s">
        <v>83</v>
      </c>
      <c r="V185" t="s">
        <v>84</v>
      </c>
      <c r="W185" t="s">
        <v>105</v>
      </c>
      <c r="X185" t="s"/>
      <c r="Y185" t="s">
        <v>86</v>
      </c>
      <c r="Z185">
        <f>HYPERLINK("https://hotelmonitor-cachepage.eclerx.com/savepage/tk_15442501272123296_sr_2150.html","info")</f>
        <v/>
      </c>
      <c r="AA185" t="n">
        <v>103497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128</v>
      </c>
      <c r="AQ185" t="s">
        <v>91</v>
      </c>
      <c r="AR185" t="s">
        <v>92</v>
      </c>
      <c r="AS185" t="s"/>
      <c r="AT185" t="s">
        <v>93</v>
      </c>
      <c r="AU185" t="s"/>
      <c r="AV185" t="s"/>
      <c r="AW185" t="s"/>
      <c r="AX185" t="s"/>
      <c r="AY185" t="n">
        <v>754610</v>
      </c>
      <c r="AZ185" t="s">
        <v>373</v>
      </c>
      <c r="BA185" t="s"/>
      <c r="BB185" t="n">
        <v>108334</v>
      </c>
      <c r="BC185" t="n">
        <v>98.8252</v>
      </c>
      <c r="BD185" t="n">
        <v>8.033205000000001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95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371</v>
      </c>
      <c r="F186" t="n">
        <v>545227</v>
      </c>
      <c r="G186" t="s">
        <v>74</v>
      </c>
      <c r="H186" t="s">
        <v>75</v>
      </c>
      <c r="I186" t="s"/>
      <c r="J186" t="s">
        <v>76</v>
      </c>
      <c r="K186" t="n">
        <v>15609.62</v>
      </c>
      <c r="L186" t="s">
        <v>77</v>
      </c>
      <c r="M186" t="s"/>
      <c r="N186" t="s">
        <v>427</v>
      </c>
      <c r="O186" t="s">
        <v>79</v>
      </c>
      <c r="P186" t="s">
        <v>371</v>
      </c>
      <c r="Q186" t="s"/>
      <c r="R186" t="s">
        <v>148</v>
      </c>
      <c r="S186" t="s">
        <v>428</v>
      </c>
      <c r="T186" t="s">
        <v>82</v>
      </c>
      <c r="U186" t="s">
        <v>83</v>
      </c>
      <c r="V186" t="s">
        <v>84</v>
      </c>
      <c r="W186" t="s">
        <v>105</v>
      </c>
      <c r="X186" t="s"/>
      <c r="Y186" t="s">
        <v>86</v>
      </c>
      <c r="Z186">
        <f>HYPERLINK("https://hotelmonitor-cachepage.eclerx.com/savepage/tk_15442501272123296_sr_2150.html","info")</f>
        <v/>
      </c>
      <c r="AA186" t="n">
        <v>103497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89</v>
      </c>
      <c r="AO186" t="s">
        <v>429</v>
      </c>
      <c r="AP186" t="n">
        <v>128</v>
      </c>
      <c r="AQ186" t="s">
        <v>91</v>
      </c>
      <c r="AR186" t="s">
        <v>71</v>
      </c>
      <c r="AS186" t="s"/>
      <c r="AT186" t="s">
        <v>93</v>
      </c>
      <c r="AU186" t="s"/>
      <c r="AV186" t="s"/>
      <c r="AW186" t="s"/>
      <c r="AX186" t="s"/>
      <c r="AY186" t="n">
        <v>754610</v>
      </c>
      <c r="AZ186" t="s">
        <v>373</v>
      </c>
      <c r="BA186" t="s"/>
      <c r="BB186" t="n">
        <v>108334</v>
      </c>
      <c r="BC186" t="n">
        <v>98.8252</v>
      </c>
      <c r="BD186" t="n">
        <v>8.033205000000001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95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371</v>
      </c>
      <c r="F187" t="n">
        <v>545227</v>
      </c>
      <c r="G187" t="s">
        <v>74</v>
      </c>
      <c r="H187" t="s">
        <v>75</v>
      </c>
      <c r="I187" t="s"/>
      <c r="J187" t="s">
        <v>76</v>
      </c>
      <c r="K187" t="n">
        <v>15609.62</v>
      </c>
      <c r="L187" t="s">
        <v>77</v>
      </c>
      <c r="M187" t="s"/>
      <c r="N187" t="s">
        <v>427</v>
      </c>
      <c r="O187" t="s">
        <v>79</v>
      </c>
      <c r="P187" t="s">
        <v>371</v>
      </c>
      <c r="Q187" t="s"/>
      <c r="R187" t="s">
        <v>148</v>
      </c>
      <c r="S187" t="s">
        <v>428</v>
      </c>
      <c r="T187" t="s">
        <v>82</v>
      </c>
      <c r="U187" t="s">
        <v>83</v>
      </c>
      <c r="V187" t="s">
        <v>84</v>
      </c>
      <c r="W187" t="s">
        <v>105</v>
      </c>
      <c r="X187" t="s"/>
      <c r="Y187" t="s">
        <v>86</v>
      </c>
      <c r="Z187">
        <f>HYPERLINK("https://hotelmonitor-cachepage.eclerx.com/savepage/tk_15442501272123296_sr_2150.html","info")</f>
        <v/>
      </c>
      <c r="AA187" t="n">
        <v>103497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89</v>
      </c>
      <c r="AO187" t="s">
        <v>429</v>
      </c>
      <c r="AP187" t="n">
        <v>128</v>
      </c>
      <c r="AQ187" t="s">
        <v>91</v>
      </c>
      <c r="AR187" t="s">
        <v>261</v>
      </c>
      <c r="AS187" t="s"/>
      <c r="AT187" t="s">
        <v>93</v>
      </c>
      <c r="AU187" t="s"/>
      <c r="AV187" t="s"/>
      <c r="AW187" t="s"/>
      <c r="AX187" t="s"/>
      <c r="AY187" t="n">
        <v>754610</v>
      </c>
      <c r="AZ187" t="s">
        <v>373</v>
      </c>
      <c r="BA187" t="s"/>
      <c r="BB187" t="n">
        <v>108334</v>
      </c>
      <c r="BC187" t="n">
        <v>98.8252</v>
      </c>
      <c r="BD187" t="n">
        <v>8.033205000000001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95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371</v>
      </c>
      <c r="F188" t="n">
        <v>545227</v>
      </c>
      <c r="G188" t="s">
        <v>74</v>
      </c>
      <c r="H188" t="s">
        <v>75</v>
      </c>
      <c r="I188" t="s"/>
      <c r="J188" t="s">
        <v>76</v>
      </c>
      <c r="K188" t="n">
        <v>17211.46</v>
      </c>
      <c r="L188" t="s">
        <v>77</v>
      </c>
      <c r="M188" t="s"/>
      <c r="N188" t="s">
        <v>430</v>
      </c>
      <c r="O188" t="s">
        <v>79</v>
      </c>
      <c r="P188" t="s">
        <v>371</v>
      </c>
      <c r="Q188" t="s"/>
      <c r="R188" t="s">
        <v>148</v>
      </c>
      <c r="S188" t="s">
        <v>431</v>
      </c>
      <c r="T188" t="s">
        <v>82</v>
      </c>
      <c r="U188" t="s">
        <v>83</v>
      </c>
      <c r="V188" t="s">
        <v>84</v>
      </c>
      <c r="W188" t="s">
        <v>105</v>
      </c>
      <c r="X188" t="s"/>
      <c r="Y188" t="s">
        <v>86</v>
      </c>
      <c r="Z188">
        <f>HYPERLINK("https://hotelmonitor-cachepage.eclerx.com/savepage/tk_15442501272123296_sr_2150.html","info")</f>
        <v/>
      </c>
      <c r="AA188" t="n">
        <v>103497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89</v>
      </c>
      <c r="AO188" t="s">
        <v>432</v>
      </c>
      <c r="AP188" t="n">
        <v>128</v>
      </c>
      <c r="AQ188" t="s">
        <v>91</v>
      </c>
      <c r="AR188" t="s">
        <v>92</v>
      </c>
      <c r="AS188" t="s"/>
      <c r="AT188" t="s">
        <v>93</v>
      </c>
      <c r="AU188" t="s"/>
      <c r="AV188" t="s"/>
      <c r="AW188" t="s"/>
      <c r="AX188" t="s"/>
      <c r="AY188" t="n">
        <v>754610</v>
      </c>
      <c r="AZ188" t="s">
        <v>373</v>
      </c>
      <c r="BA188" t="s"/>
      <c r="BB188" t="n">
        <v>108334</v>
      </c>
      <c r="BC188" t="n">
        <v>98.8252</v>
      </c>
      <c r="BD188" t="n">
        <v>8.033205000000001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95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371</v>
      </c>
      <c r="F189" t="n">
        <v>545227</v>
      </c>
      <c r="G189" t="s">
        <v>74</v>
      </c>
      <c r="H189" t="s">
        <v>75</v>
      </c>
      <c r="I189" t="s"/>
      <c r="J189" t="s">
        <v>76</v>
      </c>
      <c r="K189" t="n">
        <v>17986.72</v>
      </c>
      <c r="L189" t="s">
        <v>77</v>
      </c>
      <c r="M189" t="s"/>
      <c r="N189" t="s">
        <v>430</v>
      </c>
      <c r="O189" t="s">
        <v>79</v>
      </c>
      <c r="P189" t="s">
        <v>371</v>
      </c>
      <c r="Q189" t="s"/>
      <c r="R189" t="s">
        <v>148</v>
      </c>
      <c r="S189" t="s">
        <v>433</v>
      </c>
      <c r="T189" t="s">
        <v>82</v>
      </c>
      <c r="U189" t="s">
        <v>83</v>
      </c>
      <c r="V189" t="s">
        <v>84</v>
      </c>
      <c r="W189" t="s">
        <v>105</v>
      </c>
      <c r="X189" t="s"/>
      <c r="Y189" t="s">
        <v>86</v>
      </c>
      <c r="Z189">
        <f>HYPERLINK("https://hotelmonitor-cachepage.eclerx.com/savepage/tk_15442501272123296_sr_2150.html","info")</f>
        <v/>
      </c>
      <c r="AA189" t="n">
        <v>103497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89</v>
      </c>
      <c r="AO189" t="s">
        <v>434</v>
      </c>
      <c r="AP189" t="n">
        <v>128</v>
      </c>
      <c r="AQ189" t="s">
        <v>91</v>
      </c>
      <c r="AR189" t="s">
        <v>71</v>
      </c>
      <c r="AS189" t="s"/>
      <c r="AT189" t="s">
        <v>93</v>
      </c>
      <c r="AU189" t="s"/>
      <c r="AV189" t="s"/>
      <c r="AW189" t="s"/>
      <c r="AX189" t="s"/>
      <c r="AY189" t="n">
        <v>754610</v>
      </c>
      <c r="AZ189" t="s">
        <v>373</v>
      </c>
      <c r="BA189" t="s"/>
      <c r="BB189" t="n">
        <v>108334</v>
      </c>
      <c r="BC189" t="n">
        <v>98.8252</v>
      </c>
      <c r="BD189" t="n">
        <v>8.033205000000001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95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371</v>
      </c>
      <c r="F190" t="n">
        <v>545227</v>
      </c>
      <c r="G190" t="s">
        <v>74</v>
      </c>
      <c r="H190" t="s">
        <v>75</v>
      </c>
      <c r="I190" t="s"/>
      <c r="J190" t="s">
        <v>76</v>
      </c>
      <c r="K190" t="n">
        <v>17986.72</v>
      </c>
      <c r="L190" t="s">
        <v>77</v>
      </c>
      <c r="M190" t="s"/>
      <c r="N190" t="s">
        <v>430</v>
      </c>
      <c r="O190" t="s">
        <v>79</v>
      </c>
      <c r="P190" t="s">
        <v>371</v>
      </c>
      <c r="Q190" t="s"/>
      <c r="R190" t="s">
        <v>148</v>
      </c>
      <c r="S190" t="s">
        <v>433</v>
      </c>
      <c r="T190" t="s">
        <v>82</v>
      </c>
      <c r="U190" t="s">
        <v>83</v>
      </c>
      <c r="V190" t="s">
        <v>84</v>
      </c>
      <c r="W190" t="s">
        <v>105</v>
      </c>
      <c r="X190" t="s"/>
      <c r="Y190" t="s">
        <v>86</v>
      </c>
      <c r="Z190">
        <f>HYPERLINK("https://hotelmonitor-cachepage.eclerx.com/savepage/tk_15442501272123296_sr_2150.html","info")</f>
        <v/>
      </c>
      <c r="AA190" t="n">
        <v>103497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89</v>
      </c>
      <c r="AO190" t="s">
        <v>434</v>
      </c>
      <c r="AP190" t="n">
        <v>128</v>
      </c>
      <c r="AQ190" t="s">
        <v>91</v>
      </c>
      <c r="AR190" t="s">
        <v>261</v>
      </c>
      <c r="AS190" t="s"/>
      <c r="AT190" t="s">
        <v>93</v>
      </c>
      <c r="AU190" t="s"/>
      <c r="AV190" t="s"/>
      <c r="AW190" t="s"/>
      <c r="AX190" t="s"/>
      <c r="AY190" t="n">
        <v>754610</v>
      </c>
      <c r="AZ190" t="s">
        <v>373</v>
      </c>
      <c r="BA190" t="s"/>
      <c r="BB190" t="n">
        <v>108334</v>
      </c>
      <c r="BC190" t="n">
        <v>98.8252</v>
      </c>
      <c r="BD190" t="n">
        <v>8.033205000000001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95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371</v>
      </c>
      <c r="F191" t="n">
        <v>545227</v>
      </c>
      <c r="G191" t="s">
        <v>74</v>
      </c>
      <c r="H191" t="s">
        <v>75</v>
      </c>
      <c r="I191" t="s"/>
      <c r="J191" t="s">
        <v>76</v>
      </c>
      <c r="K191" t="n">
        <v>18552.88</v>
      </c>
      <c r="L191" t="s">
        <v>77</v>
      </c>
      <c r="M191" t="s"/>
      <c r="N191" t="s">
        <v>430</v>
      </c>
      <c r="O191" t="s">
        <v>79</v>
      </c>
      <c r="P191" t="s">
        <v>371</v>
      </c>
      <c r="Q191" t="s"/>
      <c r="R191" t="s">
        <v>148</v>
      </c>
      <c r="S191" t="s">
        <v>435</v>
      </c>
      <c r="T191" t="s">
        <v>82</v>
      </c>
      <c r="U191" t="s">
        <v>83</v>
      </c>
      <c r="V191" t="s">
        <v>84</v>
      </c>
      <c r="W191" t="s">
        <v>105</v>
      </c>
      <c r="X191" t="s"/>
      <c r="Y191" t="s">
        <v>86</v>
      </c>
      <c r="Z191">
        <f>HYPERLINK("https://hotelmonitor-cachepage.eclerx.com/savepage/tk_15442501272123296_sr_2150.html","info")</f>
        <v/>
      </c>
      <c r="AA191" t="n">
        <v>103497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89</v>
      </c>
      <c r="AO191" t="s">
        <v>436</v>
      </c>
      <c r="AP191" t="n">
        <v>128</v>
      </c>
      <c r="AQ191" t="s">
        <v>91</v>
      </c>
      <c r="AR191" t="s">
        <v>378</v>
      </c>
      <c r="AS191" t="s"/>
      <c r="AT191" t="s">
        <v>93</v>
      </c>
      <c r="AU191" t="s"/>
      <c r="AV191" t="s"/>
      <c r="AW191" t="s"/>
      <c r="AX191" t="s"/>
      <c r="AY191" t="n">
        <v>754610</v>
      </c>
      <c r="AZ191" t="s">
        <v>373</v>
      </c>
      <c r="BA191" t="s"/>
      <c r="BB191" t="n">
        <v>108334</v>
      </c>
      <c r="BC191" t="n">
        <v>98.8252</v>
      </c>
      <c r="BD191" t="n">
        <v>8.033205000000001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95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371</v>
      </c>
      <c r="F192" t="n">
        <v>545227</v>
      </c>
      <c r="G192" t="s">
        <v>74</v>
      </c>
      <c r="H192" t="s">
        <v>75</v>
      </c>
      <c r="I192" t="s"/>
      <c r="J192" t="s">
        <v>76</v>
      </c>
      <c r="K192" t="n">
        <v>29873.63</v>
      </c>
      <c r="L192" t="s">
        <v>77</v>
      </c>
      <c r="M192" t="s"/>
      <c r="N192" t="s">
        <v>273</v>
      </c>
      <c r="O192" t="s">
        <v>79</v>
      </c>
      <c r="P192" t="s">
        <v>371</v>
      </c>
      <c r="Q192" t="s"/>
      <c r="R192" t="s">
        <v>148</v>
      </c>
      <c r="S192" t="s">
        <v>437</v>
      </c>
      <c r="T192" t="s">
        <v>82</v>
      </c>
      <c r="U192" t="s">
        <v>83</v>
      </c>
      <c r="V192" t="s">
        <v>84</v>
      </c>
      <c r="W192" t="s">
        <v>105</v>
      </c>
      <c r="X192" t="s"/>
      <c r="Y192" t="s">
        <v>86</v>
      </c>
      <c r="Z192">
        <f>HYPERLINK("https://hotelmonitor-cachepage.eclerx.com/savepage/tk_15442501272123296_sr_2150.html","info")</f>
        <v/>
      </c>
      <c r="AA192" t="n">
        <v>103497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128</v>
      </c>
      <c r="AQ192" t="s">
        <v>91</v>
      </c>
      <c r="AR192" t="s">
        <v>92</v>
      </c>
      <c r="AS192" t="s"/>
      <c r="AT192" t="s">
        <v>93</v>
      </c>
      <c r="AU192" t="s"/>
      <c r="AV192" t="s"/>
      <c r="AW192" t="s"/>
      <c r="AX192" t="s"/>
      <c r="AY192" t="n">
        <v>754610</v>
      </c>
      <c r="AZ192" t="s">
        <v>373</v>
      </c>
      <c r="BA192" t="s"/>
      <c r="BB192" t="n">
        <v>108334</v>
      </c>
      <c r="BC192" t="n">
        <v>98.8252</v>
      </c>
      <c r="BD192" t="n">
        <v>8.033205000000001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95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371</v>
      </c>
      <c r="F193" t="n">
        <v>545227</v>
      </c>
      <c r="G193" t="s">
        <v>74</v>
      </c>
      <c r="H193" t="s">
        <v>75</v>
      </c>
      <c r="I193" t="s"/>
      <c r="J193" t="s">
        <v>76</v>
      </c>
      <c r="K193" t="n">
        <v>31219.23</v>
      </c>
      <c r="L193" t="s">
        <v>77</v>
      </c>
      <c r="M193" t="s"/>
      <c r="N193" t="s">
        <v>427</v>
      </c>
      <c r="O193" t="s">
        <v>79</v>
      </c>
      <c r="P193" t="s">
        <v>371</v>
      </c>
      <c r="Q193" t="s"/>
      <c r="R193" t="s">
        <v>148</v>
      </c>
      <c r="S193" t="s">
        <v>438</v>
      </c>
      <c r="T193" t="s">
        <v>82</v>
      </c>
      <c r="U193" t="s">
        <v>83</v>
      </c>
      <c r="V193" t="s">
        <v>84</v>
      </c>
      <c r="W193" t="s">
        <v>105</v>
      </c>
      <c r="X193" t="s"/>
      <c r="Y193" t="s">
        <v>86</v>
      </c>
      <c r="Z193">
        <f>HYPERLINK("https://hotelmonitor-cachepage.eclerx.com/savepage/tk_15442501272123296_sr_2150.html","info")</f>
        <v/>
      </c>
      <c r="AA193" t="n">
        <v>103497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89</v>
      </c>
      <c r="AO193" t="s">
        <v>439</v>
      </c>
      <c r="AP193" t="n">
        <v>128</v>
      </c>
      <c r="AQ193" t="s">
        <v>91</v>
      </c>
      <c r="AR193" t="s">
        <v>71</v>
      </c>
      <c r="AS193" t="s"/>
      <c r="AT193" t="s">
        <v>93</v>
      </c>
      <c r="AU193" t="s"/>
      <c r="AV193" t="s"/>
      <c r="AW193" t="s"/>
      <c r="AX193" t="s"/>
      <c r="AY193" t="n">
        <v>754610</v>
      </c>
      <c r="AZ193" t="s">
        <v>373</v>
      </c>
      <c r="BA193" t="s"/>
      <c r="BB193" t="n">
        <v>108334</v>
      </c>
      <c r="BC193" t="n">
        <v>98.8252</v>
      </c>
      <c r="BD193" t="n">
        <v>8.033205000000001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95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371</v>
      </c>
      <c r="F194" t="n">
        <v>545227</v>
      </c>
      <c r="G194" t="s">
        <v>74</v>
      </c>
      <c r="H194" t="s">
        <v>75</v>
      </c>
      <c r="I194" t="s"/>
      <c r="J194" t="s">
        <v>76</v>
      </c>
      <c r="K194" t="n">
        <v>31219.23</v>
      </c>
      <c r="L194" t="s">
        <v>77</v>
      </c>
      <c r="M194" t="s"/>
      <c r="N194" t="s">
        <v>427</v>
      </c>
      <c r="O194" t="s">
        <v>79</v>
      </c>
      <c r="P194" t="s">
        <v>371</v>
      </c>
      <c r="Q194" t="s"/>
      <c r="R194" t="s">
        <v>148</v>
      </c>
      <c r="S194" t="s">
        <v>438</v>
      </c>
      <c r="T194" t="s">
        <v>82</v>
      </c>
      <c r="U194" t="s">
        <v>83</v>
      </c>
      <c r="V194" t="s">
        <v>84</v>
      </c>
      <c r="W194" t="s">
        <v>105</v>
      </c>
      <c r="X194" t="s"/>
      <c r="Y194" t="s">
        <v>86</v>
      </c>
      <c r="Z194">
        <f>HYPERLINK("https://hotelmonitor-cachepage.eclerx.com/savepage/tk_15442501272123296_sr_2150.html","info")</f>
        <v/>
      </c>
      <c r="AA194" t="n">
        <v>103497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89</v>
      </c>
      <c r="AO194" t="s">
        <v>439</v>
      </c>
      <c r="AP194" t="n">
        <v>128</v>
      </c>
      <c r="AQ194" t="s">
        <v>91</v>
      </c>
      <c r="AR194" t="s">
        <v>261</v>
      </c>
      <c r="AS194" t="s"/>
      <c r="AT194" t="s">
        <v>93</v>
      </c>
      <c r="AU194" t="s"/>
      <c r="AV194" t="s"/>
      <c r="AW194" t="s"/>
      <c r="AX194" t="s"/>
      <c r="AY194" t="n">
        <v>754610</v>
      </c>
      <c r="AZ194" t="s">
        <v>373</v>
      </c>
      <c r="BA194" t="s"/>
      <c r="BB194" t="n">
        <v>108334</v>
      </c>
      <c r="BC194" t="n">
        <v>98.8252</v>
      </c>
      <c r="BD194" t="n">
        <v>8.033205000000001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95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371</v>
      </c>
      <c r="F195" t="n">
        <v>545227</v>
      </c>
      <c r="G195" t="s">
        <v>74</v>
      </c>
      <c r="H195" t="s">
        <v>75</v>
      </c>
      <c r="I195" t="s"/>
      <c r="J195" t="s">
        <v>76</v>
      </c>
      <c r="K195" t="n">
        <v>34422.92</v>
      </c>
      <c r="L195" t="s">
        <v>77</v>
      </c>
      <c r="M195" t="s"/>
      <c r="N195" t="s">
        <v>430</v>
      </c>
      <c r="O195" t="s">
        <v>79</v>
      </c>
      <c r="P195" t="s">
        <v>371</v>
      </c>
      <c r="Q195" t="s"/>
      <c r="R195" t="s">
        <v>148</v>
      </c>
      <c r="S195" t="s">
        <v>440</v>
      </c>
      <c r="T195" t="s">
        <v>82</v>
      </c>
      <c r="U195" t="s">
        <v>83</v>
      </c>
      <c r="V195" t="s">
        <v>84</v>
      </c>
      <c r="W195" t="s">
        <v>105</v>
      </c>
      <c r="X195" t="s"/>
      <c r="Y195" t="s">
        <v>86</v>
      </c>
      <c r="Z195">
        <f>HYPERLINK("https://hotelmonitor-cachepage.eclerx.com/savepage/tk_15442501272123296_sr_2150.html","info")</f>
        <v/>
      </c>
      <c r="AA195" t="n">
        <v>103497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128</v>
      </c>
      <c r="AQ195" t="s">
        <v>91</v>
      </c>
      <c r="AR195" t="s">
        <v>92</v>
      </c>
      <c r="AS195" t="s"/>
      <c r="AT195" t="s">
        <v>93</v>
      </c>
      <c r="AU195" t="s"/>
      <c r="AV195" t="s"/>
      <c r="AW195" t="s"/>
      <c r="AX195" t="s"/>
      <c r="AY195" t="n">
        <v>754610</v>
      </c>
      <c r="AZ195" t="s">
        <v>373</v>
      </c>
      <c r="BA195" t="s"/>
      <c r="BB195" t="n">
        <v>108334</v>
      </c>
      <c r="BC195" t="n">
        <v>98.8252</v>
      </c>
      <c r="BD195" t="n">
        <v>8.033205000000001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95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371</v>
      </c>
      <c r="F196" t="n">
        <v>545227</v>
      </c>
      <c r="G196" t="s">
        <v>74</v>
      </c>
      <c r="H196" t="s">
        <v>75</v>
      </c>
      <c r="I196" t="s"/>
      <c r="J196" t="s">
        <v>76</v>
      </c>
      <c r="K196" t="n">
        <v>35973.43</v>
      </c>
      <c r="L196" t="s">
        <v>77</v>
      </c>
      <c r="M196" t="s"/>
      <c r="N196" t="s">
        <v>430</v>
      </c>
      <c r="O196" t="s">
        <v>79</v>
      </c>
      <c r="P196" t="s">
        <v>371</v>
      </c>
      <c r="Q196" t="s"/>
      <c r="R196" t="s">
        <v>148</v>
      </c>
      <c r="S196" t="s">
        <v>441</v>
      </c>
      <c r="T196" t="s">
        <v>82</v>
      </c>
      <c r="U196" t="s">
        <v>83</v>
      </c>
      <c r="V196" t="s">
        <v>84</v>
      </c>
      <c r="W196" t="s">
        <v>105</v>
      </c>
      <c r="X196" t="s"/>
      <c r="Y196" t="s">
        <v>86</v>
      </c>
      <c r="Z196">
        <f>HYPERLINK("https://hotelmonitor-cachepage.eclerx.com/savepage/tk_15442501272123296_sr_2150.html","info")</f>
        <v/>
      </c>
      <c r="AA196" t="n">
        <v>103497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89</v>
      </c>
      <c r="AO196" t="s">
        <v>442</v>
      </c>
      <c r="AP196" t="n">
        <v>128</v>
      </c>
      <c r="AQ196" t="s">
        <v>91</v>
      </c>
      <c r="AR196" t="s">
        <v>71</v>
      </c>
      <c r="AS196" t="s"/>
      <c r="AT196" t="s">
        <v>93</v>
      </c>
      <c r="AU196" t="s"/>
      <c r="AV196" t="s"/>
      <c r="AW196" t="s"/>
      <c r="AX196" t="s"/>
      <c r="AY196" t="n">
        <v>754610</v>
      </c>
      <c r="AZ196" t="s">
        <v>373</v>
      </c>
      <c r="BA196" t="s"/>
      <c r="BB196" t="n">
        <v>108334</v>
      </c>
      <c r="BC196" t="n">
        <v>98.8252</v>
      </c>
      <c r="BD196" t="n">
        <v>8.033205000000001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95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371</v>
      </c>
      <c r="F197" t="n">
        <v>545227</v>
      </c>
      <c r="G197" t="s">
        <v>74</v>
      </c>
      <c r="H197" t="s">
        <v>75</v>
      </c>
      <c r="I197" t="s"/>
      <c r="J197" t="s">
        <v>76</v>
      </c>
      <c r="K197" t="n">
        <v>35973.43</v>
      </c>
      <c r="L197" t="s">
        <v>77</v>
      </c>
      <c r="M197" t="s"/>
      <c r="N197" t="s">
        <v>430</v>
      </c>
      <c r="O197" t="s">
        <v>79</v>
      </c>
      <c r="P197" t="s">
        <v>371</v>
      </c>
      <c r="Q197" t="s"/>
      <c r="R197" t="s">
        <v>148</v>
      </c>
      <c r="S197" t="s">
        <v>441</v>
      </c>
      <c r="T197" t="s">
        <v>82</v>
      </c>
      <c r="U197" t="s">
        <v>83</v>
      </c>
      <c r="V197" t="s">
        <v>84</v>
      </c>
      <c r="W197" t="s">
        <v>105</v>
      </c>
      <c r="X197" t="s"/>
      <c r="Y197" t="s">
        <v>86</v>
      </c>
      <c r="Z197">
        <f>HYPERLINK("https://hotelmonitor-cachepage.eclerx.com/savepage/tk_15442501272123296_sr_2150.html","info")</f>
        <v/>
      </c>
      <c r="AA197" t="n">
        <v>103497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442</v>
      </c>
      <c r="AP197" t="n">
        <v>128</v>
      </c>
      <c r="AQ197" t="s">
        <v>91</v>
      </c>
      <c r="AR197" t="s">
        <v>261</v>
      </c>
      <c r="AS197" t="s"/>
      <c r="AT197" t="s">
        <v>93</v>
      </c>
      <c r="AU197" t="s"/>
      <c r="AV197" t="s"/>
      <c r="AW197" t="s"/>
      <c r="AX197" t="s"/>
      <c r="AY197" t="n">
        <v>754610</v>
      </c>
      <c r="AZ197" t="s">
        <v>373</v>
      </c>
      <c r="BA197" t="s"/>
      <c r="BB197" t="n">
        <v>108334</v>
      </c>
      <c r="BC197" t="n">
        <v>98.8252</v>
      </c>
      <c r="BD197" t="n">
        <v>8.033205000000001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95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443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1262.62</v>
      </c>
      <c r="L198" t="s">
        <v>77</v>
      </c>
      <c r="M198" t="s"/>
      <c r="N198" t="s">
        <v>444</v>
      </c>
      <c r="O198" t="s">
        <v>79</v>
      </c>
      <c r="P198" t="s">
        <v>443</v>
      </c>
      <c r="Q198" t="s"/>
      <c r="R198" t="s">
        <v>237</v>
      </c>
      <c r="S198" t="s">
        <v>445</v>
      </c>
      <c r="T198" t="s">
        <v>82</v>
      </c>
      <c r="U198" t="s">
        <v>83</v>
      </c>
      <c r="V198" t="s">
        <v>84</v>
      </c>
      <c r="W198" t="s">
        <v>105</v>
      </c>
      <c r="X198" t="s"/>
      <c r="Y198" t="s">
        <v>86</v>
      </c>
      <c r="Z198">
        <f>HYPERLINK("https://hotelmonitor-cachepage.eclerx.com/savepage/tk_1544250965007581_sr_2150.html","info")</f>
        <v/>
      </c>
      <c r="AA198" t="n">
        <v>-6632367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436</v>
      </c>
      <c r="AQ198" t="s">
        <v>91</v>
      </c>
      <c r="AR198" t="s">
        <v>92</v>
      </c>
      <c r="AS198" t="s"/>
      <c r="AT198" t="s">
        <v>93</v>
      </c>
      <c r="AU198" t="s"/>
      <c r="AV198" t="s"/>
      <c r="AW198" t="s"/>
      <c r="AX198" t="s"/>
      <c r="AY198" t="n">
        <v>6632367</v>
      </c>
      <c r="AZ198" t="s">
        <v>446</v>
      </c>
      <c r="BA198" t="s"/>
      <c r="BB198" t="n">
        <v>1165228</v>
      </c>
      <c r="BC198" t="n">
        <v>98.84079694747921</v>
      </c>
      <c r="BD198" t="n">
        <v>8.065560810874169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95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443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1262.62</v>
      </c>
      <c r="L199" t="s">
        <v>77</v>
      </c>
      <c r="M199" t="s"/>
      <c r="N199" t="s">
        <v>447</v>
      </c>
      <c r="O199" t="s">
        <v>79</v>
      </c>
      <c r="P199" t="s">
        <v>443</v>
      </c>
      <c r="Q199" t="s"/>
      <c r="R199" t="s">
        <v>237</v>
      </c>
      <c r="S199" t="s">
        <v>445</v>
      </c>
      <c r="T199" t="s">
        <v>82</v>
      </c>
      <c r="U199" t="s">
        <v>83</v>
      </c>
      <c r="V199" t="s">
        <v>84</v>
      </c>
      <c r="W199" t="s">
        <v>105</v>
      </c>
      <c r="X199" t="s"/>
      <c r="Y199" t="s">
        <v>86</v>
      </c>
      <c r="Z199">
        <f>HYPERLINK("https://hotelmonitor-cachepage.eclerx.com/savepage/tk_1544250965007581_sr_2150.html","info")</f>
        <v/>
      </c>
      <c r="AA199" t="n">
        <v>-6632367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436</v>
      </c>
      <c r="AQ199" t="s">
        <v>91</v>
      </c>
      <c r="AR199" t="s">
        <v>92</v>
      </c>
      <c r="AS199" t="s"/>
      <c r="AT199" t="s">
        <v>93</v>
      </c>
      <c r="AU199" t="s"/>
      <c r="AV199" t="s"/>
      <c r="AW199" t="s"/>
      <c r="AX199" t="s"/>
      <c r="AY199" t="n">
        <v>6632367</v>
      </c>
      <c r="AZ199" t="s">
        <v>446</v>
      </c>
      <c r="BA199" t="s"/>
      <c r="BB199" t="n">
        <v>1165228</v>
      </c>
      <c r="BC199" t="n">
        <v>98.84079694747921</v>
      </c>
      <c r="BD199" t="n">
        <v>8.065560810874169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95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448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544</v>
      </c>
      <c r="L200" t="s">
        <v>77</v>
      </c>
      <c r="M200" t="s"/>
      <c r="N200" t="s">
        <v>449</v>
      </c>
      <c r="O200" t="s">
        <v>79</v>
      </c>
      <c r="P200" t="s">
        <v>448</v>
      </c>
      <c r="Q200" t="s"/>
      <c r="R200" t="s">
        <v>158</v>
      </c>
      <c r="S200" t="s">
        <v>450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HYPERLINK("https://hotelmonitor-cachepage.eclerx.com/savepage/tk_15442510073538265_sr_2150.html","info")</f>
        <v/>
      </c>
      <c r="AA200" t="n">
        <v>-6258367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89</v>
      </c>
      <c r="AO200" t="s">
        <v>451</v>
      </c>
      <c r="AP200" t="n">
        <v>453</v>
      </c>
      <c r="AQ200" t="s">
        <v>91</v>
      </c>
      <c r="AR200" t="s">
        <v>71</v>
      </c>
      <c r="AS200" t="s"/>
      <c r="AT200" t="s">
        <v>93</v>
      </c>
      <c r="AU200" t="s"/>
      <c r="AV200" t="s"/>
      <c r="AW200" t="s"/>
      <c r="AX200" t="s"/>
      <c r="AY200" t="n">
        <v>6258367</v>
      </c>
      <c r="AZ200" t="s">
        <v>452</v>
      </c>
      <c r="BA200" t="s"/>
      <c r="BB200" t="n">
        <v>391723</v>
      </c>
      <c r="BC200" t="n">
        <v>98.95188331604</v>
      </c>
      <c r="BD200" t="n">
        <v>7.83209193059419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119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453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926.71</v>
      </c>
      <c r="L201" t="s">
        <v>77</v>
      </c>
      <c r="M201" t="s"/>
      <c r="N201" t="s">
        <v>444</v>
      </c>
      <c r="O201" t="s">
        <v>79</v>
      </c>
      <c r="P201" t="s">
        <v>453</v>
      </c>
      <c r="Q201" t="s"/>
      <c r="R201" t="s">
        <v>115</v>
      </c>
      <c r="S201" t="s">
        <v>454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HYPERLINK("https://hotelmonitor-cachepage.eclerx.com/savepage/tk_15442509720301833_sr_2150.html","info")</f>
        <v/>
      </c>
      <c r="AA201" t="n">
        <v>-2995211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440</v>
      </c>
      <c r="AQ201" t="s">
        <v>91</v>
      </c>
      <c r="AR201" t="s">
        <v>92</v>
      </c>
      <c r="AS201" t="s"/>
      <c r="AT201" t="s">
        <v>93</v>
      </c>
      <c r="AU201" t="s"/>
      <c r="AV201" t="s"/>
      <c r="AW201" t="s"/>
      <c r="AX201" t="s"/>
      <c r="AY201" t="n">
        <v>2995211</v>
      </c>
      <c r="AZ201" t="s">
        <v>455</v>
      </c>
      <c r="BA201" t="s"/>
      <c r="BB201" t="n">
        <v>1156070</v>
      </c>
      <c r="BC201" t="n">
        <v>98.819550473454</v>
      </c>
      <c r="BD201" t="n">
        <v>8.0397265625441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95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453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1390.06</v>
      </c>
      <c r="L202" t="s">
        <v>77</v>
      </c>
      <c r="M202" t="s"/>
      <c r="N202" t="s">
        <v>456</v>
      </c>
      <c r="O202" t="s">
        <v>79</v>
      </c>
      <c r="P202" t="s">
        <v>453</v>
      </c>
      <c r="Q202" t="s"/>
      <c r="R202" t="s">
        <v>115</v>
      </c>
      <c r="S202" t="s">
        <v>457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HYPERLINK("https://hotelmonitor-cachepage.eclerx.com/savepage/tk_15442509720301833_sr_2150.html","info")</f>
        <v/>
      </c>
      <c r="AA202" t="n">
        <v>-2995211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440</v>
      </c>
      <c r="AQ202" t="s">
        <v>91</v>
      </c>
      <c r="AR202" t="s">
        <v>92</v>
      </c>
      <c r="AS202" t="s"/>
      <c r="AT202" t="s">
        <v>93</v>
      </c>
      <c r="AU202" t="s"/>
      <c r="AV202" t="s"/>
      <c r="AW202" t="s"/>
      <c r="AX202" t="s"/>
      <c r="AY202" t="n">
        <v>2995211</v>
      </c>
      <c r="AZ202" t="s">
        <v>455</v>
      </c>
      <c r="BA202" t="s"/>
      <c r="BB202" t="n">
        <v>1156070</v>
      </c>
      <c r="BC202" t="n">
        <v>98.819550473454</v>
      </c>
      <c r="BD202" t="n">
        <v>8.0397265625441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95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458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3151.42</v>
      </c>
      <c r="L203" t="s">
        <v>77</v>
      </c>
      <c r="M203" t="s"/>
      <c r="N203" t="s">
        <v>459</v>
      </c>
      <c r="O203" t="s">
        <v>79</v>
      </c>
      <c r="P203" t="s">
        <v>458</v>
      </c>
      <c r="Q203" t="s"/>
      <c r="R203" t="s">
        <v>337</v>
      </c>
      <c r="S203" t="s">
        <v>460</v>
      </c>
      <c r="T203" t="s">
        <v>82</v>
      </c>
      <c r="U203" t="s">
        <v>83</v>
      </c>
      <c r="V203" t="s">
        <v>84</v>
      </c>
      <c r="W203" t="s">
        <v>105</v>
      </c>
      <c r="X203" t="s"/>
      <c r="Y203" t="s">
        <v>86</v>
      </c>
      <c r="Z203">
        <f>HYPERLINK("https://hotelmonitor-cachepage.eclerx.com/savepage/tk_1544250547951772_sr_2150.html","info")</f>
        <v/>
      </c>
      <c r="AA203" t="n">
        <v>-4328918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89</v>
      </c>
      <c r="AO203" t="s">
        <v>461</v>
      </c>
      <c r="AP203" t="n">
        <v>300</v>
      </c>
      <c r="AQ203" t="s">
        <v>91</v>
      </c>
      <c r="AR203" t="s">
        <v>71</v>
      </c>
      <c r="AS203" t="s"/>
      <c r="AT203" t="s">
        <v>93</v>
      </c>
      <c r="AU203" t="s"/>
      <c r="AV203" t="s"/>
      <c r="AW203" t="s"/>
      <c r="AX203" t="s"/>
      <c r="AY203" t="n">
        <v>4328918</v>
      </c>
      <c r="AZ203" t="s">
        <v>462</v>
      </c>
      <c r="BA203" t="s"/>
      <c r="BB203" t="n">
        <v>2320648</v>
      </c>
      <c r="BC203" t="n">
        <v>98.7754585035145</v>
      </c>
      <c r="BD203" t="n">
        <v>8.113587532127211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95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458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3703.71</v>
      </c>
      <c r="L204" t="s">
        <v>77</v>
      </c>
      <c r="M204" t="s"/>
      <c r="N204" t="s">
        <v>459</v>
      </c>
      <c r="O204" t="s">
        <v>79</v>
      </c>
      <c r="P204" t="s">
        <v>458</v>
      </c>
      <c r="Q204" t="s"/>
      <c r="R204" t="s">
        <v>337</v>
      </c>
      <c r="S204" t="s">
        <v>463</v>
      </c>
      <c r="T204" t="s">
        <v>82</v>
      </c>
      <c r="U204" t="s">
        <v>83</v>
      </c>
      <c r="V204" t="s">
        <v>84</v>
      </c>
      <c r="W204" t="s">
        <v>105</v>
      </c>
      <c r="X204" t="s"/>
      <c r="Y204" t="s">
        <v>86</v>
      </c>
      <c r="Z204">
        <f>HYPERLINK("https://hotelmonitor-cachepage.eclerx.com/savepage/tk_1544250547951772_sr_2150.html","info")</f>
        <v/>
      </c>
      <c r="AA204" t="n">
        <v>-4328918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89</v>
      </c>
      <c r="AO204" t="s">
        <v>464</v>
      </c>
      <c r="AP204" t="n">
        <v>300</v>
      </c>
      <c r="AQ204" t="s">
        <v>91</v>
      </c>
      <c r="AR204" t="s">
        <v>92</v>
      </c>
      <c r="AS204" t="s"/>
      <c r="AT204" t="s">
        <v>93</v>
      </c>
      <c r="AU204" t="s"/>
      <c r="AV204" t="s"/>
      <c r="AW204" t="s"/>
      <c r="AX204" t="s"/>
      <c r="AY204" t="n">
        <v>4328918</v>
      </c>
      <c r="AZ204" t="s">
        <v>462</v>
      </c>
      <c r="BA204" t="s"/>
      <c r="BB204" t="n">
        <v>2320648</v>
      </c>
      <c r="BC204" t="n">
        <v>98.7754585035145</v>
      </c>
      <c r="BD204" t="n">
        <v>8.113587532127211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95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458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4727.13</v>
      </c>
      <c r="L205" t="s">
        <v>77</v>
      </c>
      <c r="M205" t="s"/>
      <c r="N205" t="s">
        <v>465</v>
      </c>
      <c r="O205" t="s">
        <v>79</v>
      </c>
      <c r="P205" t="s">
        <v>458</v>
      </c>
      <c r="Q205" t="s"/>
      <c r="R205" t="s">
        <v>337</v>
      </c>
      <c r="S205" t="s">
        <v>466</v>
      </c>
      <c r="T205" t="s">
        <v>82</v>
      </c>
      <c r="U205" t="s">
        <v>83</v>
      </c>
      <c r="V205" t="s">
        <v>84</v>
      </c>
      <c r="W205" t="s">
        <v>105</v>
      </c>
      <c r="X205" t="s"/>
      <c r="Y205" t="s">
        <v>86</v>
      </c>
      <c r="Z205">
        <f>HYPERLINK("https://hotelmonitor-cachepage.eclerx.com/savepage/tk_1544250547951772_sr_2150.html","info")</f>
        <v/>
      </c>
      <c r="AA205" t="n">
        <v>-4328918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89</v>
      </c>
      <c r="AO205" t="s">
        <v>467</v>
      </c>
      <c r="AP205" t="n">
        <v>300</v>
      </c>
      <c r="AQ205" t="s">
        <v>91</v>
      </c>
      <c r="AR205" t="s">
        <v>71</v>
      </c>
      <c r="AS205" t="s"/>
      <c r="AT205" t="s">
        <v>93</v>
      </c>
      <c r="AU205" t="s"/>
      <c r="AV205" t="s"/>
      <c r="AW205" t="s"/>
      <c r="AX205" t="s"/>
      <c r="AY205" t="n">
        <v>4328918</v>
      </c>
      <c r="AZ205" t="s">
        <v>462</v>
      </c>
      <c r="BA205" t="s"/>
      <c r="BB205" t="n">
        <v>2320648</v>
      </c>
      <c r="BC205" t="n">
        <v>98.7754585035145</v>
      </c>
      <c r="BD205" t="n">
        <v>8.113587532127211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95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458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5555.55</v>
      </c>
      <c r="L206" t="s">
        <v>77</v>
      </c>
      <c r="M206" t="s"/>
      <c r="N206" t="s">
        <v>465</v>
      </c>
      <c r="O206" t="s">
        <v>79</v>
      </c>
      <c r="P206" t="s">
        <v>458</v>
      </c>
      <c r="Q206" t="s"/>
      <c r="R206" t="s">
        <v>337</v>
      </c>
      <c r="S206" t="s">
        <v>468</v>
      </c>
      <c r="T206" t="s">
        <v>82</v>
      </c>
      <c r="U206" t="s">
        <v>83</v>
      </c>
      <c r="V206" t="s">
        <v>84</v>
      </c>
      <c r="W206" t="s">
        <v>105</v>
      </c>
      <c r="X206" t="s"/>
      <c r="Y206" t="s">
        <v>86</v>
      </c>
      <c r="Z206">
        <f>HYPERLINK("https://hotelmonitor-cachepage.eclerx.com/savepage/tk_1544250547951772_sr_2150.html","info")</f>
        <v/>
      </c>
      <c r="AA206" t="n">
        <v>-4328918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300</v>
      </c>
      <c r="AQ206" t="s">
        <v>91</v>
      </c>
      <c r="AR206" t="s">
        <v>92</v>
      </c>
      <c r="AS206" t="s"/>
      <c r="AT206" t="s">
        <v>93</v>
      </c>
      <c r="AU206" t="s"/>
      <c r="AV206" t="s"/>
      <c r="AW206" t="s"/>
      <c r="AX206" t="s"/>
      <c r="AY206" t="n">
        <v>4328918</v>
      </c>
      <c r="AZ206" t="s">
        <v>462</v>
      </c>
      <c r="BA206" t="s"/>
      <c r="BB206" t="n">
        <v>2320648</v>
      </c>
      <c r="BC206" t="n">
        <v>98.7754585035145</v>
      </c>
      <c r="BD206" t="n">
        <v>8.113587532127211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95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469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4149.75</v>
      </c>
      <c r="L207" t="s">
        <v>77</v>
      </c>
      <c r="M207" t="s"/>
      <c r="N207" t="s">
        <v>470</v>
      </c>
      <c r="O207" t="s">
        <v>79</v>
      </c>
      <c r="P207" t="s">
        <v>469</v>
      </c>
      <c r="Q207" t="s"/>
      <c r="R207" t="s">
        <v>337</v>
      </c>
      <c r="S207" t="s">
        <v>471</v>
      </c>
      <c r="T207" t="s">
        <v>82</v>
      </c>
      <c r="U207" t="s">
        <v>83</v>
      </c>
      <c r="V207" t="s">
        <v>84</v>
      </c>
      <c r="W207" t="s">
        <v>105</v>
      </c>
      <c r="X207" t="s"/>
      <c r="Y207" t="s">
        <v>86</v>
      </c>
      <c r="Z207">
        <f>HYPERLINK("https://hotelmonitor-cachepage.eclerx.com/savepage/tk_15442501843249214_sr_2150.html","info")</f>
        <v/>
      </c>
      <c r="AA207" t="n">
        <v>-6383272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164</v>
      </c>
      <c r="AQ207" t="s">
        <v>91</v>
      </c>
      <c r="AR207" t="s">
        <v>92</v>
      </c>
      <c r="AS207" t="s"/>
      <c r="AT207" t="s">
        <v>93</v>
      </c>
      <c r="AU207" t="s"/>
      <c r="AV207" t="s"/>
      <c r="AW207" t="s"/>
      <c r="AX207" t="s"/>
      <c r="AY207" t="n">
        <v>6383272</v>
      </c>
      <c r="AZ207" t="s">
        <v>472</v>
      </c>
      <c r="BA207" t="s"/>
      <c r="BB207" t="n">
        <v>4645568</v>
      </c>
      <c r="BC207" t="n">
        <v>98.8141</v>
      </c>
      <c r="BD207" t="n">
        <v>8.041479000000001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95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469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4610.82</v>
      </c>
      <c r="L208" t="s">
        <v>77</v>
      </c>
      <c r="M208" t="s"/>
      <c r="N208" t="s">
        <v>470</v>
      </c>
      <c r="O208" t="s">
        <v>79</v>
      </c>
      <c r="P208" t="s">
        <v>469</v>
      </c>
      <c r="Q208" t="s"/>
      <c r="R208" t="s">
        <v>337</v>
      </c>
      <c r="S208" t="s">
        <v>473</v>
      </c>
      <c r="T208" t="s">
        <v>82</v>
      </c>
      <c r="U208" t="s">
        <v>83</v>
      </c>
      <c r="V208" t="s">
        <v>84</v>
      </c>
      <c r="W208" t="s">
        <v>105</v>
      </c>
      <c r="X208" t="s"/>
      <c r="Y208" t="s">
        <v>86</v>
      </c>
      <c r="Z208">
        <f>HYPERLINK("https://hotelmonitor-cachepage.eclerx.com/savepage/tk_15442501843249214_sr_2150.html","info")</f>
        <v/>
      </c>
      <c r="AA208" t="n">
        <v>-6383272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164</v>
      </c>
      <c r="AQ208" t="s">
        <v>91</v>
      </c>
      <c r="AR208" t="s">
        <v>92</v>
      </c>
      <c r="AS208" t="s"/>
      <c r="AT208" t="s">
        <v>93</v>
      </c>
      <c r="AU208" t="s"/>
      <c r="AV208" t="s"/>
      <c r="AW208" t="s"/>
      <c r="AX208" t="s"/>
      <c r="AY208" t="n">
        <v>6383272</v>
      </c>
      <c r="AZ208" t="s">
        <v>472</v>
      </c>
      <c r="BA208" t="s"/>
      <c r="BB208" t="n">
        <v>4645568</v>
      </c>
      <c r="BC208" t="n">
        <v>98.8141</v>
      </c>
      <c r="BD208" t="n">
        <v>8.041479000000001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95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469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4149.75</v>
      </c>
      <c r="L209" t="s">
        <v>77</v>
      </c>
      <c r="M209" t="s"/>
      <c r="N209" t="s">
        <v>474</v>
      </c>
      <c r="O209" t="s">
        <v>79</v>
      </c>
      <c r="P209" t="s">
        <v>469</v>
      </c>
      <c r="Q209" t="s"/>
      <c r="R209" t="s">
        <v>337</v>
      </c>
      <c r="S209" t="s">
        <v>471</v>
      </c>
      <c r="T209" t="s">
        <v>82</v>
      </c>
      <c r="U209" t="s">
        <v>83</v>
      </c>
      <c r="V209" t="s">
        <v>84</v>
      </c>
      <c r="W209" t="s">
        <v>105</v>
      </c>
      <c r="X209" t="s"/>
      <c r="Y209" t="s">
        <v>86</v>
      </c>
      <c r="Z209">
        <f>HYPERLINK("https://hotelmonitor-cachepage.eclerx.com/savepage/tk_15442501843249214_sr_2150.html","info")</f>
        <v/>
      </c>
      <c r="AA209" t="n">
        <v>-6383272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164</v>
      </c>
      <c r="AQ209" t="s">
        <v>91</v>
      </c>
      <c r="AR209" t="s">
        <v>92</v>
      </c>
      <c r="AS209" t="s"/>
      <c r="AT209" t="s">
        <v>93</v>
      </c>
      <c r="AU209" t="s"/>
      <c r="AV209" t="s"/>
      <c r="AW209" t="s"/>
      <c r="AX209" t="s"/>
      <c r="AY209" t="n">
        <v>6383272</v>
      </c>
      <c r="AZ209" t="s">
        <v>472</v>
      </c>
      <c r="BA209" t="s"/>
      <c r="BB209" t="n">
        <v>4645568</v>
      </c>
      <c r="BC209" t="n">
        <v>98.8141</v>
      </c>
      <c r="BD209" t="n">
        <v>8.041479000000001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95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469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4610.82</v>
      </c>
      <c r="L210" t="s">
        <v>77</v>
      </c>
      <c r="M210" t="s"/>
      <c r="N210" t="s">
        <v>474</v>
      </c>
      <c r="O210" t="s">
        <v>79</v>
      </c>
      <c r="P210" t="s">
        <v>469</v>
      </c>
      <c r="Q210" t="s"/>
      <c r="R210" t="s">
        <v>337</v>
      </c>
      <c r="S210" t="s">
        <v>473</v>
      </c>
      <c r="T210" t="s">
        <v>82</v>
      </c>
      <c r="U210" t="s">
        <v>83</v>
      </c>
      <c r="V210" t="s">
        <v>84</v>
      </c>
      <c r="W210" t="s">
        <v>105</v>
      </c>
      <c r="X210" t="s"/>
      <c r="Y210" t="s">
        <v>86</v>
      </c>
      <c r="Z210">
        <f>HYPERLINK("https://hotelmonitor-cachepage.eclerx.com/savepage/tk_15442501843249214_sr_2150.html","info")</f>
        <v/>
      </c>
      <c r="AA210" t="n">
        <v>-6383272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164</v>
      </c>
      <c r="AQ210" t="s">
        <v>91</v>
      </c>
      <c r="AR210" t="s">
        <v>92</v>
      </c>
      <c r="AS210" t="s"/>
      <c r="AT210" t="s">
        <v>93</v>
      </c>
      <c r="AU210" t="s"/>
      <c r="AV210" t="s"/>
      <c r="AW210" t="s"/>
      <c r="AX210" t="s"/>
      <c r="AY210" t="n">
        <v>6383272</v>
      </c>
      <c r="AZ210" t="s">
        <v>472</v>
      </c>
      <c r="BA210" t="s"/>
      <c r="BB210" t="n">
        <v>4645568</v>
      </c>
      <c r="BC210" t="n">
        <v>98.8141</v>
      </c>
      <c r="BD210" t="n">
        <v>8.041479000000001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95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469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4185</v>
      </c>
      <c r="L211" t="s">
        <v>77</v>
      </c>
      <c r="M211" t="s"/>
      <c r="N211" t="s">
        <v>475</v>
      </c>
      <c r="O211" t="s">
        <v>79</v>
      </c>
      <c r="P211" t="s">
        <v>469</v>
      </c>
      <c r="Q211" t="s"/>
      <c r="R211" t="s">
        <v>337</v>
      </c>
      <c r="S211" t="s">
        <v>476</v>
      </c>
      <c r="T211" t="s">
        <v>82</v>
      </c>
      <c r="U211" t="s">
        <v>83</v>
      </c>
      <c r="V211" t="s">
        <v>84</v>
      </c>
      <c r="W211" t="s">
        <v>105</v>
      </c>
      <c r="X211" t="s"/>
      <c r="Y211" t="s">
        <v>86</v>
      </c>
      <c r="Z211">
        <f>HYPERLINK("https://hotelmonitor-cachepage.eclerx.com/savepage/tk_15442501843249214_sr_2150.html","info")</f>
        <v/>
      </c>
      <c r="AA211" t="n">
        <v>-6383272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89</v>
      </c>
      <c r="AO211" t="s">
        <v>131</v>
      </c>
      <c r="AP211" t="n">
        <v>164</v>
      </c>
      <c r="AQ211" t="s">
        <v>91</v>
      </c>
      <c r="AR211" t="s">
        <v>477</v>
      </c>
      <c r="AS211" t="s"/>
      <c r="AT211" t="s">
        <v>93</v>
      </c>
      <c r="AU211" t="s"/>
      <c r="AV211" t="s"/>
      <c r="AW211" t="s"/>
      <c r="AX211" t="s"/>
      <c r="AY211" t="n">
        <v>6383272</v>
      </c>
      <c r="AZ211" t="s">
        <v>472</v>
      </c>
      <c r="BA211" t="s"/>
      <c r="BB211" t="n">
        <v>4645568</v>
      </c>
      <c r="BC211" t="n">
        <v>98.8141</v>
      </c>
      <c r="BD211" t="n">
        <v>8.041479000000001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95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478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1204.72</v>
      </c>
      <c r="L212" t="s">
        <v>77</v>
      </c>
      <c r="M212" t="s"/>
      <c r="N212" t="s">
        <v>479</v>
      </c>
      <c r="O212" t="s">
        <v>79</v>
      </c>
      <c r="P212" t="s">
        <v>478</v>
      </c>
      <c r="Q212" t="s"/>
      <c r="R212" t="s">
        <v>80</v>
      </c>
      <c r="S212" t="s">
        <v>480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>
        <f>HYPERLINK("https://hotelmonitor-cachepage.eclerx.com/savepage/tk_1544250297543408_sr_2150.html","info")</f>
        <v/>
      </c>
      <c r="AA212" t="n">
        <v>-6713361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204</v>
      </c>
      <c r="AQ212" t="s">
        <v>91</v>
      </c>
      <c r="AR212" t="s">
        <v>92</v>
      </c>
      <c r="AS212" t="s"/>
      <c r="AT212" t="s">
        <v>93</v>
      </c>
      <c r="AU212" t="s"/>
      <c r="AV212" t="s"/>
      <c r="AW212" t="s"/>
      <c r="AX212" t="s"/>
      <c r="AY212" t="n">
        <v>6713361</v>
      </c>
      <c r="AZ212" t="s">
        <v>481</v>
      </c>
      <c r="BA212" t="s"/>
      <c r="BB212" t="n">
        <v>108919</v>
      </c>
      <c r="BC212" t="n">
        <v>98.82973480224609</v>
      </c>
      <c r="BD212" t="n">
        <v>8.034524917602541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95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478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1334.46</v>
      </c>
      <c r="L213" t="s">
        <v>77</v>
      </c>
      <c r="M213" t="s"/>
      <c r="N213" t="s">
        <v>482</v>
      </c>
      <c r="O213" t="s">
        <v>79</v>
      </c>
      <c r="P213" t="s">
        <v>478</v>
      </c>
      <c r="Q213" t="s"/>
      <c r="R213" t="s">
        <v>80</v>
      </c>
      <c r="S213" t="s">
        <v>483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>
        <f>HYPERLINK("https://hotelmonitor-cachepage.eclerx.com/savepage/tk_1544250297543408_sr_2150.html","info")</f>
        <v/>
      </c>
      <c r="AA213" t="n">
        <v>-6713361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204</v>
      </c>
      <c r="AQ213" t="s">
        <v>91</v>
      </c>
      <c r="AR213" t="s">
        <v>92</v>
      </c>
      <c r="AS213" t="s"/>
      <c r="AT213" t="s">
        <v>93</v>
      </c>
      <c r="AU213" t="s"/>
      <c r="AV213" t="s"/>
      <c r="AW213" t="s"/>
      <c r="AX213" t="s"/>
      <c r="AY213" t="n">
        <v>6713361</v>
      </c>
      <c r="AZ213" t="s">
        <v>481</v>
      </c>
      <c r="BA213" t="s"/>
      <c r="BB213" t="n">
        <v>108919</v>
      </c>
      <c r="BC213" t="n">
        <v>98.82973480224609</v>
      </c>
      <c r="BD213" t="n">
        <v>8.034524917602541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95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478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1834.88</v>
      </c>
      <c r="L214" t="s">
        <v>77</v>
      </c>
      <c r="M214" t="s"/>
      <c r="N214" t="s">
        <v>484</v>
      </c>
      <c r="O214" t="s">
        <v>79</v>
      </c>
      <c r="P214" t="s">
        <v>478</v>
      </c>
      <c r="Q214" t="s"/>
      <c r="R214" t="s">
        <v>80</v>
      </c>
      <c r="S214" t="s">
        <v>485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>
        <f>HYPERLINK("https://hotelmonitor-cachepage.eclerx.com/savepage/tk_1544250297543408_sr_2150.html","info")</f>
        <v/>
      </c>
      <c r="AA214" t="n">
        <v>-6713361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204</v>
      </c>
      <c r="AQ214" t="s">
        <v>91</v>
      </c>
      <c r="AR214" t="s">
        <v>92</v>
      </c>
      <c r="AS214" t="s"/>
      <c r="AT214" t="s">
        <v>93</v>
      </c>
      <c r="AU214" t="s"/>
      <c r="AV214" t="s"/>
      <c r="AW214" t="s"/>
      <c r="AX214" t="s"/>
      <c r="AY214" t="n">
        <v>6713361</v>
      </c>
      <c r="AZ214" t="s">
        <v>481</v>
      </c>
      <c r="BA214" t="s"/>
      <c r="BB214" t="n">
        <v>108919</v>
      </c>
      <c r="BC214" t="n">
        <v>98.82973480224609</v>
      </c>
      <c r="BD214" t="n">
        <v>8.034524917602541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95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486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1214.95</v>
      </c>
      <c r="L215" t="s">
        <v>77</v>
      </c>
      <c r="M215" t="s"/>
      <c r="N215" t="s">
        <v>487</v>
      </c>
      <c r="O215" t="s">
        <v>79</v>
      </c>
      <c r="P215" t="s">
        <v>486</v>
      </c>
      <c r="Q215" t="s"/>
      <c r="R215" t="s">
        <v>80</v>
      </c>
      <c r="S215" t="s">
        <v>488</v>
      </c>
      <c r="T215" t="s">
        <v>82</v>
      </c>
      <c r="U215" t="s">
        <v>83</v>
      </c>
      <c r="V215" t="s">
        <v>84</v>
      </c>
      <c r="W215" t="s">
        <v>105</v>
      </c>
      <c r="X215" t="s"/>
      <c r="Y215" t="s">
        <v>86</v>
      </c>
      <c r="Z215">
        <f>HYPERLINK("https://hotelmonitor-cachepage.eclerx.com/savepage/tk_15442509026497686_sr_2150.html","info")</f>
        <v/>
      </c>
      <c r="AA215" t="n">
        <v>-3791722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418</v>
      </c>
      <c r="AQ215" t="s">
        <v>91</v>
      </c>
      <c r="AR215" t="s">
        <v>92</v>
      </c>
      <c r="AS215" t="s"/>
      <c r="AT215" t="s">
        <v>93</v>
      </c>
      <c r="AU215" t="s"/>
      <c r="AV215" t="s"/>
      <c r="AW215" t="s"/>
      <c r="AX215" t="s"/>
      <c r="AY215" t="n">
        <v>3791722</v>
      </c>
      <c r="AZ215" t="s">
        <v>489</v>
      </c>
      <c r="BA215" t="s"/>
      <c r="BB215" t="n">
        <v>625739</v>
      </c>
      <c r="BC215" t="n">
        <v>98.9170038700104</v>
      </c>
      <c r="BD215" t="n">
        <v>8.06580513309013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95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486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1214.95</v>
      </c>
      <c r="L216" t="s">
        <v>77</v>
      </c>
      <c r="M216" t="s"/>
      <c r="N216" t="s">
        <v>490</v>
      </c>
      <c r="O216" t="s">
        <v>79</v>
      </c>
      <c r="P216" t="s">
        <v>486</v>
      </c>
      <c r="Q216" t="s"/>
      <c r="R216" t="s">
        <v>80</v>
      </c>
      <c r="S216" t="s">
        <v>488</v>
      </c>
      <c r="T216" t="s">
        <v>82</v>
      </c>
      <c r="U216" t="s">
        <v>83</v>
      </c>
      <c r="V216" t="s">
        <v>84</v>
      </c>
      <c r="W216" t="s">
        <v>105</v>
      </c>
      <c r="X216" t="s"/>
      <c r="Y216" t="s">
        <v>86</v>
      </c>
      <c r="Z216">
        <f>HYPERLINK("https://hotelmonitor-cachepage.eclerx.com/savepage/tk_15442509026497686_sr_2150.html","info")</f>
        <v/>
      </c>
      <c r="AA216" t="n">
        <v>-3791722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418</v>
      </c>
      <c r="AQ216" t="s">
        <v>91</v>
      </c>
      <c r="AR216" t="s">
        <v>92</v>
      </c>
      <c r="AS216" t="s"/>
      <c r="AT216" t="s">
        <v>93</v>
      </c>
      <c r="AU216" t="s"/>
      <c r="AV216" t="s"/>
      <c r="AW216" t="s"/>
      <c r="AX216" t="s"/>
      <c r="AY216" t="n">
        <v>3791722</v>
      </c>
      <c r="AZ216" t="s">
        <v>489</v>
      </c>
      <c r="BA216" t="s"/>
      <c r="BB216" t="n">
        <v>625739</v>
      </c>
      <c r="BC216" t="n">
        <v>98.9170038700104</v>
      </c>
      <c r="BD216" t="n">
        <v>8.06580513309013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95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491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514.78</v>
      </c>
      <c r="L217" t="s">
        <v>77</v>
      </c>
      <c r="M217" t="s"/>
      <c r="N217" t="s">
        <v>492</v>
      </c>
      <c r="O217" t="s">
        <v>79</v>
      </c>
      <c r="P217" t="s">
        <v>491</v>
      </c>
      <c r="Q217" t="s"/>
      <c r="R217" t="s">
        <v>158</v>
      </c>
      <c r="S217" t="s">
        <v>493</v>
      </c>
      <c r="T217" t="s">
        <v>82</v>
      </c>
      <c r="U217" t="s">
        <v>83</v>
      </c>
      <c r="V217" t="s">
        <v>84</v>
      </c>
      <c r="W217" t="s">
        <v>105</v>
      </c>
      <c r="X217" t="s"/>
      <c r="Y217" t="s">
        <v>86</v>
      </c>
      <c r="Z217">
        <f>HYPERLINK("https://hotelmonitor-cachepage.eclerx.com/savepage/tk_15442500049438605_sr_2150.html","info")</f>
        <v/>
      </c>
      <c r="AA217" t="n">
        <v>-3727012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89</v>
      </c>
      <c r="AO217" t="s">
        <v>494</v>
      </c>
      <c r="AP217" t="n">
        <v>67</v>
      </c>
      <c r="AQ217" t="s">
        <v>91</v>
      </c>
      <c r="AR217" t="s">
        <v>71</v>
      </c>
      <c r="AS217" t="s"/>
      <c r="AT217" t="s">
        <v>93</v>
      </c>
      <c r="AU217" t="s"/>
      <c r="AV217" t="s"/>
      <c r="AW217" t="s"/>
      <c r="AX217" t="s"/>
      <c r="AY217" t="n">
        <v>3727012</v>
      </c>
      <c r="AZ217" t="s">
        <v>495</v>
      </c>
      <c r="BA217" t="s"/>
      <c r="BB217" t="n">
        <v>1848860</v>
      </c>
      <c r="BC217" t="n">
        <v>98.91619652509689</v>
      </c>
      <c r="BD217" t="n">
        <v>8.064583520533899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95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491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547.14</v>
      </c>
      <c r="L218" t="s">
        <v>77</v>
      </c>
      <c r="M218" t="s"/>
      <c r="N218" t="s">
        <v>492</v>
      </c>
      <c r="O218" t="s">
        <v>79</v>
      </c>
      <c r="P218" t="s">
        <v>491</v>
      </c>
      <c r="Q218" t="s"/>
      <c r="R218" t="s">
        <v>158</v>
      </c>
      <c r="S218" t="s">
        <v>328</v>
      </c>
      <c r="T218" t="s">
        <v>82</v>
      </c>
      <c r="U218" t="s">
        <v>83</v>
      </c>
      <c r="V218" t="s">
        <v>84</v>
      </c>
      <c r="W218" t="s">
        <v>105</v>
      </c>
      <c r="X218" t="s"/>
      <c r="Y218" t="s">
        <v>86</v>
      </c>
      <c r="Z218">
        <f>HYPERLINK("https://hotelmonitor-cachepage.eclerx.com/savepage/tk_15442500049438605_sr_2150.html","info")</f>
        <v/>
      </c>
      <c r="AA218" t="n">
        <v>-3727012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67</v>
      </c>
      <c r="AQ218" t="s">
        <v>91</v>
      </c>
      <c r="AR218" t="s">
        <v>71</v>
      </c>
      <c r="AS218" t="s"/>
      <c r="AT218" t="s">
        <v>93</v>
      </c>
      <c r="AU218" t="s"/>
      <c r="AV218" t="s"/>
      <c r="AW218" t="s"/>
      <c r="AX218" t="s"/>
      <c r="AY218" t="n">
        <v>3727012</v>
      </c>
      <c r="AZ218" t="s">
        <v>495</v>
      </c>
      <c r="BA218" t="s"/>
      <c r="BB218" t="n">
        <v>1848860</v>
      </c>
      <c r="BC218" t="n">
        <v>98.91619652509689</v>
      </c>
      <c r="BD218" t="n">
        <v>8.064583520533899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95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491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560.27</v>
      </c>
      <c r="L219" t="s">
        <v>77</v>
      </c>
      <c r="M219" t="s"/>
      <c r="N219" t="s">
        <v>103</v>
      </c>
      <c r="O219" t="s">
        <v>79</v>
      </c>
      <c r="P219" t="s">
        <v>491</v>
      </c>
      <c r="Q219" t="s"/>
      <c r="R219" t="s">
        <v>158</v>
      </c>
      <c r="S219" t="s">
        <v>496</v>
      </c>
      <c r="T219" t="s">
        <v>82</v>
      </c>
      <c r="U219" t="s">
        <v>83</v>
      </c>
      <c r="V219" t="s">
        <v>84</v>
      </c>
      <c r="W219" t="s">
        <v>105</v>
      </c>
      <c r="X219" t="s"/>
      <c r="Y219" t="s">
        <v>86</v>
      </c>
      <c r="Z219">
        <f>HYPERLINK("https://hotelmonitor-cachepage.eclerx.com/savepage/tk_15442500049438605_sr_2150.html","info")</f>
        <v/>
      </c>
      <c r="AA219" t="n">
        <v>-3727012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89</v>
      </c>
      <c r="AO219" t="s">
        <v>497</v>
      </c>
      <c r="AP219" t="n">
        <v>67</v>
      </c>
      <c r="AQ219" t="s">
        <v>91</v>
      </c>
      <c r="AR219" t="s">
        <v>71</v>
      </c>
      <c r="AS219" t="s"/>
      <c r="AT219" t="s">
        <v>93</v>
      </c>
      <c r="AU219" t="s"/>
      <c r="AV219" t="s"/>
      <c r="AW219" t="s"/>
      <c r="AX219" t="s"/>
      <c r="AY219" t="n">
        <v>3727012</v>
      </c>
      <c r="AZ219" t="s">
        <v>495</v>
      </c>
      <c r="BA219" t="s"/>
      <c r="BB219" t="n">
        <v>1848860</v>
      </c>
      <c r="BC219" t="n">
        <v>98.91619652509689</v>
      </c>
      <c r="BD219" t="n">
        <v>8.064583520533899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95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491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589.23</v>
      </c>
      <c r="L220" t="s">
        <v>77</v>
      </c>
      <c r="M220" t="s"/>
      <c r="N220" t="s">
        <v>103</v>
      </c>
      <c r="O220" t="s">
        <v>79</v>
      </c>
      <c r="P220" t="s">
        <v>491</v>
      </c>
      <c r="Q220" t="s"/>
      <c r="R220" t="s">
        <v>158</v>
      </c>
      <c r="S220" t="s">
        <v>498</v>
      </c>
      <c r="T220" t="s">
        <v>82</v>
      </c>
      <c r="U220" t="s">
        <v>83</v>
      </c>
      <c r="V220" t="s">
        <v>84</v>
      </c>
      <c r="W220" t="s">
        <v>105</v>
      </c>
      <c r="X220" t="s"/>
      <c r="Y220" t="s">
        <v>86</v>
      </c>
      <c r="Z220">
        <f>HYPERLINK("https://hotelmonitor-cachepage.eclerx.com/savepage/tk_15442500049438605_sr_2150.html","info")</f>
        <v/>
      </c>
      <c r="AA220" t="n">
        <v>-3727012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67</v>
      </c>
      <c r="AQ220" t="s">
        <v>91</v>
      </c>
      <c r="AR220" t="s">
        <v>71</v>
      </c>
      <c r="AS220" t="s"/>
      <c r="AT220" t="s">
        <v>93</v>
      </c>
      <c r="AU220" t="s"/>
      <c r="AV220" t="s"/>
      <c r="AW220" t="s"/>
      <c r="AX220" t="s"/>
      <c r="AY220" t="n">
        <v>3727012</v>
      </c>
      <c r="AZ220" t="s">
        <v>495</v>
      </c>
      <c r="BA220" t="s"/>
      <c r="BB220" t="n">
        <v>1848860</v>
      </c>
      <c r="BC220" t="n">
        <v>98.91619652509689</v>
      </c>
      <c r="BD220" t="n">
        <v>8.064583520533899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95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491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720.35</v>
      </c>
      <c r="L221" t="s">
        <v>77</v>
      </c>
      <c r="M221" t="s"/>
      <c r="N221" t="s">
        <v>215</v>
      </c>
      <c r="O221" t="s">
        <v>79</v>
      </c>
      <c r="P221" t="s">
        <v>491</v>
      </c>
      <c r="Q221" t="s"/>
      <c r="R221" t="s">
        <v>158</v>
      </c>
      <c r="S221" t="s">
        <v>499</v>
      </c>
      <c r="T221" t="s">
        <v>82</v>
      </c>
      <c r="U221" t="s">
        <v>83</v>
      </c>
      <c r="V221" t="s">
        <v>84</v>
      </c>
      <c r="W221" t="s">
        <v>105</v>
      </c>
      <c r="X221" t="s"/>
      <c r="Y221" t="s">
        <v>86</v>
      </c>
      <c r="Z221">
        <f>HYPERLINK("https://hotelmonitor-cachepage.eclerx.com/savepage/tk_15442500049438605_sr_2150.html","info")</f>
        <v/>
      </c>
      <c r="AA221" t="n">
        <v>-3727012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89</v>
      </c>
      <c r="AO221" t="s">
        <v>500</v>
      </c>
      <c r="AP221" t="n">
        <v>67</v>
      </c>
      <c r="AQ221" t="s">
        <v>91</v>
      </c>
      <c r="AR221" t="s">
        <v>71</v>
      </c>
      <c r="AS221" t="s"/>
      <c r="AT221" t="s">
        <v>93</v>
      </c>
      <c r="AU221" t="s"/>
      <c r="AV221" t="s"/>
      <c r="AW221" t="s"/>
      <c r="AX221" t="s"/>
      <c r="AY221" t="n">
        <v>3727012</v>
      </c>
      <c r="AZ221" t="s">
        <v>495</v>
      </c>
      <c r="BA221" t="s"/>
      <c r="BB221" t="n">
        <v>1848860</v>
      </c>
      <c r="BC221" t="n">
        <v>98.91619652509689</v>
      </c>
      <c r="BD221" t="n">
        <v>8.064583520533899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95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491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757.58</v>
      </c>
      <c r="L222" t="s">
        <v>77</v>
      </c>
      <c r="M222" t="s"/>
      <c r="N222" t="s">
        <v>215</v>
      </c>
      <c r="O222" t="s">
        <v>79</v>
      </c>
      <c r="P222" t="s">
        <v>491</v>
      </c>
      <c r="Q222" t="s"/>
      <c r="R222" t="s">
        <v>158</v>
      </c>
      <c r="S222" t="s">
        <v>501</v>
      </c>
      <c r="T222" t="s">
        <v>82</v>
      </c>
      <c r="U222" t="s">
        <v>83</v>
      </c>
      <c r="V222" t="s">
        <v>84</v>
      </c>
      <c r="W222" t="s">
        <v>105</v>
      </c>
      <c r="X222" t="s"/>
      <c r="Y222" t="s">
        <v>86</v>
      </c>
      <c r="Z222">
        <f>HYPERLINK("https://hotelmonitor-cachepage.eclerx.com/savepage/tk_15442500049438605_sr_2150.html","info")</f>
        <v/>
      </c>
      <c r="AA222" t="n">
        <v>-3727012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67</v>
      </c>
      <c r="AQ222" t="s">
        <v>91</v>
      </c>
      <c r="AR222" t="s">
        <v>71</v>
      </c>
      <c r="AS222" t="s"/>
      <c r="AT222" t="s">
        <v>93</v>
      </c>
      <c r="AU222" t="s"/>
      <c r="AV222" t="s"/>
      <c r="AW222" t="s"/>
      <c r="AX222" t="s"/>
      <c r="AY222" t="n">
        <v>3727012</v>
      </c>
      <c r="AZ222" t="s">
        <v>495</v>
      </c>
      <c r="BA222" t="s"/>
      <c r="BB222" t="n">
        <v>1848860</v>
      </c>
      <c r="BC222" t="n">
        <v>98.91619652509689</v>
      </c>
      <c r="BD222" t="n">
        <v>8.064583520533899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95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491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1069.15</v>
      </c>
      <c r="L223" t="s">
        <v>77</v>
      </c>
      <c r="M223" t="s"/>
      <c r="N223" t="s">
        <v>502</v>
      </c>
      <c r="O223" t="s">
        <v>79</v>
      </c>
      <c r="P223" t="s">
        <v>491</v>
      </c>
      <c r="Q223" t="s"/>
      <c r="R223" t="s">
        <v>158</v>
      </c>
      <c r="S223" t="s">
        <v>503</v>
      </c>
      <c r="T223" t="s">
        <v>82</v>
      </c>
      <c r="U223" t="s">
        <v>83</v>
      </c>
      <c r="V223" t="s">
        <v>84</v>
      </c>
      <c r="W223" t="s">
        <v>105</v>
      </c>
      <c r="X223" t="s"/>
      <c r="Y223" t="s">
        <v>86</v>
      </c>
      <c r="Z223">
        <f>HYPERLINK("https://hotelmonitor-cachepage.eclerx.com/savepage/tk_15442500049438605_sr_2150.html","info")</f>
        <v/>
      </c>
      <c r="AA223" t="n">
        <v>-3727012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89</v>
      </c>
      <c r="AO223" t="s">
        <v>504</v>
      </c>
      <c r="AP223" t="n">
        <v>67</v>
      </c>
      <c r="AQ223" t="s">
        <v>91</v>
      </c>
      <c r="AR223" t="s">
        <v>71</v>
      </c>
      <c r="AS223" t="s"/>
      <c r="AT223" t="s">
        <v>93</v>
      </c>
      <c r="AU223" t="s"/>
      <c r="AV223" t="s"/>
      <c r="AW223" t="s"/>
      <c r="AX223" t="s"/>
      <c r="AY223" t="n">
        <v>3727012</v>
      </c>
      <c r="AZ223" t="s">
        <v>495</v>
      </c>
      <c r="BA223" t="s"/>
      <c r="BB223" t="n">
        <v>1848860</v>
      </c>
      <c r="BC223" t="n">
        <v>98.91619652509689</v>
      </c>
      <c r="BD223" t="n">
        <v>8.064583520533899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95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491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1136.36</v>
      </c>
      <c r="L224" t="s">
        <v>77</v>
      </c>
      <c r="M224" t="s"/>
      <c r="N224" t="s">
        <v>502</v>
      </c>
      <c r="O224" t="s">
        <v>79</v>
      </c>
      <c r="P224" t="s">
        <v>491</v>
      </c>
      <c r="Q224" t="s"/>
      <c r="R224" t="s">
        <v>158</v>
      </c>
      <c r="S224" t="s">
        <v>505</v>
      </c>
      <c r="T224" t="s">
        <v>82</v>
      </c>
      <c r="U224" t="s">
        <v>83</v>
      </c>
      <c r="V224" t="s">
        <v>84</v>
      </c>
      <c r="W224" t="s">
        <v>105</v>
      </c>
      <c r="X224" t="s"/>
      <c r="Y224" t="s">
        <v>86</v>
      </c>
      <c r="Z224">
        <f>HYPERLINK("https://hotelmonitor-cachepage.eclerx.com/savepage/tk_15442500049438605_sr_2150.html","info")</f>
        <v/>
      </c>
      <c r="AA224" t="n">
        <v>-3727012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67</v>
      </c>
      <c r="AQ224" t="s">
        <v>91</v>
      </c>
      <c r="AR224" t="s">
        <v>71</v>
      </c>
      <c r="AS224" t="s"/>
      <c r="AT224" t="s">
        <v>93</v>
      </c>
      <c r="AU224" t="s"/>
      <c r="AV224" t="s"/>
      <c r="AW224" t="s"/>
      <c r="AX224" t="s"/>
      <c r="AY224" t="n">
        <v>3727012</v>
      </c>
      <c r="AZ224" t="s">
        <v>495</v>
      </c>
      <c r="BA224" t="s"/>
      <c r="BB224" t="n">
        <v>1848860</v>
      </c>
      <c r="BC224" t="n">
        <v>98.91619652509689</v>
      </c>
      <c r="BD224" t="n">
        <v>8.064583520533899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95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506</v>
      </c>
      <c r="F225" t="n">
        <v>3538947</v>
      </c>
      <c r="G225" t="s">
        <v>74</v>
      </c>
      <c r="H225" t="s">
        <v>75</v>
      </c>
      <c r="I225" t="s"/>
      <c r="J225" t="s">
        <v>76</v>
      </c>
      <c r="K225" t="n">
        <v>3411.96</v>
      </c>
      <c r="L225" t="s">
        <v>77</v>
      </c>
      <c r="M225" t="s"/>
      <c r="N225" t="s">
        <v>163</v>
      </c>
      <c r="O225" t="s">
        <v>79</v>
      </c>
      <c r="P225" t="s">
        <v>506</v>
      </c>
      <c r="Q225" t="s"/>
      <c r="R225" t="s">
        <v>168</v>
      </c>
      <c r="S225" t="s">
        <v>507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>
        <f>HYPERLINK("https://hotelmonitor-cachepage.eclerx.com/savepage/tk_15442500538276036_sr_2150.html","info")</f>
        <v/>
      </c>
      <c r="AA225" t="n">
        <v>560144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90</v>
      </c>
      <c r="AQ225" t="s">
        <v>91</v>
      </c>
      <c r="AR225" t="s">
        <v>92</v>
      </c>
      <c r="AS225" t="s"/>
      <c r="AT225" t="s">
        <v>93</v>
      </c>
      <c r="AU225" t="s"/>
      <c r="AV225" t="s"/>
      <c r="AW225" t="s"/>
      <c r="AX225" t="s"/>
      <c r="AY225" t="n">
        <v>2995164</v>
      </c>
      <c r="AZ225" t="s">
        <v>508</v>
      </c>
      <c r="BA225" t="s"/>
      <c r="BB225" t="n">
        <v>1177727</v>
      </c>
      <c r="BC225" t="n">
        <v>98.82878100000001</v>
      </c>
      <c r="BD225" t="n">
        <v>8.033787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95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509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849.61</v>
      </c>
      <c r="L226" t="s">
        <v>77</v>
      </c>
      <c r="M226" t="s"/>
      <c r="N226" t="s">
        <v>510</v>
      </c>
      <c r="O226" t="s">
        <v>79</v>
      </c>
      <c r="P226" t="s">
        <v>509</v>
      </c>
      <c r="Q226" t="s"/>
      <c r="R226" t="s">
        <v>158</v>
      </c>
      <c r="S226" t="s">
        <v>511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>
        <f>HYPERLINK("https://hotelmonitor-cachepage.eclerx.com/savepage/tk_15442505337320242_sr_2150.html","info")</f>
        <v/>
      </c>
      <c r="AA226" t="n">
        <v>-3791342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293</v>
      </c>
      <c r="AQ226" t="s">
        <v>91</v>
      </c>
      <c r="AR226" t="s">
        <v>92</v>
      </c>
      <c r="AS226" t="s"/>
      <c r="AT226" t="s">
        <v>93</v>
      </c>
      <c r="AU226" t="s"/>
      <c r="AV226" t="s"/>
      <c r="AW226" t="s"/>
      <c r="AX226" t="s"/>
      <c r="AY226" t="n">
        <v>3791342</v>
      </c>
      <c r="AZ226" t="s">
        <v>512</v>
      </c>
      <c r="BA226" t="s"/>
      <c r="BB226" t="n">
        <v>262495</v>
      </c>
      <c r="BC226" t="n">
        <v>98.8289576768875</v>
      </c>
      <c r="BD226" t="n">
        <v>8.033574572830361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95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509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1070.52</v>
      </c>
      <c r="L227" t="s">
        <v>77</v>
      </c>
      <c r="M227" t="s"/>
      <c r="N227" t="s">
        <v>510</v>
      </c>
      <c r="O227" t="s">
        <v>79</v>
      </c>
      <c r="P227" t="s">
        <v>509</v>
      </c>
      <c r="Q227" t="s"/>
      <c r="R227" t="s">
        <v>158</v>
      </c>
      <c r="S227" t="s">
        <v>513</v>
      </c>
      <c r="T227" t="s">
        <v>82</v>
      </c>
      <c r="U227" t="s">
        <v>83</v>
      </c>
      <c r="V227" t="s">
        <v>84</v>
      </c>
      <c r="W227" t="s">
        <v>105</v>
      </c>
      <c r="X227" t="s"/>
      <c r="Y227" t="s">
        <v>86</v>
      </c>
      <c r="Z227">
        <f>HYPERLINK("https://hotelmonitor-cachepage.eclerx.com/savepage/tk_15442505337320242_sr_2150.html","info")</f>
        <v/>
      </c>
      <c r="AA227" t="n">
        <v>-3791342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293</v>
      </c>
      <c r="AQ227" t="s">
        <v>91</v>
      </c>
      <c r="AR227" t="s">
        <v>92</v>
      </c>
      <c r="AS227" t="s"/>
      <c r="AT227" t="s">
        <v>93</v>
      </c>
      <c r="AU227" t="s"/>
      <c r="AV227" t="s"/>
      <c r="AW227" t="s"/>
      <c r="AX227" t="s"/>
      <c r="AY227" t="n">
        <v>3791342</v>
      </c>
      <c r="AZ227" t="s">
        <v>512</v>
      </c>
      <c r="BA227" t="s"/>
      <c r="BB227" t="n">
        <v>262495</v>
      </c>
      <c r="BC227" t="n">
        <v>98.8289576768875</v>
      </c>
      <c r="BD227" t="n">
        <v>8.033574572830361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95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514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1094.33</v>
      </c>
      <c r="L228" t="s">
        <v>77</v>
      </c>
      <c r="M228" t="s"/>
      <c r="N228" t="s">
        <v>163</v>
      </c>
      <c r="O228" t="s">
        <v>79</v>
      </c>
      <c r="P228" t="s">
        <v>514</v>
      </c>
      <c r="Q228" t="s"/>
      <c r="R228" t="s">
        <v>158</v>
      </c>
      <c r="S228" t="s">
        <v>515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>
        <f>HYPERLINK("https://hotelmonitor-cachepage.eclerx.com/savepage/tk_15442504037462382_sr_2150.html","info")</f>
        <v/>
      </c>
      <c r="AA228" t="n">
        <v>-4631744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89</v>
      </c>
      <c r="AO228" t="s">
        <v>516</v>
      </c>
      <c r="AP228" t="n">
        <v>242</v>
      </c>
      <c r="AQ228" t="s">
        <v>91</v>
      </c>
      <c r="AR228" t="s">
        <v>71</v>
      </c>
      <c r="AS228" t="s"/>
      <c r="AT228" t="s">
        <v>93</v>
      </c>
      <c r="AU228" t="s"/>
      <c r="AV228" t="s"/>
      <c r="AW228" t="s"/>
      <c r="AX228" t="s"/>
      <c r="AY228" t="n">
        <v>4631744</v>
      </c>
      <c r="AZ228" t="s">
        <v>517</v>
      </c>
      <c r="BA228" t="s"/>
      <c r="BB228" t="n">
        <v>267558</v>
      </c>
      <c r="BC228" t="n">
        <v>98.8129437575117</v>
      </c>
      <c r="BD228" t="n">
        <v>8.050304944862059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95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514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1178.45</v>
      </c>
      <c r="L229" t="s">
        <v>77</v>
      </c>
      <c r="M229" t="s"/>
      <c r="N229" t="s">
        <v>163</v>
      </c>
      <c r="O229" t="s">
        <v>79</v>
      </c>
      <c r="P229" t="s">
        <v>514</v>
      </c>
      <c r="Q229" t="s"/>
      <c r="R229" t="s">
        <v>158</v>
      </c>
      <c r="S229" t="s">
        <v>334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>
        <f>HYPERLINK("https://hotelmonitor-cachepage.eclerx.com/savepage/tk_15442504037462382_sr_2150.html","info")</f>
        <v/>
      </c>
      <c r="AA229" t="n">
        <v>-4631744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89</v>
      </c>
      <c r="AO229" t="s">
        <v>518</v>
      </c>
      <c r="AP229" t="n">
        <v>242</v>
      </c>
      <c r="AQ229" t="s">
        <v>91</v>
      </c>
      <c r="AR229" t="s">
        <v>71</v>
      </c>
      <c r="AS229" t="s"/>
      <c r="AT229" t="s">
        <v>93</v>
      </c>
      <c r="AU229" t="s"/>
      <c r="AV229" t="s"/>
      <c r="AW229" t="s"/>
      <c r="AX229" t="s"/>
      <c r="AY229" t="n">
        <v>4631744</v>
      </c>
      <c r="AZ229" t="s">
        <v>517</v>
      </c>
      <c r="BA229" t="s"/>
      <c r="BB229" t="n">
        <v>267558</v>
      </c>
      <c r="BC229" t="n">
        <v>98.8129437575117</v>
      </c>
      <c r="BD229" t="n">
        <v>8.050304944862059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95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514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1094.33</v>
      </c>
      <c r="L230" t="s">
        <v>77</v>
      </c>
      <c r="M230" t="s"/>
      <c r="N230" t="s">
        <v>214</v>
      </c>
      <c r="O230" t="s">
        <v>79</v>
      </c>
      <c r="P230" t="s">
        <v>514</v>
      </c>
      <c r="Q230" t="s"/>
      <c r="R230" t="s">
        <v>158</v>
      </c>
      <c r="S230" t="s">
        <v>515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>
        <f>HYPERLINK("https://hotelmonitor-cachepage.eclerx.com/savepage/tk_15442504037462382_sr_2150.html","info")</f>
        <v/>
      </c>
      <c r="AA230" t="n">
        <v>-4631744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89</v>
      </c>
      <c r="AO230" t="s">
        <v>516</v>
      </c>
      <c r="AP230" t="n">
        <v>242</v>
      </c>
      <c r="AQ230" t="s">
        <v>91</v>
      </c>
      <c r="AR230" t="s">
        <v>71</v>
      </c>
      <c r="AS230" t="s"/>
      <c r="AT230" t="s">
        <v>93</v>
      </c>
      <c r="AU230" t="s"/>
      <c r="AV230" t="s"/>
      <c r="AW230" t="s"/>
      <c r="AX230" t="s"/>
      <c r="AY230" t="n">
        <v>4631744</v>
      </c>
      <c r="AZ230" t="s">
        <v>517</v>
      </c>
      <c r="BA230" t="s"/>
      <c r="BB230" t="n">
        <v>267558</v>
      </c>
      <c r="BC230" t="n">
        <v>98.8129437575117</v>
      </c>
      <c r="BD230" t="n">
        <v>8.050304944862059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95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514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1178.45</v>
      </c>
      <c r="L231" t="s">
        <v>77</v>
      </c>
      <c r="M231" t="s"/>
      <c r="N231" t="s">
        <v>214</v>
      </c>
      <c r="O231" t="s">
        <v>79</v>
      </c>
      <c r="P231" t="s">
        <v>514</v>
      </c>
      <c r="Q231" t="s"/>
      <c r="R231" t="s">
        <v>158</v>
      </c>
      <c r="S231" t="s">
        <v>334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>
        <f>HYPERLINK("https://hotelmonitor-cachepage.eclerx.com/savepage/tk_15442504037462382_sr_2150.html","info")</f>
        <v/>
      </c>
      <c r="AA231" t="n">
        <v>-4631744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89</v>
      </c>
      <c r="AO231" t="s">
        <v>518</v>
      </c>
      <c r="AP231" t="n">
        <v>242</v>
      </c>
      <c r="AQ231" t="s">
        <v>91</v>
      </c>
      <c r="AR231" t="s">
        <v>71</v>
      </c>
      <c r="AS231" t="s"/>
      <c r="AT231" t="s">
        <v>93</v>
      </c>
      <c r="AU231" t="s"/>
      <c r="AV231" t="s"/>
      <c r="AW231" t="s"/>
      <c r="AX231" t="s"/>
      <c r="AY231" t="n">
        <v>4631744</v>
      </c>
      <c r="AZ231" t="s">
        <v>517</v>
      </c>
      <c r="BA231" t="s"/>
      <c r="BB231" t="n">
        <v>267558</v>
      </c>
      <c r="BC231" t="n">
        <v>98.8129437575117</v>
      </c>
      <c r="BD231" t="n">
        <v>8.050304944862059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95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519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776.1</v>
      </c>
      <c r="L232" t="s">
        <v>77</v>
      </c>
      <c r="M232" t="s"/>
      <c r="N232" t="s">
        <v>112</v>
      </c>
      <c r="O232" t="s">
        <v>79</v>
      </c>
      <c r="P232" t="s">
        <v>519</v>
      </c>
      <c r="Q232" t="s"/>
      <c r="R232" t="s">
        <v>115</v>
      </c>
      <c r="S232" t="s">
        <v>520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>
        <f>HYPERLINK("https://hotelmonitor-cachepage.eclerx.com/savepage/tk_15442506937661514_sr_2150.html","info")</f>
        <v/>
      </c>
      <c r="AA232" t="n">
        <v>-6683906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521</v>
      </c>
      <c r="AP232" t="n">
        <v>358</v>
      </c>
      <c r="AQ232" t="s">
        <v>91</v>
      </c>
      <c r="AR232" t="s">
        <v>71</v>
      </c>
      <c r="AS232" t="s"/>
      <c r="AT232" t="s">
        <v>93</v>
      </c>
      <c r="AU232" t="s"/>
      <c r="AV232" t="s"/>
      <c r="AW232" t="s"/>
      <c r="AX232" t="s"/>
      <c r="AY232" t="n">
        <v>6683906</v>
      </c>
      <c r="AZ232" t="s">
        <v>522</v>
      </c>
      <c r="BA232" t="s"/>
      <c r="BB232" t="n">
        <v>1409901</v>
      </c>
      <c r="BC232" t="n">
        <v>98.9065865054727</v>
      </c>
      <c r="BD232" t="n">
        <v>8.066198172866921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95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519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841.75</v>
      </c>
      <c r="L233" t="s">
        <v>77</v>
      </c>
      <c r="M233" t="s"/>
      <c r="N233" t="s">
        <v>112</v>
      </c>
      <c r="O233" t="s">
        <v>79</v>
      </c>
      <c r="P233" t="s">
        <v>519</v>
      </c>
      <c r="Q233" t="s"/>
      <c r="R233" t="s">
        <v>115</v>
      </c>
      <c r="S233" t="s">
        <v>511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>
        <f>HYPERLINK("https://hotelmonitor-cachepage.eclerx.com/savepage/tk_15442506937661514_sr_2150.html","info")</f>
        <v/>
      </c>
      <c r="AA233" t="n">
        <v>-6683906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281</v>
      </c>
      <c r="AP233" t="n">
        <v>358</v>
      </c>
      <c r="AQ233" t="s">
        <v>91</v>
      </c>
      <c r="AR233" t="s">
        <v>71</v>
      </c>
      <c r="AS233" t="s"/>
      <c r="AT233" t="s">
        <v>93</v>
      </c>
      <c r="AU233" t="s"/>
      <c r="AV233" t="s"/>
      <c r="AW233" t="s"/>
      <c r="AX233" t="s"/>
      <c r="AY233" t="n">
        <v>6683906</v>
      </c>
      <c r="AZ233" t="s">
        <v>522</v>
      </c>
      <c r="BA233" t="s"/>
      <c r="BB233" t="n">
        <v>1409901</v>
      </c>
      <c r="BC233" t="n">
        <v>98.9065865054727</v>
      </c>
      <c r="BD233" t="n">
        <v>8.066198172866921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95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519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833.33</v>
      </c>
      <c r="L234" t="s">
        <v>77</v>
      </c>
      <c r="M234" t="s"/>
      <c r="N234" t="s">
        <v>523</v>
      </c>
      <c r="O234" t="s">
        <v>79</v>
      </c>
      <c r="P234" t="s">
        <v>519</v>
      </c>
      <c r="Q234" t="s"/>
      <c r="R234" t="s">
        <v>115</v>
      </c>
      <c r="S234" t="s">
        <v>524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HYPERLINK("https://hotelmonitor-cachepage.eclerx.com/savepage/tk_15442506937661514_sr_2150.html","info")</f>
        <v/>
      </c>
      <c r="AA234" t="n">
        <v>-6683906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358</v>
      </c>
      <c r="AQ234" t="s">
        <v>91</v>
      </c>
      <c r="AR234" t="s">
        <v>92</v>
      </c>
      <c r="AS234" t="s"/>
      <c r="AT234" t="s">
        <v>93</v>
      </c>
      <c r="AU234" t="s"/>
      <c r="AV234" t="s"/>
      <c r="AW234" t="s"/>
      <c r="AX234" t="s"/>
      <c r="AY234" t="n">
        <v>6683906</v>
      </c>
      <c r="AZ234" t="s">
        <v>522</v>
      </c>
      <c r="BA234" t="s"/>
      <c r="BB234" t="n">
        <v>1409901</v>
      </c>
      <c r="BC234" t="n">
        <v>98.9065865054727</v>
      </c>
      <c r="BD234" t="n">
        <v>8.066198172866921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95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519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1396.98</v>
      </c>
      <c r="L235" t="s">
        <v>77</v>
      </c>
      <c r="M235" t="s"/>
      <c r="N235" t="s">
        <v>229</v>
      </c>
      <c r="O235" t="s">
        <v>79</v>
      </c>
      <c r="P235" t="s">
        <v>519</v>
      </c>
      <c r="Q235" t="s"/>
      <c r="R235" t="s">
        <v>115</v>
      </c>
      <c r="S235" t="s">
        <v>525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HYPERLINK("https://hotelmonitor-cachepage.eclerx.com/savepage/tk_15442506937661514_sr_2150.html","info")</f>
        <v/>
      </c>
      <c r="AA235" t="n">
        <v>-6683906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526</v>
      </c>
      <c r="AP235" t="n">
        <v>358</v>
      </c>
      <c r="AQ235" t="s">
        <v>91</v>
      </c>
      <c r="AR235" t="s">
        <v>71</v>
      </c>
      <c r="AS235" t="s"/>
      <c r="AT235" t="s">
        <v>93</v>
      </c>
      <c r="AU235" t="s"/>
      <c r="AV235" t="s"/>
      <c r="AW235" t="s"/>
      <c r="AX235" t="s"/>
      <c r="AY235" t="n">
        <v>6683906</v>
      </c>
      <c r="AZ235" t="s">
        <v>522</v>
      </c>
      <c r="BA235" t="s"/>
      <c r="BB235" t="n">
        <v>1409901</v>
      </c>
      <c r="BC235" t="n">
        <v>98.9065865054727</v>
      </c>
      <c r="BD235" t="n">
        <v>8.066198172866921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95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519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1515.15</v>
      </c>
      <c r="L236" t="s">
        <v>77</v>
      </c>
      <c r="M236" t="s"/>
      <c r="N236" t="s">
        <v>229</v>
      </c>
      <c r="O236" t="s">
        <v>79</v>
      </c>
      <c r="P236" t="s">
        <v>519</v>
      </c>
      <c r="Q236" t="s"/>
      <c r="R236" t="s">
        <v>115</v>
      </c>
      <c r="S236" t="s">
        <v>527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HYPERLINK("https://hotelmonitor-cachepage.eclerx.com/savepage/tk_15442506937661514_sr_2150.html","info")</f>
        <v/>
      </c>
      <c r="AA236" t="n">
        <v>-6683906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358</v>
      </c>
      <c r="AQ236" t="s">
        <v>91</v>
      </c>
      <c r="AR236" t="s">
        <v>71</v>
      </c>
      <c r="AS236" t="s"/>
      <c r="AT236" t="s">
        <v>93</v>
      </c>
      <c r="AU236" t="s"/>
      <c r="AV236" t="s"/>
      <c r="AW236" t="s"/>
      <c r="AX236" t="s"/>
      <c r="AY236" t="n">
        <v>6683906</v>
      </c>
      <c r="AZ236" t="s">
        <v>522</v>
      </c>
      <c r="BA236" t="s"/>
      <c r="BB236" t="n">
        <v>1409901</v>
      </c>
      <c r="BC236" t="n">
        <v>98.9065865054727</v>
      </c>
      <c r="BD236" t="n">
        <v>8.066198172866921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95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528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2115.48</v>
      </c>
      <c r="L237" t="s">
        <v>77</v>
      </c>
      <c r="M237" t="s"/>
      <c r="N237" t="s">
        <v>444</v>
      </c>
      <c r="O237" t="s">
        <v>79</v>
      </c>
      <c r="P237" t="s">
        <v>528</v>
      </c>
      <c r="Q237" t="s"/>
      <c r="R237" t="s">
        <v>80</v>
      </c>
      <c r="S237" t="s">
        <v>529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HYPERLINK("https://hotelmonitor-cachepage.eclerx.com/savepage/tk_15442506718479815_sr_2150.html","info")</f>
        <v/>
      </c>
      <c r="AA237" t="n">
        <v>-6797518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530</v>
      </c>
      <c r="AP237" t="n">
        <v>350</v>
      </c>
      <c r="AQ237" t="s">
        <v>91</v>
      </c>
      <c r="AR237" t="s">
        <v>71</v>
      </c>
      <c r="AS237" t="s"/>
      <c r="AT237" t="s">
        <v>93</v>
      </c>
      <c r="AU237" t="s"/>
      <c r="AV237" t="s"/>
      <c r="AW237" t="s"/>
      <c r="AX237" t="s"/>
      <c r="AY237" t="n">
        <v>6797518</v>
      </c>
      <c r="AZ237" t="s"/>
      <c r="BA237" t="s"/>
      <c r="BB237" t="n">
        <v>5761065</v>
      </c>
      <c r="BC237" t="n">
        <v>98.75727366997523</v>
      </c>
      <c r="BD237" t="n">
        <v>8.053830180910598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95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528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2317.03</v>
      </c>
      <c r="L238" t="s">
        <v>77</v>
      </c>
      <c r="M238" t="s"/>
      <c r="N238" t="s">
        <v>531</v>
      </c>
      <c r="O238" t="s">
        <v>79</v>
      </c>
      <c r="P238" t="s">
        <v>528</v>
      </c>
      <c r="Q238" t="s"/>
      <c r="R238" t="s">
        <v>80</v>
      </c>
      <c r="S238" t="s">
        <v>532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HYPERLINK("https://hotelmonitor-cachepage.eclerx.com/savepage/tk_15442506718479815_sr_2150.html","info")</f>
        <v/>
      </c>
      <c r="AA238" t="n">
        <v>-6797518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89</v>
      </c>
      <c r="AO238" t="s">
        <v>533</v>
      </c>
      <c r="AP238" t="n">
        <v>350</v>
      </c>
      <c r="AQ238" t="s">
        <v>91</v>
      </c>
      <c r="AR238" t="s">
        <v>71</v>
      </c>
      <c r="AS238" t="s"/>
      <c r="AT238" t="s">
        <v>93</v>
      </c>
      <c r="AU238" t="s"/>
      <c r="AV238" t="s"/>
      <c r="AW238" t="s"/>
      <c r="AX238" t="s"/>
      <c r="AY238" t="n">
        <v>6797518</v>
      </c>
      <c r="AZ238" t="s"/>
      <c r="BA238" t="s"/>
      <c r="BB238" t="n">
        <v>5761065</v>
      </c>
      <c r="BC238" t="n">
        <v>98.75727366997523</v>
      </c>
      <c r="BD238" t="n">
        <v>8.053830180910598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95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534</v>
      </c>
      <c r="F239" t="n">
        <v>545174</v>
      </c>
      <c r="G239" t="s">
        <v>74</v>
      </c>
      <c r="H239" t="s">
        <v>75</v>
      </c>
      <c r="I239" t="s"/>
      <c r="J239" t="s">
        <v>76</v>
      </c>
      <c r="K239" t="n">
        <v>2264.16</v>
      </c>
      <c r="L239" t="s">
        <v>77</v>
      </c>
      <c r="M239" t="s"/>
      <c r="N239" t="s">
        <v>103</v>
      </c>
      <c r="O239" t="s">
        <v>79</v>
      </c>
      <c r="P239" t="s">
        <v>535</v>
      </c>
      <c r="Q239" t="s"/>
      <c r="R239" t="s">
        <v>148</v>
      </c>
      <c r="S239" t="s">
        <v>536</v>
      </c>
      <c r="T239" t="s">
        <v>82</v>
      </c>
      <c r="U239" t="s">
        <v>83</v>
      </c>
      <c r="V239" t="s">
        <v>84</v>
      </c>
      <c r="W239" t="s">
        <v>105</v>
      </c>
      <c r="X239" t="s"/>
      <c r="Y239" t="s">
        <v>86</v>
      </c>
      <c r="Z239">
        <f>HYPERLINK("https://hotelmonitor-cachepage.eclerx.com/savepage/tk_15442500475624125_sr_2150.html","info")</f>
        <v/>
      </c>
      <c r="AA239" t="n">
        <v>25408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537</v>
      </c>
      <c r="AP239" t="n">
        <v>87</v>
      </c>
      <c r="AQ239" t="s">
        <v>91</v>
      </c>
      <c r="AR239" t="s">
        <v>71</v>
      </c>
      <c r="AS239" t="s"/>
      <c r="AT239" t="s">
        <v>93</v>
      </c>
      <c r="AU239" t="s"/>
      <c r="AV239" t="s"/>
      <c r="AW239" t="s"/>
      <c r="AX239" t="s"/>
      <c r="AY239" t="n">
        <v>4750994</v>
      </c>
      <c r="AZ239" t="s">
        <v>538</v>
      </c>
      <c r="BA239" t="s"/>
      <c r="BB239" t="n">
        <v>3065</v>
      </c>
      <c r="BC239" t="n">
        <v>98.8196343183517</v>
      </c>
      <c r="BD239" t="n">
        <v>8.04107671955974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95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534</v>
      </c>
      <c r="F240" t="n">
        <v>545174</v>
      </c>
      <c r="G240" t="s">
        <v>74</v>
      </c>
      <c r="H240" t="s">
        <v>75</v>
      </c>
      <c r="I240" t="s"/>
      <c r="J240" t="s">
        <v>76</v>
      </c>
      <c r="K240" t="n">
        <v>2264.16</v>
      </c>
      <c r="L240" t="s">
        <v>77</v>
      </c>
      <c r="M240" t="s"/>
      <c r="N240" t="s">
        <v>103</v>
      </c>
      <c r="O240" t="s">
        <v>79</v>
      </c>
      <c r="P240" t="s">
        <v>535</v>
      </c>
      <c r="Q240" t="s"/>
      <c r="R240" t="s">
        <v>148</v>
      </c>
      <c r="S240" t="s">
        <v>536</v>
      </c>
      <c r="T240" t="s">
        <v>82</v>
      </c>
      <c r="U240" t="s">
        <v>83</v>
      </c>
      <c r="V240" t="s">
        <v>84</v>
      </c>
      <c r="W240" t="s">
        <v>105</v>
      </c>
      <c r="X240" t="s"/>
      <c r="Y240" t="s">
        <v>86</v>
      </c>
      <c r="Z240">
        <f>HYPERLINK("https://hotelmonitor-cachepage.eclerx.com/savepage/tk_15442500475624125_sr_2150.html","info")</f>
        <v/>
      </c>
      <c r="AA240" t="n">
        <v>25408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89</v>
      </c>
      <c r="AO240" t="s">
        <v>537</v>
      </c>
      <c r="AP240" t="n">
        <v>87</v>
      </c>
      <c r="AQ240" t="s">
        <v>91</v>
      </c>
      <c r="AR240" t="s">
        <v>261</v>
      </c>
      <c r="AS240" t="s"/>
      <c r="AT240" t="s">
        <v>93</v>
      </c>
      <c r="AU240" t="s"/>
      <c r="AV240" t="s"/>
      <c r="AW240" t="s"/>
      <c r="AX240" t="s"/>
      <c r="AY240" t="n">
        <v>4750994</v>
      </c>
      <c r="AZ240" t="s">
        <v>538</v>
      </c>
      <c r="BA240" t="s"/>
      <c r="BB240" t="n">
        <v>3065</v>
      </c>
      <c r="BC240" t="n">
        <v>98.8196343183517</v>
      </c>
      <c r="BD240" t="n">
        <v>8.04107671955974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95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534</v>
      </c>
      <c r="F241" t="n">
        <v>545174</v>
      </c>
      <c r="G241" t="s">
        <v>74</v>
      </c>
      <c r="H241" t="s">
        <v>75</v>
      </c>
      <c r="I241" t="s"/>
      <c r="J241" t="s">
        <v>76</v>
      </c>
      <c r="K241" t="n">
        <v>2792.55</v>
      </c>
      <c r="L241" t="s">
        <v>77</v>
      </c>
      <c r="M241" t="s"/>
      <c r="N241" t="s">
        <v>215</v>
      </c>
      <c r="O241" t="s">
        <v>79</v>
      </c>
      <c r="P241" t="s">
        <v>535</v>
      </c>
      <c r="Q241" t="s"/>
      <c r="R241" t="s">
        <v>148</v>
      </c>
      <c r="S241" t="s">
        <v>539</v>
      </c>
      <c r="T241" t="s">
        <v>82</v>
      </c>
      <c r="U241" t="s">
        <v>83</v>
      </c>
      <c r="V241" t="s">
        <v>84</v>
      </c>
      <c r="W241" t="s">
        <v>105</v>
      </c>
      <c r="X241" t="s"/>
      <c r="Y241" t="s">
        <v>86</v>
      </c>
      <c r="Z241">
        <f>HYPERLINK("https://hotelmonitor-cachepage.eclerx.com/savepage/tk_15442500475624125_sr_2150.html","info")</f>
        <v/>
      </c>
      <c r="AA241" t="n">
        <v>25408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540</v>
      </c>
      <c r="AP241" t="n">
        <v>87</v>
      </c>
      <c r="AQ241" t="s">
        <v>91</v>
      </c>
      <c r="AR241" t="s">
        <v>71</v>
      </c>
      <c r="AS241" t="s"/>
      <c r="AT241" t="s">
        <v>93</v>
      </c>
      <c r="AU241" t="s"/>
      <c r="AV241" t="s"/>
      <c r="AW241" t="s"/>
      <c r="AX241" t="s"/>
      <c r="AY241" t="n">
        <v>4750994</v>
      </c>
      <c r="AZ241" t="s">
        <v>538</v>
      </c>
      <c r="BA241" t="s"/>
      <c r="BB241" t="n">
        <v>3065</v>
      </c>
      <c r="BC241" t="n">
        <v>98.8196343183517</v>
      </c>
      <c r="BD241" t="n">
        <v>8.04107671955974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95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534</v>
      </c>
      <c r="F242" t="n">
        <v>545174</v>
      </c>
      <c r="G242" t="s">
        <v>74</v>
      </c>
      <c r="H242" t="s">
        <v>75</v>
      </c>
      <c r="I242" t="s"/>
      <c r="J242" t="s">
        <v>76</v>
      </c>
      <c r="K242" t="n">
        <v>2792.55</v>
      </c>
      <c r="L242" t="s">
        <v>77</v>
      </c>
      <c r="M242" t="s"/>
      <c r="N242" t="s">
        <v>215</v>
      </c>
      <c r="O242" t="s">
        <v>79</v>
      </c>
      <c r="P242" t="s">
        <v>535</v>
      </c>
      <c r="Q242" t="s"/>
      <c r="R242" t="s">
        <v>148</v>
      </c>
      <c r="S242" t="s">
        <v>539</v>
      </c>
      <c r="T242" t="s">
        <v>82</v>
      </c>
      <c r="U242" t="s">
        <v>83</v>
      </c>
      <c r="V242" t="s">
        <v>84</v>
      </c>
      <c r="W242" t="s">
        <v>105</v>
      </c>
      <c r="X242" t="s"/>
      <c r="Y242" t="s">
        <v>86</v>
      </c>
      <c r="Z242">
        <f>HYPERLINK("https://hotelmonitor-cachepage.eclerx.com/savepage/tk_15442500475624125_sr_2150.html","info")</f>
        <v/>
      </c>
      <c r="AA242" t="n">
        <v>25408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89</v>
      </c>
      <c r="AO242" t="s">
        <v>540</v>
      </c>
      <c r="AP242" t="n">
        <v>87</v>
      </c>
      <c r="AQ242" t="s">
        <v>91</v>
      </c>
      <c r="AR242" t="s">
        <v>261</v>
      </c>
      <c r="AS242" t="s"/>
      <c r="AT242" t="s">
        <v>93</v>
      </c>
      <c r="AU242" t="s"/>
      <c r="AV242" t="s"/>
      <c r="AW242" t="s"/>
      <c r="AX242" t="s"/>
      <c r="AY242" t="n">
        <v>4750994</v>
      </c>
      <c r="AZ242" t="s">
        <v>538</v>
      </c>
      <c r="BA242" t="s"/>
      <c r="BB242" t="n">
        <v>3065</v>
      </c>
      <c r="BC242" t="n">
        <v>98.8196343183517</v>
      </c>
      <c r="BD242" t="n">
        <v>8.04107671955974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95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534</v>
      </c>
      <c r="F243" t="n">
        <v>545174</v>
      </c>
      <c r="G243" t="s">
        <v>74</v>
      </c>
      <c r="H243" t="s">
        <v>75</v>
      </c>
      <c r="I243" t="s"/>
      <c r="J243" t="s">
        <v>76</v>
      </c>
      <c r="K243" t="n">
        <v>2795.09</v>
      </c>
      <c r="L243" t="s">
        <v>77</v>
      </c>
      <c r="M243" t="s"/>
      <c r="N243" t="s">
        <v>541</v>
      </c>
      <c r="O243" t="s">
        <v>79</v>
      </c>
      <c r="P243" t="s">
        <v>535</v>
      </c>
      <c r="Q243" t="s"/>
      <c r="R243" t="s">
        <v>148</v>
      </c>
      <c r="S243" t="s">
        <v>542</v>
      </c>
      <c r="T243" t="s">
        <v>82</v>
      </c>
      <c r="U243" t="s">
        <v>83</v>
      </c>
      <c r="V243" t="s">
        <v>84</v>
      </c>
      <c r="W243" t="s">
        <v>105</v>
      </c>
      <c r="X243" t="s"/>
      <c r="Y243" t="s">
        <v>86</v>
      </c>
      <c r="Z243">
        <f>HYPERLINK("https://hotelmonitor-cachepage.eclerx.com/savepage/tk_15442500475624125_sr_2150.html","info")</f>
        <v/>
      </c>
      <c r="AA243" t="n">
        <v>25408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543</v>
      </c>
      <c r="AP243" t="n">
        <v>87</v>
      </c>
      <c r="AQ243" t="s">
        <v>91</v>
      </c>
      <c r="AR243" t="s">
        <v>71</v>
      </c>
      <c r="AS243" t="s"/>
      <c r="AT243" t="s">
        <v>93</v>
      </c>
      <c r="AU243" t="s"/>
      <c r="AV243" t="s"/>
      <c r="AW243" t="s"/>
      <c r="AX243" t="s"/>
      <c r="AY243" t="n">
        <v>4750994</v>
      </c>
      <c r="AZ243" t="s">
        <v>538</v>
      </c>
      <c r="BA243" t="s"/>
      <c r="BB243" t="n">
        <v>3065</v>
      </c>
      <c r="BC243" t="n">
        <v>98.8196343183517</v>
      </c>
      <c r="BD243" t="n">
        <v>8.04107671955974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95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534</v>
      </c>
      <c r="F244" t="n">
        <v>545174</v>
      </c>
      <c r="G244" t="s">
        <v>74</v>
      </c>
      <c r="H244" t="s">
        <v>75</v>
      </c>
      <c r="I244" t="s"/>
      <c r="J244" t="s">
        <v>76</v>
      </c>
      <c r="K244" t="n">
        <v>2795.09</v>
      </c>
      <c r="L244" t="s">
        <v>77</v>
      </c>
      <c r="M244" t="s"/>
      <c r="N244" t="s">
        <v>541</v>
      </c>
      <c r="O244" t="s">
        <v>79</v>
      </c>
      <c r="P244" t="s">
        <v>535</v>
      </c>
      <c r="Q244" t="s"/>
      <c r="R244" t="s">
        <v>148</v>
      </c>
      <c r="S244" t="s">
        <v>542</v>
      </c>
      <c r="T244" t="s">
        <v>82</v>
      </c>
      <c r="U244" t="s">
        <v>83</v>
      </c>
      <c r="V244" t="s">
        <v>84</v>
      </c>
      <c r="W244" t="s">
        <v>105</v>
      </c>
      <c r="X244" t="s"/>
      <c r="Y244" t="s">
        <v>86</v>
      </c>
      <c r="Z244">
        <f>HYPERLINK("https://hotelmonitor-cachepage.eclerx.com/savepage/tk_15442500475624125_sr_2150.html","info")</f>
        <v/>
      </c>
      <c r="AA244" t="n">
        <v>25408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89</v>
      </c>
      <c r="AO244" t="s">
        <v>543</v>
      </c>
      <c r="AP244" t="n">
        <v>87</v>
      </c>
      <c r="AQ244" t="s">
        <v>91</v>
      </c>
      <c r="AR244" t="s">
        <v>261</v>
      </c>
      <c r="AS244" t="s"/>
      <c r="AT244" t="s">
        <v>93</v>
      </c>
      <c r="AU244" t="s"/>
      <c r="AV244" t="s"/>
      <c r="AW244" t="s"/>
      <c r="AX244" t="s"/>
      <c r="AY244" t="n">
        <v>4750994</v>
      </c>
      <c r="AZ244" t="s">
        <v>538</v>
      </c>
      <c r="BA244" t="s"/>
      <c r="BB244" t="n">
        <v>3065</v>
      </c>
      <c r="BC244" t="n">
        <v>98.8196343183517</v>
      </c>
      <c r="BD244" t="n">
        <v>8.04107671955974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95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534</v>
      </c>
      <c r="F245" t="n">
        <v>545174</v>
      </c>
      <c r="G245" t="s">
        <v>74</v>
      </c>
      <c r="H245" t="s">
        <v>75</v>
      </c>
      <c r="I245" t="s"/>
      <c r="J245" t="s">
        <v>76</v>
      </c>
      <c r="K245" t="n">
        <v>4192.41</v>
      </c>
      <c r="L245" t="s">
        <v>77</v>
      </c>
      <c r="M245" t="s"/>
      <c r="N245" t="s">
        <v>541</v>
      </c>
      <c r="O245" t="s">
        <v>79</v>
      </c>
      <c r="P245" t="s">
        <v>535</v>
      </c>
      <c r="Q245" t="s"/>
      <c r="R245" t="s">
        <v>148</v>
      </c>
      <c r="S245" t="s">
        <v>544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>
        <f>HYPERLINK("https://hotelmonitor-cachepage.eclerx.com/savepage/tk_15442500475624125_sr_2150.html","info")</f>
        <v/>
      </c>
      <c r="AA245" t="n">
        <v>25408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87</v>
      </c>
      <c r="AQ245" t="s">
        <v>91</v>
      </c>
      <c r="AR245" t="s">
        <v>92</v>
      </c>
      <c r="AS245" t="s"/>
      <c r="AT245" t="s">
        <v>93</v>
      </c>
      <c r="AU245" t="s"/>
      <c r="AV245" t="s"/>
      <c r="AW245" t="s"/>
      <c r="AX245" t="s"/>
      <c r="AY245" t="n">
        <v>4750994</v>
      </c>
      <c r="AZ245" t="s">
        <v>538</v>
      </c>
      <c r="BA245" t="s"/>
      <c r="BB245" t="n">
        <v>3065</v>
      </c>
      <c r="BC245" t="n">
        <v>98.8196343183517</v>
      </c>
      <c r="BD245" t="n">
        <v>8.04107671955974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95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534</v>
      </c>
      <c r="F246" t="n">
        <v>545174</v>
      </c>
      <c r="G246" t="s">
        <v>74</v>
      </c>
      <c r="H246" t="s">
        <v>75</v>
      </c>
      <c r="I246" t="s"/>
      <c r="J246" t="s">
        <v>76</v>
      </c>
      <c r="K246" t="n">
        <v>4330.52</v>
      </c>
      <c r="L246" t="s">
        <v>77</v>
      </c>
      <c r="M246" t="s"/>
      <c r="N246" t="s">
        <v>456</v>
      </c>
      <c r="O246" t="s">
        <v>79</v>
      </c>
      <c r="P246" t="s">
        <v>535</v>
      </c>
      <c r="Q246" t="s"/>
      <c r="R246" t="s">
        <v>148</v>
      </c>
      <c r="S246" t="s">
        <v>545</v>
      </c>
      <c r="T246" t="s">
        <v>82</v>
      </c>
      <c r="U246" t="s">
        <v>83</v>
      </c>
      <c r="V246" t="s">
        <v>84</v>
      </c>
      <c r="W246" t="s">
        <v>105</v>
      </c>
      <c r="X246" t="s"/>
      <c r="Y246" t="s">
        <v>86</v>
      </c>
      <c r="Z246">
        <f>HYPERLINK("https://hotelmonitor-cachepage.eclerx.com/savepage/tk_15442500475624125_sr_2150.html","info")</f>
        <v/>
      </c>
      <c r="AA246" t="n">
        <v>25408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131</v>
      </c>
      <c r="AP246" t="n">
        <v>87</v>
      </c>
      <c r="AQ246" t="s">
        <v>91</v>
      </c>
      <c r="AR246" t="s">
        <v>71</v>
      </c>
      <c r="AS246" t="s"/>
      <c r="AT246" t="s">
        <v>93</v>
      </c>
      <c r="AU246" t="s"/>
      <c r="AV246" t="s"/>
      <c r="AW246" t="s"/>
      <c r="AX246" t="s"/>
      <c r="AY246" t="n">
        <v>4750994</v>
      </c>
      <c r="AZ246" t="s">
        <v>538</v>
      </c>
      <c r="BA246" t="s"/>
      <c r="BB246" t="n">
        <v>3065</v>
      </c>
      <c r="BC246" t="n">
        <v>98.8196343183517</v>
      </c>
      <c r="BD246" t="n">
        <v>8.04107671955974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95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534</v>
      </c>
      <c r="F247" t="n">
        <v>545174</v>
      </c>
      <c r="G247" t="s">
        <v>74</v>
      </c>
      <c r="H247" t="s">
        <v>75</v>
      </c>
      <c r="I247" t="s"/>
      <c r="J247" t="s">
        <v>76</v>
      </c>
      <c r="K247" t="n">
        <v>4330.52</v>
      </c>
      <c r="L247" t="s">
        <v>77</v>
      </c>
      <c r="M247" t="s"/>
      <c r="N247" t="s">
        <v>456</v>
      </c>
      <c r="O247" t="s">
        <v>79</v>
      </c>
      <c r="P247" t="s">
        <v>535</v>
      </c>
      <c r="Q247" t="s"/>
      <c r="R247" t="s">
        <v>148</v>
      </c>
      <c r="S247" t="s">
        <v>545</v>
      </c>
      <c r="T247" t="s">
        <v>82</v>
      </c>
      <c r="U247" t="s">
        <v>83</v>
      </c>
      <c r="V247" t="s">
        <v>84</v>
      </c>
      <c r="W247" t="s">
        <v>105</v>
      </c>
      <c r="X247" t="s"/>
      <c r="Y247" t="s">
        <v>86</v>
      </c>
      <c r="Z247">
        <f>HYPERLINK("https://hotelmonitor-cachepage.eclerx.com/savepage/tk_15442500475624125_sr_2150.html","info")</f>
        <v/>
      </c>
      <c r="AA247" t="n">
        <v>25408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89</v>
      </c>
      <c r="AO247" t="s">
        <v>131</v>
      </c>
      <c r="AP247" t="n">
        <v>87</v>
      </c>
      <c r="AQ247" t="s">
        <v>91</v>
      </c>
      <c r="AR247" t="s">
        <v>261</v>
      </c>
      <c r="AS247" t="s"/>
      <c r="AT247" t="s">
        <v>93</v>
      </c>
      <c r="AU247" t="s"/>
      <c r="AV247" t="s"/>
      <c r="AW247" t="s"/>
      <c r="AX247" t="s"/>
      <c r="AY247" t="n">
        <v>4750994</v>
      </c>
      <c r="AZ247" t="s">
        <v>538</v>
      </c>
      <c r="BA247" t="s"/>
      <c r="BB247" t="n">
        <v>3065</v>
      </c>
      <c r="BC247" t="n">
        <v>98.8196343183517</v>
      </c>
      <c r="BD247" t="n">
        <v>8.04107671955974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95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534</v>
      </c>
      <c r="F248" t="n">
        <v>545174</v>
      </c>
      <c r="G248" t="s">
        <v>74</v>
      </c>
      <c r="H248" t="s">
        <v>75</v>
      </c>
      <c r="I248" t="s"/>
      <c r="J248" t="s">
        <v>76</v>
      </c>
      <c r="K248" t="n">
        <v>5708.51</v>
      </c>
      <c r="L248" t="s">
        <v>77</v>
      </c>
      <c r="M248" t="s"/>
      <c r="N248" t="s">
        <v>215</v>
      </c>
      <c r="O248" t="s">
        <v>79</v>
      </c>
      <c r="P248" t="s">
        <v>535</v>
      </c>
      <c r="Q248" t="s"/>
      <c r="R248" t="s">
        <v>148</v>
      </c>
      <c r="S248" t="s">
        <v>546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>
        <f>HYPERLINK("https://hotelmonitor-cachepage.eclerx.com/savepage/tk_15442500475624125_sr_2150.html","info")</f>
        <v/>
      </c>
      <c r="AA248" t="n">
        <v>25408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87</v>
      </c>
      <c r="AQ248" t="s">
        <v>91</v>
      </c>
      <c r="AR248" t="s">
        <v>92</v>
      </c>
      <c r="AS248" t="s"/>
      <c r="AT248" t="s">
        <v>93</v>
      </c>
      <c r="AU248" t="s"/>
      <c r="AV248" t="s"/>
      <c r="AW248" t="s"/>
      <c r="AX248" t="s"/>
      <c r="AY248" t="n">
        <v>4750994</v>
      </c>
      <c r="AZ248" t="s">
        <v>538</v>
      </c>
      <c r="BA248" t="s"/>
      <c r="BB248" t="n">
        <v>3065</v>
      </c>
      <c r="BC248" t="n">
        <v>98.8196343183517</v>
      </c>
      <c r="BD248" t="n">
        <v>8.04107671955974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95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534</v>
      </c>
      <c r="F249" t="n">
        <v>545174</v>
      </c>
      <c r="G249" t="s">
        <v>74</v>
      </c>
      <c r="H249" t="s">
        <v>75</v>
      </c>
      <c r="I249" t="s"/>
      <c r="J249" t="s">
        <v>76</v>
      </c>
      <c r="K249" t="n">
        <v>6449.87</v>
      </c>
      <c r="L249" t="s">
        <v>77</v>
      </c>
      <c r="M249" t="s"/>
      <c r="N249" t="s">
        <v>541</v>
      </c>
      <c r="O249" t="s">
        <v>79</v>
      </c>
      <c r="P249" t="s">
        <v>535</v>
      </c>
      <c r="Q249" t="s"/>
      <c r="R249" t="s">
        <v>148</v>
      </c>
      <c r="S249" t="s">
        <v>547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>
        <f>HYPERLINK("https://hotelmonitor-cachepage.eclerx.com/savepage/tk_15442500475624125_sr_2150.html","info")</f>
        <v/>
      </c>
      <c r="AA249" t="n">
        <v>25408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87</v>
      </c>
      <c r="AQ249" t="s">
        <v>91</v>
      </c>
      <c r="AR249" t="s">
        <v>92</v>
      </c>
      <c r="AS249" t="s"/>
      <c r="AT249" t="s">
        <v>93</v>
      </c>
      <c r="AU249" t="s"/>
      <c r="AV249" t="s"/>
      <c r="AW249" t="s"/>
      <c r="AX249" t="s"/>
      <c r="AY249" t="n">
        <v>4750994</v>
      </c>
      <c r="AZ249" t="s">
        <v>538</v>
      </c>
      <c r="BA249" t="s"/>
      <c r="BB249" t="n">
        <v>3065</v>
      </c>
      <c r="BC249" t="n">
        <v>98.8196343183517</v>
      </c>
      <c r="BD249" t="n">
        <v>8.04107671955974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95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548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1657.4</v>
      </c>
      <c r="L250" t="s">
        <v>77</v>
      </c>
      <c r="M250" t="s"/>
      <c r="N250" t="s">
        <v>549</v>
      </c>
      <c r="O250" t="s">
        <v>79</v>
      </c>
      <c r="P250" t="s">
        <v>548</v>
      </c>
      <c r="Q250" t="s"/>
      <c r="R250" t="s">
        <v>80</v>
      </c>
      <c r="S250" t="s">
        <v>550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>
        <f>HYPERLINK("https://hotelmonitor-cachepage.eclerx.com/savepage/tk_15442504531365662_sr_2150.html","info")</f>
        <v/>
      </c>
      <c r="AA250" t="n">
        <v>-4631729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259</v>
      </c>
      <c r="AQ250" t="s">
        <v>91</v>
      </c>
      <c r="AR250" t="s">
        <v>92</v>
      </c>
      <c r="AS250" t="s"/>
      <c r="AT250" t="s">
        <v>93</v>
      </c>
      <c r="AU250" t="s"/>
      <c r="AV250" t="s"/>
      <c r="AW250" t="s"/>
      <c r="AX250" t="s"/>
      <c r="AY250" t="n">
        <v>4631729</v>
      </c>
      <c r="AZ250" t="s">
        <v>551</v>
      </c>
      <c r="BA250" t="s"/>
      <c r="BB250" t="n">
        <v>2517559</v>
      </c>
      <c r="BC250" t="n">
        <v>98.8473871350288</v>
      </c>
      <c r="BD250" t="n">
        <v>8.04540743781704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95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552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1858.29</v>
      </c>
      <c r="L251" t="s">
        <v>77</v>
      </c>
      <c r="M251" t="s"/>
      <c r="N251" t="s">
        <v>248</v>
      </c>
      <c r="O251" t="s">
        <v>79</v>
      </c>
      <c r="P251" t="s">
        <v>552</v>
      </c>
      <c r="Q251" t="s"/>
      <c r="R251" t="s">
        <v>80</v>
      </c>
      <c r="S251" t="s">
        <v>553</v>
      </c>
      <c r="T251" t="s">
        <v>82</v>
      </c>
      <c r="U251" t="s">
        <v>83</v>
      </c>
      <c r="V251" t="s">
        <v>84</v>
      </c>
      <c r="W251" t="s">
        <v>105</v>
      </c>
      <c r="X251" t="s"/>
      <c r="Y251" t="s">
        <v>86</v>
      </c>
      <c r="Z251">
        <f>HYPERLINK("https://hotelmonitor-cachepage.eclerx.com/savepage/tk_15442500303449914_sr_2150.html","info")</f>
        <v/>
      </c>
      <c r="AA251" t="n">
        <v>-5005183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89</v>
      </c>
      <c r="AO251" t="s">
        <v>554</v>
      </c>
      <c r="AP251" t="n">
        <v>79</v>
      </c>
      <c r="AQ251" t="s">
        <v>91</v>
      </c>
      <c r="AR251" t="s">
        <v>71</v>
      </c>
      <c r="AS251" t="s"/>
      <c r="AT251" t="s">
        <v>93</v>
      </c>
      <c r="AU251" t="s"/>
      <c r="AV251" t="s"/>
      <c r="AW251" t="s"/>
      <c r="AX251" t="s"/>
      <c r="AY251" t="n">
        <v>5005183</v>
      </c>
      <c r="AZ251" t="s">
        <v>555</v>
      </c>
      <c r="BA251" t="s"/>
      <c r="BB251" t="n">
        <v>889980</v>
      </c>
      <c r="BC251" t="n">
        <v>98.9615807536757</v>
      </c>
      <c r="BD251" t="n">
        <v>8.010327639456101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95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552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2086.73</v>
      </c>
      <c r="L252" t="s">
        <v>77</v>
      </c>
      <c r="M252" t="s"/>
      <c r="N252" t="s">
        <v>248</v>
      </c>
      <c r="O252" t="s">
        <v>79</v>
      </c>
      <c r="P252" t="s">
        <v>552</v>
      </c>
      <c r="Q252" t="s"/>
      <c r="R252" t="s">
        <v>80</v>
      </c>
      <c r="S252" t="s">
        <v>556</v>
      </c>
      <c r="T252" t="s">
        <v>82</v>
      </c>
      <c r="U252" t="s">
        <v>83</v>
      </c>
      <c r="V252" t="s">
        <v>84</v>
      </c>
      <c r="W252" t="s">
        <v>105</v>
      </c>
      <c r="X252" t="s"/>
      <c r="Y252" t="s">
        <v>86</v>
      </c>
      <c r="Z252">
        <f>HYPERLINK("https://hotelmonitor-cachepage.eclerx.com/savepage/tk_15442500303449914_sr_2150.html","info")</f>
        <v/>
      </c>
      <c r="AA252" t="n">
        <v>-5005183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557</v>
      </c>
      <c r="AP252" t="n">
        <v>79</v>
      </c>
      <c r="AQ252" t="s">
        <v>91</v>
      </c>
      <c r="AR252" t="s">
        <v>71</v>
      </c>
      <c r="AS252" t="s"/>
      <c r="AT252" t="s">
        <v>93</v>
      </c>
      <c r="AU252" t="s"/>
      <c r="AV252" t="s"/>
      <c r="AW252" t="s"/>
      <c r="AX252" t="s"/>
      <c r="AY252" t="n">
        <v>5005183</v>
      </c>
      <c r="AZ252" t="s">
        <v>555</v>
      </c>
      <c r="BA252" t="s"/>
      <c r="BB252" t="n">
        <v>889980</v>
      </c>
      <c r="BC252" t="n">
        <v>98.9615807536757</v>
      </c>
      <c r="BD252" t="n">
        <v>8.010327639456101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95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552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2196.97</v>
      </c>
      <c r="L253" t="s">
        <v>77</v>
      </c>
      <c r="M253" t="s"/>
      <c r="N253" t="s">
        <v>248</v>
      </c>
      <c r="O253" t="s">
        <v>79</v>
      </c>
      <c r="P253" t="s">
        <v>552</v>
      </c>
      <c r="Q253" t="s"/>
      <c r="R253" t="s">
        <v>80</v>
      </c>
      <c r="S253" t="s">
        <v>558</v>
      </c>
      <c r="T253" t="s">
        <v>82</v>
      </c>
      <c r="U253" t="s">
        <v>83</v>
      </c>
      <c r="V253" t="s">
        <v>84</v>
      </c>
      <c r="W253" t="s">
        <v>105</v>
      </c>
      <c r="X253" t="s"/>
      <c r="Y253" t="s">
        <v>86</v>
      </c>
      <c r="Z253">
        <f>HYPERLINK("https://hotelmonitor-cachepage.eclerx.com/savepage/tk_15442500303449914_sr_2150.html","info")</f>
        <v/>
      </c>
      <c r="AA253" t="n">
        <v>-5005183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100</v>
      </c>
      <c r="AP253" t="n">
        <v>79</v>
      </c>
      <c r="AQ253" t="s">
        <v>91</v>
      </c>
      <c r="AR253" t="s">
        <v>71</v>
      </c>
      <c r="AS253" t="s"/>
      <c r="AT253" t="s">
        <v>93</v>
      </c>
      <c r="AU253" t="s"/>
      <c r="AV253" t="s"/>
      <c r="AW253" t="s"/>
      <c r="AX253" t="s"/>
      <c r="AY253" t="n">
        <v>5005183</v>
      </c>
      <c r="AZ253" t="s">
        <v>555</v>
      </c>
      <c r="BA253" t="s"/>
      <c r="BB253" t="n">
        <v>889980</v>
      </c>
      <c r="BC253" t="n">
        <v>98.9615807536757</v>
      </c>
      <c r="BD253" t="n">
        <v>8.010327639456101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95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552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2257.04</v>
      </c>
      <c r="L254" t="s">
        <v>77</v>
      </c>
      <c r="M254" t="s"/>
      <c r="N254" t="s">
        <v>248</v>
      </c>
      <c r="O254" t="s">
        <v>79</v>
      </c>
      <c r="P254" t="s">
        <v>552</v>
      </c>
      <c r="Q254" t="s"/>
      <c r="R254" t="s">
        <v>80</v>
      </c>
      <c r="S254" t="s">
        <v>559</v>
      </c>
      <c r="T254" t="s">
        <v>82</v>
      </c>
      <c r="U254" t="s">
        <v>83</v>
      </c>
      <c r="V254" t="s">
        <v>84</v>
      </c>
      <c r="W254" t="s">
        <v>105</v>
      </c>
      <c r="X254" t="s"/>
      <c r="Y254" t="s">
        <v>86</v>
      </c>
      <c r="Z254">
        <f>HYPERLINK("https://hotelmonitor-cachepage.eclerx.com/savepage/tk_15442500303449914_sr_2150.html","info")</f>
        <v/>
      </c>
      <c r="AA254" t="n">
        <v>-5005183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89</v>
      </c>
      <c r="AO254" t="s">
        <v>560</v>
      </c>
      <c r="AP254" t="n">
        <v>79</v>
      </c>
      <c r="AQ254" t="s">
        <v>91</v>
      </c>
      <c r="AR254" t="s">
        <v>561</v>
      </c>
      <c r="AS254" t="s"/>
      <c r="AT254" t="s">
        <v>93</v>
      </c>
      <c r="AU254" t="s"/>
      <c r="AV254" t="s"/>
      <c r="AW254" t="s"/>
      <c r="AX254" t="s"/>
      <c r="AY254" t="n">
        <v>5005183</v>
      </c>
      <c r="AZ254" t="s">
        <v>555</v>
      </c>
      <c r="BA254" t="s"/>
      <c r="BB254" t="n">
        <v>889980</v>
      </c>
      <c r="BC254" t="n">
        <v>98.9615807536757</v>
      </c>
      <c r="BD254" t="n">
        <v>8.010327639456101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95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552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3925.24</v>
      </c>
      <c r="L255" t="s">
        <v>77</v>
      </c>
      <c r="M255" t="s"/>
      <c r="N255" t="s">
        <v>562</v>
      </c>
      <c r="O255" t="s">
        <v>79</v>
      </c>
      <c r="P255" t="s">
        <v>552</v>
      </c>
      <c r="Q255" t="s"/>
      <c r="R255" t="s">
        <v>80</v>
      </c>
      <c r="S255" t="s">
        <v>563</v>
      </c>
      <c r="T255" t="s">
        <v>82</v>
      </c>
      <c r="U255" t="s">
        <v>83</v>
      </c>
      <c r="V255" t="s">
        <v>84</v>
      </c>
      <c r="W255" t="s">
        <v>105</v>
      </c>
      <c r="X255" t="s"/>
      <c r="Y255" t="s">
        <v>86</v>
      </c>
      <c r="Z255">
        <f>HYPERLINK("https://hotelmonitor-cachepage.eclerx.com/savepage/tk_15442500303449914_sr_2150.html","info")</f>
        <v/>
      </c>
      <c r="AA255" t="n">
        <v>-5005183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79</v>
      </c>
      <c r="AQ255" t="s">
        <v>91</v>
      </c>
      <c r="AR255" t="s">
        <v>92</v>
      </c>
      <c r="AS255" t="s"/>
      <c r="AT255" t="s">
        <v>93</v>
      </c>
      <c r="AU255" t="s"/>
      <c r="AV255" t="s"/>
      <c r="AW255" t="s"/>
      <c r="AX255" t="s"/>
      <c r="AY255" t="n">
        <v>5005183</v>
      </c>
      <c r="AZ255" t="s">
        <v>555</v>
      </c>
      <c r="BA255" t="s"/>
      <c r="BB255" t="n">
        <v>889980</v>
      </c>
      <c r="BC255" t="n">
        <v>98.9615807536757</v>
      </c>
      <c r="BD255" t="n">
        <v>8.010327639456101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95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552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3925.24</v>
      </c>
      <c r="L256" t="s">
        <v>77</v>
      </c>
      <c r="M256" t="s"/>
      <c r="N256" t="s">
        <v>562</v>
      </c>
      <c r="O256" t="s">
        <v>79</v>
      </c>
      <c r="P256" t="s">
        <v>552</v>
      </c>
      <c r="Q256" t="s"/>
      <c r="R256" t="s">
        <v>80</v>
      </c>
      <c r="S256" t="s">
        <v>563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HYPERLINK("https://hotelmonitor-cachepage.eclerx.com/savepage/tk_15442500303449914_sr_2150.html","info")</f>
        <v/>
      </c>
      <c r="AA256" t="n">
        <v>-5005183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79</v>
      </c>
      <c r="AQ256" t="s">
        <v>91</v>
      </c>
      <c r="AR256" t="s">
        <v>92</v>
      </c>
      <c r="AS256" t="s"/>
      <c r="AT256" t="s">
        <v>93</v>
      </c>
      <c r="AU256" t="s"/>
      <c r="AV256" t="s"/>
      <c r="AW256" t="s"/>
      <c r="AX256" t="s"/>
      <c r="AY256" t="n">
        <v>5005183</v>
      </c>
      <c r="AZ256" t="s">
        <v>555</v>
      </c>
      <c r="BA256" t="s"/>
      <c r="BB256" t="n">
        <v>889980</v>
      </c>
      <c r="BC256" t="n">
        <v>98.9615807536757</v>
      </c>
      <c r="BD256" t="n">
        <v>8.010327639456101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95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564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710.0599999999999</v>
      </c>
      <c r="L257" t="s">
        <v>77</v>
      </c>
      <c r="M257" t="s"/>
      <c r="N257" t="s">
        <v>163</v>
      </c>
      <c r="O257" t="s">
        <v>79</v>
      </c>
      <c r="P257" t="s">
        <v>564</v>
      </c>
      <c r="Q257" t="s"/>
      <c r="R257" t="s">
        <v>337</v>
      </c>
      <c r="S257" t="s">
        <v>565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HYPERLINK("https://hotelmonitor-cachepage.eclerx.com/savepage/tk_15442503177149565_sr_2150.html","info")</f>
        <v/>
      </c>
      <c r="AA257" t="n">
        <v>-2995183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89</v>
      </c>
      <c r="AO257" t="s">
        <v>566</v>
      </c>
      <c r="AP257" t="n">
        <v>210</v>
      </c>
      <c r="AQ257" t="s">
        <v>91</v>
      </c>
      <c r="AR257" t="s">
        <v>71</v>
      </c>
      <c r="AS257" t="s"/>
      <c r="AT257" t="s">
        <v>93</v>
      </c>
      <c r="AU257" t="s"/>
      <c r="AV257" t="s"/>
      <c r="AW257" t="s"/>
      <c r="AX257" t="s"/>
      <c r="AY257" t="n">
        <v>2995183</v>
      </c>
      <c r="AZ257" t="s">
        <v>567</v>
      </c>
      <c r="BA257" t="s"/>
      <c r="BB257" t="n">
        <v>247827</v>
      </c>
      <c r="BC257" t="n">
        <v>98.9105987548828</v>
      </c>
      <c r="BD257" t="n">
        <v>8.061131117272151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95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564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757.58</v>
      </c>
      <c r="L258" t="s">
        <v>77</v>
      </c>
      <c r="M258" t="s"/>
      <c r="N258" t="s">
        <v>163</v>
      </c>
      <c r="O258" t="s">
        <v>79</v>
      </c>
      <c r="P258" t="s">
        <v>564</v>
      </c>
      <c r="Q258" t="s"/>
      <c r="R258" t="s">
        <v>337</v>
      </c>
      <c r="S258" t="s">
        <v>501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>
        <f>HYPERLINK("https://hotelmonitor-cachepage.eclerx.com/savepage/tk_15442503177149565_sr_2150.html","info")</f>
        <v/>
      </c>
      <c r="AA258" t="n">
        <v>-2995183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89</v>
      </c>
      <c r="AO258" t="s">
        <v>255</v>
      </c>
      <c r="AP258" t="n">
        <v>210</v>
      </c>
      <c r="AQ258" t="s">
        <v>91</v>
      </c>
      <c r="AR258" t="s">
        <v>71</v>
      </c>
      <c r="AS258" t="s"/>
      <c r="AT258" t="s">
        <v>93</v>
      </c>
      <c r="AU258" t="s"/>
      <c r="AV258" t="s"/>
      <c r="AW258" t="s"/>
      <c r="AX258" t="s"/>
      <c r="AY258" t="n">
        <v>2995183</v>
      </c>
      <c r="AZ258" t="s">
        <v>567</v>
      </c>
      <c r="BA258" t="s"/>
      <c r="BB258" t="n">
        <v>247827</v>
      </c>
      <c r="BC258" t="n">
        <v>98.9105987548828</v>
      </c>
      <c r="BD258" t="n">
        <v>8.061131117272151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95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564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710.0599999999999</v>
      </c>
      <c r="L259" t="s">
        <v>77</v>
      </c>
      <c r="M259" t="s"/>
      <c r="N259" t="s">
        <v>214</v>
      </c>
      <c r="O259" t="s">
        <v>79</v>
      </c>
      <c r="P259" t="s">
        <v>564</v>
      </c>
      <c r="Q259" t="s"/>
      <c r="R259" t="s">
        <v>337</v>
      </c>
      <c r="S259" t="s">
        <v>565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>
        <f>HYPERLINK("https://hotelmonitor-cachepage.eclerx.com/savepage/tk_15442503177149565_sr_2150.html","info")</f>
        <v/>
      </c>
      <c r="AA259" t="n">
        <v>-2995183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89</v>
      </c>
      <c r="AO259" t="s">
        <v>566</v>
      </c>
      <c r="AP259" t="n">
        <v>210</v>
      </c>
      <c r="AQ259" t="s">
        <v>91</v>
      </c>
      <c r="AR259" t="s">
        <v>71</v>
      </c>
      <c r="AS259" t="s"/>
      <c r="AT259" t="s">
        <v>93</v>
      </c>
      <c r="AU259" t="s"/>
      <c r="AV259" t="s"/>
      <c r="AW259" t="s"/>
      <c r="AX259" t="s"/>
      <c r="AY259" t="n">
        <v>2995183</v>
      </c>
      <c r="AZ259" t="s">
        <v>567</v>
      </c>
      <c r="BA259" t="s"/>
      <c r="BB259" t="n">
        <v>247827</v>
      </c>
      <c r="BC259" t="n">
        <v>98.9105987548828</v>
      </c>
      <c r="BD259" t="n">
        <v>8.061131117272151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95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564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757.58</v>
      </c>
      <c r="L260" t="s">
        <v>77</v>
      </c>
      <c r="M260" t="s"/>
      <c r="N260" t="s">
        <v>214</v>
      </c>
      <c r="O260" t="s">
        <v>79</v>
      </c>
      <c r="P260" t="s">
        <v>564</v>
      </c>
      <c r="Q260" t="s"/>
      <c r="R260" t="s">
        <v>337</v>
      </c>
      <c r="S260" t="s">
        <v>501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>
        <f>HYPERLINK("https://hotelmonitor-cachepage.eclerx.com/savepage/tk_15442503177149565_sr_2150.html","info")</f>
        <v/>
      </c>
      <c r="AA260" t="n">
        <v>-2995183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89</v>
      </c>
      <c r="AO260" t="s">
        <v>255</v>
      </c>
      <c r="AP260" t="n">
        <v>210</v>
      </c>
      <c r="AQ260" t="s">
        <v>91</v>
      </c>
      <c r="AR260" t="s">
        <v>71</v>
      </c>
      <c r="AS260" t="s"/>
      <c r="AT260" t="s">
        <v>93</v>
      </c>
      <c r="AU260" t="s"/>
      <c r="AV260" t="s"/>
      <c r="AW260" t="s"/>
      <c r="AX260" t="s"/>
      <c r="AY260" t="n">
        <v>2995183</v>
      </c>
      <c r="AZ260" t="s">
        <v>567</v>
      </c>
      <c r="BA260" t="s"/>
      <c r="BB260" t="n">
        <v>247827</v>
      </c>
      <c r="BC260" t="n">
        <v>98.9105987548828</v>
      </c>
      <c r="BD260" t="n">
        <v>8.061131117272151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95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564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1183.44</v>
      </c>
      <c r="L261" t="s">
        <v>77</v>
      </c>
      <c r="M261" t="s"/>
      <c r="N261" t="s">
        <v>568</v>
      </c>
      <c r="O261" t="s">
        <v>79</v>
      </c>
      <c r="P261" t="s">
        <v>564</v>
      </c>
      <c r="Q261" t="s"/>
      <c r="R261" t="s">
        <v>337</v>
      </c>
      <c r="S261" t="s">
        <v>569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>
        <f>HYPERLINK("https://hotelmonitor-cachepage.eclerx.com/savepage/tk_15442503177149565_sr_2150.html","info")</f>
        <v/>
      </c>
      <c r="AA261" t="n">
        <v>-2995183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89</v>
      </c>
      <c r="AO261" t="s">
        <v>570</v>
      </c>
      <c r="AP261" t="n">
        <v>210</v>
      </c>
      <c r="AQ261" t="s">
        <v>91</v>
      </c>
      <c r="AR261" t="s">
        <v>71</v>
      </c>
      <c r="AS261" t="s"/>
      <c r="AT261" t="s">
        <v>93</v>
      </c>
      <c r="AU261" t="s"/>
      <c r="AV261" t="s"/>
      <c r="AW261" t="s"/>
      <c r="AX261" t="s"/>
      <c r="AY261" t="n">
        <v>2995183</v>
      </c>
      <c r="AZ261" t="s">
        <v>567</v>
      </c>
      <c r="BA261" t="s"/>
      <c r="BB261" t="n">
        <v>247827</v>
      </c>
      <c r="BC261" t="n">
        <v>98.9105987548828</v>
      </c>
      <c r="BD261" t="n">
        <v>8.061131117272151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564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1262.63</v>
      </c>
      <c r="L262" t="s">
        <v>77</v>
      </c>
      <c r="M262" t="s"/>
      <c r="N262" t="s">
        <v>568</v>
      </c>
      <c r="O262" t="s">
        <v>79</v>
      </c>
      <c r="P262" t="s">
        <v>564</v>
      </c>
      <c r="Q262" t="s"/>
      <c r="R262" t="s">
        <v>337</v>
      </c>
      <c r="S262" t="s">
        <v>571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HYPERLINK("https://hotelmonitor-cachepage.eclerx.com/savepage/tk_15442503177149565_sr_2150.html","info")</f>
        <v/>
      </c>
      <c r="AA262" t="n">
        <v>-2995183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89</v>
      </c>
      <c r="AO262" t="s">
        <v>572</v>
      </c>
      <c r="AP262" t="n">
        <v>210</v>
      </c>
      <c r="AQ262" t="s">
        <v>91</v>
      </c>
      <c r="AR262" t="s">
        <v>71</v>
      </c>
      <c r="AS262" t="s"/>
      <c r="AT262" t="s">
        <v>93</v>
      </c>
      <c r="AU262" t="s"/>
      <c r="AV262" t="s"/>
      <c r="AW262" t="s"/>
      <c r="AX262" t="s"/>
      <c r="AY262" t="n">
        <v>2995183</v>
      </c>
      <c r="AZ262" t="s">
        <v>567</v>
      </c>
      <c r="BA262" t="s"/>
      <c r="BB262" t="n">
        <v>247827</v>
      </c>
      <c r="BC262" t="n">
        <v>98.9105987548828</v>
      </c>
      <c r="BD262" t="n">
        <v>8.061131117272151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573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8033.26</v>
      </c>
      <c r="L263" t="s">
        <v>77</v>
      </c>
      <c r="M263" t="s"/>
      <c r="N263" t="s">
        <v>574</v>
      </c>
      <c r="O263" t="s">
        <v>79</v>
      </c>
      <c r="P263" t="s">
        <v>573</v>
      </c>
      <c r="Q263" t="s"/>
      <c r="R263" t="s">
        <v>148</v>
      </c>
      <c r="S263" t="s">
        <v>575</v>
      </c>
      <c r="T263" t="s">
        <v>82</v>
      </c>
      <c r="U263" t="s">
        <v>83</v>
      </c>
      <c r="V263" t="s">
        <v>84</v>
      </c>
      <c r="W263" t="s">
        <v>105</v>
      </c>
      <c r="X263" t="s"/>
      <c r="Y263" t="s">
        <v>86</v>
      </c>
      <c r="Z263">
        <f>HYPERLINK("https://hotelmonitor-cachepage.eclerx.com/savepage/tk_15442505763106992_sr_2150.html","info")</f>
        <v/>
      </c>
      <c r="AA263" t="n">
        <v>-3460763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89</v>
      </c>
      <c r="AO263" t="s">
        <v>576</v>
      </c>
      <c r="AP263" t="n">
        <v>314</v>
      </c>
      <c r="AQ263" t="s">
        <v>91</v>
      </c>
      <c r="AR263" t="s">
        <v>71</v>
      </c>
      <c r="AS263" t="s"/>
      <c r="AT263" t="s">
        <v>93</v>
      </c>
      <c r="AU263" t="s"/>
      <c r="AV263" t="s"/>
      <c r="AW263" t="s"/>
      <c r="AX263" t="s"/>
      <c r="AY263" t="n">
        <v>3460763</v>
      </c>
      <c r="AZ263" t="s">
        <v>577</v>
      </c>
      <c r="BA263" t="s"/>
      <c r="BB263" t="n">
        <v>1792159</v>
      </c>
      <c r="BC263" t="n">
        <v>98.8172739744186</v>
      </c>
      <c r="BD263" t="n">
        <v>8.035088425450081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573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23879.77</v>
      </c>
      <c r="L264" t="s">
        <v>77</v>
      </c>
      <c r="M264" t="s"/>
      <c r="N264" t="s">
        <v>574</v>
      </c>
      <c r="O264" t="s">
        <v>79</v>
      </c>
      <c r="P264" t="s">
        <v>573</v>
      </c>
      <c r="Q264" t="s"/>
      <c r="R264" t="s">
        <v>148</v>
      </c>
      <c r="S264" t="s">
        <v>578</v>
      </c>
      <c r="T264" t="s">
        <v>82</v>
      </c>
      <c r="U264" t="s">
        <v>83</v>
      </c>
      <c r="V264" t="s">
        <v>84</v>
      </c>
      <c r="W264" t="s">
        <v>105</v>
      </c>
      <c r="X264" t="s"/>
      <c r="Y264" t="s">
        <v>86</v>
      </c>
      <c r="Z264">
        <f>HYPERLINK("https://hotelmonitor-cachepage.eclerx.com/savepage/tk_15442505763106992_sr_2150.html","info")</f>
        <v/>
      </c>
      <c r="AA264" t="n">
        <v>-3460763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89</v>
      </c>
      <c r="AO264" t="s">
        <v>579</v>
      </c>
      <c r="AP264" t="n">
        <v>314</v>
      </c>
      <c r="AQ264" t="s">
        <v>91</v>
      </c>
      <c r="AR264" t="s">
        <v>71</v>
      </c>
      <c r="AS264" t="s"/>
      <c r="AT264" t="s">
        <v>93</v>
      </c>
      <c r="AU264" t="s"/>
      <c r="AV264" t="s"/>
      <c r="AW264" t="s"/>
      <c r="AX264" t="s"/>
      <c r="AY264" t="n">
        <v>3460763</v>
      </c>
      <c r="AZ264" t="s">
        <v>577</v>
      </c>
      <c r="BA264" t="s"/>
      <c r="BB264" t="n">
        <v>1792159</v>
      </c>
      <c r="BC264" t="n">
        <v>98.8172739744186</v>
      </c>
      <c r="BD264" t="n">
        <v>8.035088425450081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580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1061.69</v>
      </c>
      <c r="L265" t="s">
        <v>77</v>
      </c>
      <c r="M265" t="s"/>
      <c r="N265" t="s">
        <v>581</v>
      </c>
      <c r="O265" t="s">
        <v>79</v>
      </c>
      <c r="P265" t="s">
        <v>580</v>
      </c>
      <c r="Q265" t="s"/>
      <c r="R265" t="s">
        <v>80</v>
      </c>
      <c r="S265" t="s">
        <v>582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HYPERLINK("https://hotelmonitor-cachepage.eclerx.com/savepage/tk_15442499813102617_sr_2150.html","info")</f>
        <v/>
      </c>
      <c r="AA265" t="n">
        <v>-3791887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89</v>
      </c>
      <c r="AO265" t="s">
        <v>583</v>
      </c>
      <c r="AP265" t="n">
        <v>56</v>
      </c>
      <c r="AQ265" t="s">
        <v>91</v>
      </c>
      <c r="AR265" t="s">
        <v>71</v>
      </c>
      <c r="AS265" t="s"/>
      <c r="AT265" t="s">
        <v>93</v>
      </c>
      <c r="AU265" t="s"/>
      <c r="AV265" t="s"/>
      <c r="AW265" t="s"/>
      <c r="AX265" t="s"/>
      <c r="AY265" t="n">
        <v>3791887</v>
      </c>
      <c r="AZ265" t="s">
        <v>584</v>
      </c>
      <c r="BA265" t="s"/>
      <c r="BB265" t="n">
        <v>1602831</v>
      </c>
      <c r="BC265" t="n">
        <v>98.9122644066811</v>
      </c>
      <c r="BD265" t="n">
        <v>8.06565699616635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580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1153.2</v>
      </c>
      <c r="L266" t="s">
        <v>77</v>
      </c>
      <c r="M266" t="s"/>
      <c r="N266" t="s">
        <v>581</v>
      </c>
      <c r="O266" t="s">
        <v>79</v>
      </c>
      <c r="P266" t="s">
        <v>580</v>
      </c>
      <c r="Q266" t="s"/>
      <c r="R266" t="s">
        <v>80</v>
      </c>
      <c r="S266" t="s">
        <v>585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>
        <f>HYPERLINK("https://hotelmonitor-cachepage.eclerx.com/savepage/tk_15442499813102617_sr_2150.html","info")</f>
        <v/>
      </c>
      <c r="AA266" t="n">
        <v>-3791887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89</v>
      </c>
      <c r="AO266" t="s">
        <v>586</v>
      </c>
      <c r="AP266" t="n">
        <v>56</v>
      </c>
      <c r="AQ266" t="s">
        <v>91</v>
      </c>
      <c r="AR266" t="s">
        <v>71</v>
      </c>
      <c r="AS266" t="s"/>
      <c r="AT266" t="s">
        <v>93</v>
      </c>
      <c r="AU266" t="s"/>
      <c r="AV266" t="s"/>
      <c r="AW266" t="s"/>
      <c r="AX266" t="s"/>
      <c r="AY266" t="n">
        <v>3791887</v>
      </c>
      <c r="AZ266" t="s">
        <v>584</v>
      </c>
      <c r="BA266" t="s"/>
      <c r="BB266" t="n">
        <v>1602831</v>
      </c>
      <c r="BC266" t="n">
        <v>98.9122644066811</v>
      </c>
      <c r="BD266" t="n">
        <v>8.06565699616635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580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1190.72</v>
      </c>
      <c r="L267" t="s">
        <v>77</v>
      </c>
      <c r="M267" t="s"/>
      <c r="N267" t="s">
        <v>581</v>
      </c>
      <c r="O267" t="s">
        <v>79</v>
      </c>
      <c r="P267" t="s">
        <v>580</v>
      </c>
      <c r="Q267" t="s"/>
      <c r="R267" t="s">
        <v>80</v>
      </c>
      <c r="S267" t="s">
        <v>587</v>
      </c>
      <c r="T267" t="s">
        <v>82</v>
      </c>
      <c r="U267" t="s">
        <v>83</v>
      </c>
      <c r="V267" t="s">
        <v>84</v>
      </c>
      <c r="W267" t="s">
        <v>105</v>
      </c>
      <c r="X267" t="s"/>
      <c r="Y267" t="s">
        <v>86</v>
      </c>
      <c r="Z267">
        <f>HYPERLINK("https://hotelmonitor-cachepage.eclerx.com/savepage/tk_15442499813102617_sr_2150.html","info")</f>
        <v/>
      </c>
      <c r="AA267" t="n">
        <v>-3791887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89</v>
      </c>
      <c r="AO267" t="s">
        <v>588</v>
      </c>
      <c r="AP267" t="n">
        <v>56</v>
      </c>
      <c r="AQ267" t="s">
        <v>91</v>
      </c>
      <c r="AR267" t="s">
        <v>71</v>
      </c>
      <c r="AS267" t="s"/>
      <c r="AT267" t="s">
        <v>93</v>
      </c>
      <c r="AU267" t="s"/>
      <c r="AV267" t="s"/>
      <c r="AW267" t="s"/>
      <c r="AX267" t="s"/>
      <c r="AY267" t="n">
        <v>3791887</v>
      </c>
      <c r="AZ267" t="s">
        <v>584</v>
      </c>
      <c r="BA267" t="s"/>
      <c r="BB267" t="n">
        <v>1602831</v>
      </c>
      <c r="BC267" t="n">
        <v>98.9122644066811</v>
      </c>
      <c r="BD267" t="n">
        <v>8.06565699616635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580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1279.46</v>
      </c>
      <c r="L268" t="s">
        <v>77</v>
      </c>
      <c r="M268" t="s"/>
      <c r="N268" t="s">
        <v>581</v>
      </c>
      <c r="O268" t="s">
        <v>79</v>
      </c>
      <c r="P268" t="s">
        <v>580</v>
      </c>
      <c r="Q268" t="s"/>
      <c r="R268" t="s">
        <v>80</v>
      </c>
      <c r="S268" t="s">
        <v>589</v>
      </c>
      <c r="T268" t="s">
        <v>82</v>
      </c>
      <c r="U268" t="s">
        <v>83</v>
      </c>
      <c r="V268" t="s">
        <v>84</v>
      </c>
      <c r="W268" t="s">
        <v>105</v>
      </c>
      <c r="X268" t="s"/>
      <c r="Y268" t="s">
        <v>86</v>
      </c>
      <c r="Z268">
        <f>HYPERLINK("https://hotelmonitor-cachepage.eclerx.com/savepage/tk_15442499813102617_sr_2150.html","info")</f>
        <v/>
      </c>
      <c r="AA268" t="n">
        <v>-3791887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56</v>
      </c>
      <c r="AQ268" t="s">
        <v>91</v>
      </c>
      <c r="AR268" t="s">
        <v>71</v>
      </c>
      <c r="AS268" t="s"/>
      <c r="AT268" t="s">
        <v>93</v>
      </c>
      <c r="AU268" t="s"/>
      <c r="AV268" t="s"/>
      <c r="AW268" t="s"/>
      <c r="AX268" t="s"/>
      <c r="AY268" t="n">
        <v>3791887</v>
      </c>
      <c r="AZ268" t="s">
        <v>584</v>
      </c>
      <c r="BA268" t="s"/>
      <c r="BB268" t="n">
        <v>1602831</v>
      </c>
      <c r="BC268" t="n">
        <v>98.9122644066811</v>
      </c>
      <c r="BD268" t="n">
        <v>8.06565699616635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580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1061.69</v>
      </c>
      <c r="L269" t="s">
        <v>77</v>
      </c>
      <c r="M269" t="s"/>
      <c r="N269" t="s">
        <v>590</v>
      </c>
      <c r="O269" t="s">
        <v>79</v>
      </c>
      <c r="P269" t="s">
        <v>580</v>
      </c>
      <c r="Q269" t="s"/>
      <c r="R269" t="s">
        <v>80</v>
      </c>
      <c r="S269" t="s">
        <v>582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HYPERLINK("https://hotelmonitor-cachepage.eclerx.com/savepage/tk_15442499813102617_sr_2150.html","info")</f>
        <v/>
      </c>
      <c r="AA269" t="n">
        <v>-3791887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89</v>
      </c>
      <c r="AO269" t="s">
        <v>583</v>
      </c>
      <c r="AP269" t="n">
        <v>56</v>
      </c>
      <c r="AQ269" t="s">
        <v>91</v>
      </c>
      <c r="AR269" t="s">
        <v>71</v>
      </c>
      <c r="AS269" t="s"/>
      <c r="AT269" t="s">
        <v>93</v>
      </c>
      <c r="AU269" t="s"/>
      <c r="AV269" t="s"/>
      <c r="AW269" t="s"/>
      <c r="AX269" t="s"/>
      <c r="AY269" t="n">
        <v>3791887</v>
      </c>
      <c r="AZ269" t="s">
        <v>584</v>
      </c>
      <c r="BA269" t="s"/>
      <c r="BB269" t="n">
        <v>1602831</v>
      </c>
      <c r="BC269" t="n">
        <v>98.9122644066811</v>
      </c>
      <c r="BD269" t="n">
        <v>8.06565699616635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580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1153.2</v>
      </c>
      <c r="L270" t="s">
        <v>77</v>
      </c>
      <c r="M270" t="s"/>
      <c r="N270" t="s">
        <v>590</v>
      </c>
      <c r="O270" t="s">
        <v>79</v>
      </c>
      <c r="P270" t="s">
        <v>580</v>
      </c>
      <c r="Q270" t="s"/>
      <c r="R270" t="s">
        <v>80</v>
      </c>
      <c r="S270" t="s">
        <v>585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>
        <f>HYPERLINK("https://hotelmonitor-cachepage.eclerx.com/savepage/tk_15442499813102617_sr_2150.html","info")</f>
        <v/>
      </c>
      <c r="AA270" t="n">
        <v>-3791887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89</v>
      </c>
      <c r="AO270" t="s">
        <v>586</v>
      </c>
      <c r="AP270" t="n">
        <v>56</v>
      </c>
      <c r="AQ270" t="s">
        <v>91</v>
      </c>
      <c r="AR270" t="s">
        <v>71</v>
      </c>
      <c r="AS270" t="s"/>
      <c r="AT270" t="s">
        <v>93</v>
      </c>
      <c r="AU270" t="s"/>
      <c r="AV270" t="s"/>
      <c r="AW270" t="s"/>
      <c r="AX270" t="s"/>
      <c r="AY270" t="n">
        <v>3791887</v>
      </c>
      <c r="AZ270" t="s">
        <v>584</v>
      </c>
      <c r="BA270" t="s"/>
      <c r="BB270" t="n">
        <v>1602831</v>
      </c>
      <c r="BC270" t="n">
        <v>98.9122644066811</v>
      </c>
      <c r="BD270" t="n">
        <v>8.06565699616635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580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1190.72</v>
      </c>
      <c r="L271" t="s">
        <v>77</v>
      </c>
      <c r="M271" t="s"/>
      <c r="N271" t="s">
        <v>590</v>
      </c>
      <c r="O271" t="s">
        <v>79</v>
      </c>
      <c r="P271" t="s">
        <v>580</v>
      </c>
      <c r="Q271" t="s"/>
      <c r="R271" t="s">
        <v>80</v>
      </c>
      <c r="S271" t="s">
        <v>587</v>
      </c>
      <c r="T271" t="s">
        <v>82</v>
      </c>
      <c r="U271" t="s">
        <v>83</v>
      </c>
      <c r="V271" t="s">
        <v>84</v>
      </c>
      <c r="W271" t="s">
        <v>105</v>
      </c>
      <c r="X271" t="s"/>
      <c r="Y271" t="s">
        <v>86</v>
      </c>
      <c r="Z271">
        <f>HYPERLINK("https://hotelmonitor-cachepage.eclerx.com/savepage/tk_15442499813102617_sr_2150.html","info")</f>
        <v/>
      </c>
      <c r="AA271" t="n">
        <v>-3791887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89</v>
      </c>
      <c r="AO271" t="s">
        <v>588</v>
      </c>
      <c r="AP271" t="n">
        <v>56</v>
      </c>
      <c r="AQ271" t="s">
        <v>91</v>
      </c>
      <c r="AR271" t="s">
        <v>71</v>
      </c>
      <c r="AS271" t="s"/>
      <c r="AT271" t="s">
        <v>93</v>
      </c>
      <c r="AU271" t="s"/>
      <c r="AV271" t="s"/>
      <c r="AW271" t="s"/>
      <c r="AX271" t="s"/>
      <c r="AY271" t="n">
        <v>3791887</v>
      </c>
      <c r="AZ271" t="s">
        <v>584</v>
      </c>
      <c r="BA271" t="s"/>
      <c r="BB271" t="n">
        <v>1602831</v>
      </c>
      <c r="BC271" t="n">
        <v>98.9122644066811</v>
      </c>
      <c r="BD271" t="n">
        <v>8.06565699616635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580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1279.46</v>
      </c>
      <c r="L272" t="s">
        <v>77</v>
      </c>
      <c r="M272" t="s"/>
      <c r="N272" t="s">
        <v>590</v>
      </c>
      <c r="O272" t="s">
        <v>79</v>
      </c>
      <c r="P272" t="s">
        <v>580</v>
      </c>
      <c r="Q272" t="s"/>
      <c r="R272" t="s">
        <v>80</v>
      </c>
      <c r="S272" t="s">
        <v>589</v>
      </c>
      <c r="T272" t="s">
        <v>82</v>
      </c>
      <c r="U272" t="s">
        <v>83</v>
      </c>
      <c r="V272" t="s">
        <v>84</v>
      </c>
      <c r="W272" t="s">
        <v>105</v>
      </c>
      <c r="X272" t="s"/>
      <c r="Y272" t="s">
        <v>86</v>
      </c>
      <c r="Z272">
        <f>HYPERLINK("https://hotelmonitor-cachepage.eclerx.com/savepage/tk_15442499813102617_sr_2150.html","info")</f>
        <v/>
      </c>
      <c r="AA272" t="n">
        <v>-3791887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56</v>
      </c>
      <c r="AQ272" t="s">
        <v>91</v>
      </c>
      <c r="AR272" t="s">
        <v>71</v>
      </c>
      <c r="AS272" t="s"/>
      <c r="AT272" t="s">
        <v>93</v>
      </c>
      <c r="AU272" t="s"/>
      <c r="AV272" t="s"/>
      <c r="AW272" t="s"/>
      <c r="AX272" t="s"/>
      <c r="AY272" t="n">
        <v>3791887</v>
      </c>
      <c r="AZ272" t="s">
        <v>584</v>
      </c>
      <c r="BA272" t="s"/>
      <c r="BB272" t="n">
        <v>1602831</v>
      </c>
      <c r="BC272" t="n">
        <v>98.9122644066811</v>
      </c>
      <c r="BD272" t="n">
        <v>8.06565699616635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580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1061.69</v>
      </c>
      <c r="L273" t="s">
        <v>77</v>
      </c>
      <c r="M273" t="s"/>
      <c r="N273" t="s">
        <v>591</v>
      </c>
      <c r="O273" t="s">
        <v>79</v>
      </c>
      <c r="P273" t="s">
        <v>580</v>
      </c>
      <c r="Q273" t="s"/>
      <c r="R273" t="s">
        <v>80</v>
      </c>
      <c r="S273" t="s">
        <v>582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>
        <f>HYPERLINK("https://hotelmonitor-cachepage.eclerx.com/savepage/tk_15442499813102617_sr_2150.html","info")</f>
        <v/>
      </c>
      <c r="AA273" t="n">
        <v>-3791887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89</v>
      </c>
      <c r="AO273" t="s">
        <v>592</v>
      </c>
      <c r="AP273" t="n">
        <v>56</v>
      </c>
      <c r="AQ273" t="s">
        <v>91</v>
      </c>
      <c r="AR273" t="s">
        <v>71</v>
      </c>
      <c r="AS273" t="s"/>
      <c r="AT273" t="s">
        <v>93</v>
      </c>
      <c r="AU273" t="s"/>
      <c r="AV273" t="s"/>
      <c r="AW273" t="s"/>
      <c r="AX273" t="s"/>
      <c r="AY273" t="n">
        <v>3791887</v>
      </c>
      <c r="AZ273" t="s">
        <v>584</v>
      </c>
      <c r="BA273" t="s"/>
      <c r="BB273" t="n">
        <v>1602831</v>
      </c>
      <c r="BC273" t="n">
        <v>98.9122644066811</v>
      </c>
      <c r="BD273" t="n">
        <v>8.06565699616635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580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1153.2</v>
      </c>
      <c r="L274" t="s">
        <v>77</v>
      </c>
      <c r="M274" t="s"/>
      <c r="N274" t="s">
        <v>591</v>
      </c>
      <c r="O274" t="s">
        <v>79</v>
      </c>
      <c r="P274" t="s">
        <v>580</v>
      </c>
      <c r="Q274" t="s"/>
      <c r="R274" t="s">
        <v>80</v>
      </c>
      <c r="S274" t="s">
        <v>585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HYPERLINK("https://hotelmonitor-cachepage.eclerx.com/savepage/tk_15442499813102617_sr_2150.html","info")</f>
        <v/>
      </c>
      <c r="AA274" t="n">
        <v>-3791887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56</v>
      </c>
      <c r="AQ274" t="s">
        <v>91</v>
      </c>
      <c r="AR274" t="s">
        <v>71</v>
      </c>
      <c r="AS274" t="s"/>
      <c r="AT274" t="s">
        <v>93</v>
      </c>
      <c r="AU274" t="s"/>
      <c r="AV274" t="s"/>
      <c r="AW274" t="s"/>
      <c r="AX274" t="s"/>
      <c r="AY274" t="n">
        <v>3791887</v>
      </c>
      <c r="AZ274" t="s">
        <v>584</v>
      </c>
      <c r="BA274" t="s"/>
      <c r="BB274" t="n">
        <v>1602831</v>
      </c>
      <c r="BC274" t="n">
        <v>98.9122644066811</v>
      </c>
      <c r="BD274" t="n">
        <v>8.06565699616635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580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1190.72</v>
      </c>
      <c r="L275" t="s">
        <v>77</v>
      </c>
      <c r="M275" t="s"/>
      <c r="N275" t="s">
        <v>591</v>
      </c>
      <c r="O275" t="s">
        <v>79</v>
      </c>
      <c r="P275" t="s">
        <v>580</v>
      </c>
      <c r="Q275" t="s"/>
      <c r="R275" t="s">
        <v>80</v>
      </c>
      <c r="S275" t="s">
        <v>587</v>
      </c>
      <c r="T275" t="s">
        <v>82</v>
      </c>
      <c r="U275" t="s">
        <v>83</v>
      </c>
      <c r="V275" t="s">
        <v>84</v>
      </c>
      <c r="W275" t="s">
        <v>105</v>
      </c>
      <c r="X275" t="s"/>
      <c r="Y275" t="s">
        <v>86</v>
      </c>
      <c r="Z275">
        <f>HYPERLINK("https://hotelmonitor-cachepage.eclerx.com/savepage/tk_15442499813102617_sr_2150.html","info")</f>
        <v/>
      </c>
      <c r="AA275" t="n">
        <v>-3791887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593</v>
      </c>
      <c r="AP275" t="n">
        <v>56</v>
      </c>
      <c r="AQ275" t="s">
        <v>91</v>
      </c>
      <c r="AR275" t="s">
        <v>71</v>
      </c>
      <c r="AS275" t="s"/>
      <c r="AT275" t="s">
        <v>93</v>
      </c>
      <c r="AU275" t="s"/>
      <c r="AV275" t="s"/>
      <c r="AW275" t="s"/>
      <c r="AX275" t="s"/>
      <c r="AY275" t="n">
        <v>3791887</v>
      </c>
      <c r="AZ275" t="s">
        <v>584</v>
      </c>
      <c r="BA275" t="s"/>
      <c r="BB275" t="n">
        <v>1602831</v>
      </c>
      <c r="BC275" t="n">
        <v>98.9122644066811</v>
      </c>
      <c r="BD275" t="n">
        <v>8.06565699616635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580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1279.46</v>
      </c>
      <c r="L276" t="s">
        <v>77</v>
      </c>
      <c r="M276" t="s"/>
      <c r="N276" t="s">
        <v>591</v>
      </c>
      <c r="O276" t="s">
        <v>79</v>
      </c>
      <c r="P276" t="s">
        <v>580</v>
      </c>
      <c r="Q276" t="s"/>
      <c r="R276" t="s">
        <v>80</v>
      </c>
      <c r="S276" t="s">
        <v>589</v>
      </c>
      <c r="T276" t="s">
        <v>82</v>
      </c>
      <c r="U276" t="s">
        <v>83</v>
      </c>
      <c r="V276" t="s">
        <v>84</v>
      </c>
      <c r="W276" t="s">
        <v>105</v>
      </c>
      <c r="X276" t="s"/>
      <c r="Y276" t="s">
        <v>86</v>
      </c>
      <c r="Z276">
        <f>HYPERLINK("https://hotelmonitor-cachepage.eclerx.com/savepage/tk_15442499813102617_sr_2150.html","info")</f>
        <v/>
      </c>
      <c r="AA276" t="n">
        <v>-3791887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56</v>
      </c>
      <c r="AQ276" t="s">
        <v>91</v>
      </c>
      <c r="AR276" t="s">
        <v>71</v>
      </c>
      <c r="AS276" t="s"/>
      <c r="AT276" t="s">
        <v>93</v>
      </c>
      <c r="AU276" t="s"/>
      <c r="AV276" t="s"/>
      <c r="AW276" t="s"/>
      <c r="AX276" t="s"/>
      <c r="AY276" t="n">
        <v>3791887</v>
      </c>
      <c r="AZ276" t="s">
        <v>584</v>
      </c>
      <c r="BA276" t="s"/>
      <c r="BB276" t="n">
        <v>1602831</v>
      </c>
      <c r="BC276" t="n">
        <v>98.9122644066811</v>
      </c>
      <c r="BD276" t="n">
        <v>8.06565699616635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580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1332.93</v>
      </c>
      <c r="L277" t="s">
        <v>77</v>
      </c>
      <c r="M277" t="s"/>
      <c r="N277" t="s">
        <v>568</v>
      </c>
      <c r="O277" t="s">
        <v>79</v>
      </c>
      <c r="P277" t="s">
        <v>580</v>
      </c>
      <c r="Q277" t="s"/>
      <c r="R277" t="s">
        <v>80</v>
      </c>
      <c r="S277" t="s">
        <v>594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HYPERLINK("https://hotelmonitor-cachepage.eclerx.com/savepage/tk_15442499813102617_sr_2150.html","info")</f>
        <v/>
      </c>
      <c r="AA277" t="n">
        <v>-3791887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89</v>
      </c>
      <c r="AO277" t="s">
        <v>595</v>
      </c>
      <c r="AP277" t="n">
        <v>56</v>
      </c>
      <c r="AQ277" t="s">
        <v>91</v>
      </c>
      <c r="AR277" t="s">
        <v>71</v>
      </c>
      <c r="AS277" t="s"/>
      <c r="AT277" t="s">
        <v>93</v>
      </c>
      <c r="AU277" t="s"/>
      <c r="AV277" t="s"/>
      <c r="AW277" t="s"/>
      <c r="AX277" t="s"/>
      <c r="AY277" t="n">
        <v>3791887</v>
      </c>
      <c r="AZ277" t="s">
        <v>584</v>
      </c>
      <c r="BA277" t="s"/>
      <c r="BB277" t="n">
        <v>1602831</v>
      </c>
      <c r="BC277" t="n">
        <v>98.9122644066811</v>
      </c>
      <c r="BD277" t="n">
        <v>8.06565699616635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580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1447.81</v>
      </c>
      <c r="L278" t="s">
        <v>77</v>
      </c>
      <c r="M278" t="s"/>
      <c r="N278" t="s">
        <v>568</v>
      </c>
      <c r="O278" t="s">
        <v>79</v>
      </c>
      <c r="P278" t="s">
        <v>580</v>
      </c>
      <c r="Q278" t="s"/>
      <c r="R278" t="s">
        <v>80</v>
      </c>
      <c r="S278" t="s">
        <v>596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HYPERLINK("https://hotelmonitor-cachepage.eclerx.com/savepage/tk_15442499813102617_sr_2150.html","info")</f>
        <v/>
      </c>
      <c r="AA278" t="n">
        <v>-3791887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89</v>
      </c>
      <c r="AO278" t="s">
        <v>597</v>
      </c>
      <c r="AP278" t="n">
        <v>56</v>
      </c>
      <c r="AQ278" t="s">
        <v>91</v>
      </c>
      <c r="AR278" t="s">
        <v>71</v>
      </c>
      <c r="AS278" t="s"/>
      <c r="AT278" t="s">
        <v>93</v>
      </c>
      <c r="AU278" t="s"/>
      <c r="AV278" t="s"/>
      <c r="AW278" t="s"/>
      <c r="AX278" t="s"/>
      <c r="AY278" t="n">
        <v>3791887</v>
      </c>
      <c r="AZ278" t="s">
        <v>584</v>
      </c>
      <c r="BA278" t="s"/>
      <c r="BB278" t="n">
        <v>1602831</v>
      </c>
      <c r="BC278" t="n">
        <v>98.9122644066811</v>
      </c>
      <c r="BD278" t="n">
        <v>8.06565699616635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580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1582.42</v>
      </c>
      <c r="L279" t="s">
        <v>77</v>
      </c>
      <c r="M279" t="s"/>
      <c r="N279" t="s">
        <v>568</v>
      </c>
      <c r="O279" t="s">
        <v>79</v>
      </c>
      <c r="P279" t="s">
        <v>580</v>
      </c>
      <c r="Q279" t="s"/>
      <c r="R279" t="s">
        <v>80</v>
      </c>
      <c r="S279" t="s">
        <v>598</v>
      </c>
      <c r="T279" t="s">
        <v>82</v>
      </c>
      <c r="U279" t="s">
        <v>83</v>
      </c>
      <c r="V279" t="s">
        <v>84</v>
      </c>
      <c r="W279" t="s">
        <v>105</v>
      </c>
      <c r="X279" t="s"/>
      <c r="Y279" t="s">
        <v>86</v>
      </c>
      <c r="Z279">
        <f>HYPERLINK("https://hotelmonitor-cachepage.eclerx.com/savepage/tk_15442499813102617_sr_2150.html","info")</f>
        <v/>
      </c>
      <c r="AA279" t="n">
        <v>-3791887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526</v>
      </c>
      <c r="AP279" t="n">
        <v>56</v>
      </c>
      <c r="AQ279" t="s">
        <v>91</v>
      </c>
      <c r="AR279" t="s">
        <v>71</v>
      </c>
      <c r="AS279" t="s"/>
      <c r="AT279" t="s">
        <v>93</v>
      </c>
      <c r="AU279" t="s"/>
      <c r="AV279" t="s"/>
      <c r="AW279" t="s"/>
      <c r="AX279" t="s"/>
      <c r="AY279" t="n">
        <v>3791887</v>
      </c>
      <c r="AZ279" t="s">
        <v>584</v>
      </c>
      <c r="BA279" t="s"/>
      <c r="BB279" t="n">
        <v>1602831</v>
      </c>
      <c r="BC279" t="n">
        <v>98.9122644066811</v>
      </c>
      <c r="BD279" t="n">
        <v>8.06565699616635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580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1700.34</v>
      </c>
      <c r="L280" t="s">
        <v>77</v>
      </c>
      <c r="M280" t="s"/>
      <c r="N280" t="s">
        <v>568</v>
      </c>
      <c r="O280" t="s">
        <v>79</v>
      </c>
      <c r="P280" t="s">
        <v>580</v>
      </c>
      <c r="Q280" t="s"/>
      <c r="R280" t="s">
        <v>80</v>
      </c>
      <c r="S280" t="s">
        <v>599</v>
      </c>
      <c r="T280" t="s">
        <v>82</v>
      </c>
      <c r="U280" t="s">
        <v>83</v>
      </c>
      <c r="V280" t="s">
        <v>84</v>
      </c>
      <c r="W280" t="s">
        <v>105</v>
      </c>
      <c r="X280" t="s"/>
      <c r="Y280" t="s">
        <v>86</v>
      </c>
      <c r="Z280">
        <f>HYPERLINK("https://hotelmonitor-cachepage.eclerx.com/savepage/tk_15442499813102617_sr_2150.html","info")</f>
        <v/>
      </c>
      <c r="AA280" t="n">
        <v>-3791887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56</v>
      </c>
      <c r="AQ280" t="s">
        <v>91</v>
      </c>
      <c r="AR280" t="s">
        <v>71</v>
      </c>
      <c r="AS280" t="s"/>
      <c r="AT280" t="s">
        <v>93</v>
      </c>
      <c r="AU280" t="s"/>
      <c r="AV280" t="s"/>
      <c r="AW280" t="s"/>
      <c r="AX280" t="s"/>
      <c r="AY280" t="n">
        <v>3791887</v>
      </c>
      <c r="AZ280" t="s">
        <v>584</v>
      </c>
      <c r="BA280" t="s"/>
      <c r="BB280" t="n">
        <v>1602831</v>
      </c>
      <c r="BC280" t="n">
        <v>98.9122644066811</v>
      </c>
      <c r="BD280" t="n">
        <v>8.06565699616635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600</v>
      </c>
      <c r="F281" t="n">
        <v>545203</v>
      </c>
      <c r="G281" t="s">
        <v>74</v>
      </c>
      <c r="H281" t="s">
        <v>75</v>
      </c>
      <c r="I281" t="s"/>
      <c r="J281" t="s">
        <v>76</v>
      </c>
      <c r="K281" t="n">
        <v>21105.82</v>
      </c>
      <c r="L281" t="s">
        <v>77</v>
      </c>
      <c r="M281" t="s"/>
      <c r="N281" t="s">
        <v>574</v>
      </c>
      <c r="O281" t="s">
        <v>79</v>
      </c>
      <c r="P281" t="s">
        <v>600</v>
      </c>
      <c r="Q281" t="s"/>
      <c r="R281" t="s">
        <v>148</v>
      </c>
      <c r="S281" t="s">
        <v>601</v>
      </c>
      <c r="T281" t="s">
        <v>82</v>
      </c>
      <c r="U281" t="s">
        <v>83</v>
      </c>
      <c r="V281" t="s">
        <v>84</v>
      </c>
      <c r="W281" t="s">
        <v>105</v>
      </c>
      <c r="X281" t="s"/>
      <c r="Y281" t="s">
        <v>86</v>
      </c>
      <c r="Z281">
        <f>HYPERLINK("https://hotelmonitor-cachepage.eclerx.com/savepage/tk_15442499210512857_sr_2150.html","info")</f>
        <v/>
      </c>
      <c r="AA281" t="n">
        <v>80170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89</v>
      </c>
      <c r="AO281" t="s">
        <v>602</v>
      </c>
      <c r="AP281" t="n">
        <v>27</v>
      </c>
      <c r="AQ281" t="s">
        <v>91</v>
      </c>
      <c r="AR281" t="s">
        <v>378</v>
      </c>
      <c r="AS281" t="s"/>
      <c r="AT281" t="s">
        <v>93</v>
      </c>
      <c r="AU281" t="s"/>
      <c r="AV281" t="s"/>
      <c r="AW281" t="s"/>
      <c r="AX281" t="s"/>
      <c r="AY281" t="n">
        <v>754696</v>
      </c>
      <c r="AZ281" t="s">
        <v>603</v>
      </c>
      <c r="BA281" t="s"/>
      <c r="BB281" t="n">
        <v>10829</v>
      </c>
      <c r="BC281" t="n">
        <v>98.817264251411</v>
      </c>
      <c r="BD281" t="n">
        <v>8.03515150252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95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600</v>
      </c>
      <c r="F282" t="n">
        <v>545203</v>
      </c>
      <c r="G282" t="s">
        <v>74</v>
      </c>
      <c r="H282" t="s">
        <v>75</v>
      </c>
      <c r="I282" t="s"/>
      <c r="J282" t="s">
        <v>76</v>
      </c>
      <c r="K282" t="n">
        <v>24413.74</v>
      </c>
      <c r="L282" t="s">
        <v>77</v>
      </c>
      <c r="M282" t="s"/>
      <c r="N282" t="s">
        <v>574</v>
      </c>
      <c r="O282" t="s">
        <v>79</v>
      </c>
      <c r="P282" t="s">
        <v>600</v>
      </c>
      <c r="Q282" t="s"/>
      <c r="R282" t="s">
        <v>148</v>
      </c>
      <c r="S282" t="s">
        <v>604</v>
      </c>
      <c r="T282" t="s">
        <v>82</v>
      </c>
      <c r="U282" t="s">
        <v>83</v>
      </c>
      <c r="V282" t="s">
        <v>84</v>
      </c>
      <c r="W282" t="s">
        <v>416</v>
      </c>
      <c r="X282" t="s"/>
      <c r="Y282" t="s">
        <v>86</v>
      </c>
      <c r="Z282">
        <f>HYPERLINK("https://hotelmonitor-cachepage.eclerx.com/savepage/tk_15442499210512857_sr_2150.html","info")</f>
        <v/>
      </c>
      <c r="AA282" t="n">
        <v>80170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89</v>
      </c>
      <c r="AO282" t="s">
        <v>605</v>
      </c>
      <c r="AP282" t="n">
        <v>27</v>
      </c>
      <c r="AQ282" t="s">
        <v>91</v>
      </c>
      <c r="AR282" t="s">
        <v>378</v>
      </c>
      <c r="AS282" t="s"/>
      <c r="AT282" t="s">
        <v>93</v>
      </c>
      <c r="AU282" t="s"/>
      <c r="AV282" t="s"/>
      <c r="AW282" t="s"/>
      <c r="AX282" t="s"/>
      <c r="AY282" t="n">
        <v>754696</v>
      </c>
      <c r="AZ282" t="s">
        <v>603</v>
      </c>
      <c r="BA282" t="s"/>
      <c r="BB282" t="n">
        <v>10829</v>
      </c>
      <c r="BC282" t="n">
        <v>98.817264251411</v>
      </c>
      <c r="BD282" t="n">
        <v>8.03515150252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95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606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1258.11</v>
      </c>
      <c r="L283" t="s">
        <v>77</v>
      </c>
      <c r="M283" t="s"/>
      <c r="N283" t="s">
        <v>607</v>
      </c>
      <c r="O283" t="s">
        <v>79</v>
      </c>
      <c r="P283" t="s">
        <v>606</v>
      </c>
      <c r="Q283" t="s"/>
      <c r="R283" t="s">
        <v>237</v>
      </c>
      <c r="S283" t="s">
        <v>608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HYPERLINK("https://hotelmonitor-cachepage.eclerx.com/savepage/tk_15442509684941792_sr_2150.html","info")</f>
        <v/>
      </c>
      <c r="AA283" t="n">
        <v>-3388528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89</v>
      </c>
      <c r="AO283" t="s">
        <v>609</v>
      </c>
      <c r="AP283" t="n">
        <v>438</v>
      </c>
      <c r="AQ283" t="s">
        <v>91</v>
      </c>
      <c r="AR283" t="s">
        <v>71</v>
      </c>
      <c r="AS283" t="s"/>
      <c r="AT283" t="s">
        <v>93</v>
      </c>
      <c r="AU283" t="s"/>
      <c r="AV283" t="s"/>
      <c r="AW283" t="s"/>
      <c r="AX283" t="s"/>
      <c r="AY283" t="n">
        <v>3388528</v>
      </c>
      <c r="AZ283" t="s">
        <v>610</v>
      </c>
      <c r="BA283" t="s"/>
      <c r="BB283" t="n">
        <v>1622274</v>
      </c>
      <c r="BC283" t="n">
        <v>98.7964716</v>
      </c>
      <c r="BD283" t="n">
        <v>8.1657137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95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611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701.4299999999999</v>
      </c>
      <c r="L284" t="s">
        <v>77</v>
      </c>
      <c r="M284" t="s"/>
      <c r="N284" t="s">
        <v>612</v>
      </c>
      <c r="O284" t="s">
        <v>79</v>
      </c>
      <c r="P284" t="s">
        <v>611</v>
      </c>
      <c r="Q284" t="s"/>
      <c r="R284" t="s">
        <v>115</v>
      </c>
      <c r="S284" t="s">
        <v>613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HYPERLINK("https://hotelmonitor-cachepage.eclerx.com/savepage/tk_15442499663290048_sr_2150.html","info")</f>
        <v/>
      </c>
      <c r="AA284" t="n">
        <v>-3791679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89</v>
      </c>
      <c r="AO284" t="s">
        <v>614</v>
      </c>
      <c r="AP284" t="n">
        <v>50</v>
      </c>
      <c r="AQ284" t="s">
        <v>91</v>
      </c>
      <c r="AR284" t="s">
        <v>71</v>
      </c>
      <c r="AS284" t="s"/>
      <c r="AT284" t="s">
        <v>93</v>
      </c>
      <c r="AU284" t="s"/>
      <c r="AV284" t="s"/>
      <c r="AW284" t="s"/>
      <c r="AX284" t="s"/>
      <c r="AY284" t="n">
        <v>3791679</v>
      </c>
      <c r="AZ284" t="s">
        <v>615</v>
      </c>
      <c r="BA284" t="s"/>
      <c r="BB284" t="n">
        <v>1620719</v>
      </c>
      <c r="BC284" t="n">
        <v>98.9139401167631</v>
      </c>
      <c r="BD284" t="n">
        <v>8.065722807142549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95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611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787.71</v>
      </c>
      <c r="L285" t="s">
        <v>77</v>
      </c>
      <c r="M285" t="s"/>
      <c r="N285" t="s">
        <v>612</v>
      </c>
      <c r="O285" t="s">
        <v>79</v>
      </c>
      <c r="P285" t="s">
        <v>611</v>
      </c>
      <c r="Q285" t="s"/>
      <c r="R285" t="s">
        <v>115</v>
      </c>
      <c r="S285" t="s">
        <v>616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HYPERLINK("https://hotelmonitor-cachepage.eclerx.com/savepage/tk_15442499663290048_sr_2150.html","info")</f>
        <v/>
      </c>
      <c r="AA285" t="n">
        <v>-3791679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89</v>
      </c>
      <c r="AO285" t="s">
        <v>617</v>
      </c>
      <c r="AP285" t="n">
        <v>50</v>
      </c>
      <c r="AQ285" t="s">
        <v>91</v>
      </c>
      <c r="AR285" t="s">
        <v>71</v>
      </c>
      <c r="AS285" t="s"/>
      <c r="AT285" t="s">
        <v>93</v>
      </c>
      <c r="AU285" t="s"/>
      <c r="AV285" t="s"/>
      <c r="AW285" t="s"/>
      <c r="AX285" t="s"/>
      <c r="AY285" t="n">
        <v>3791679</v>
      </c>
      <c r="AZ285" t="s">
        <v>615</v>
      </c>
      <c r="BA285" t="s"/>
      <c r="BB285" t="n">
        <v>1620719</v>
      </c>
      <c r="BC285" t="n">
        <v>98.9139401167631</v>
      </c>
      <c r="BD285" t="n">
        <v>8.065722807142549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95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611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833.33</v>
      </c>
      <c r="L286" t="s">
        <v>77</v>
      </c>
      <c r="M286" t="s"/>
      <c r="N286" t="s">
        <v>612</v>
      </c>
      <c r="O286" t="s">
        <v>79</v>
      </c>
      <c r="P286" t="s">
        <v>611</v>
      </c>
      <c r="Q286" t="s"/>
      <c r="R286" t="s">
        <v>115</v>
      </c>
      <c r="S286" t="s">
        <v>618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HYPERLINK("https://hotelmonitor-cachepage.eclerx.com/savepage/tk_15442499663290048_sr_2150.html","info")</f>
        <v/>
      </c>
      <c r="AA286" t="n">
        <v>-3791679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50</v>
      </c>
      <c r="AQ286" t="s">
        <v>91</v>
      </c>
      <c r="AR286" t="s">
        <v>71</v>
      </c>
      <c r="AS286" t="s"/>
      <c r="AT286" t="s">
        <v>93</v>
      </c>
      <c r="AU286" t="s"/>
      <c r="AV286" t="s"/>
      <c r="AW286" t="s"/>
      <c r="AX286" t="s"/>
      <c r="AY286" t="n">
        <v>3791679</v>
      </c>
      <c r="AZ286" t="s">
        <v>615</v>
      </c>
      <c r="BA286" t="s"/>
      <c r="BB286" t="n">
        <v>1620719</v>
      </c>
      <c r="BC286" t="n">
        <v>98.9139401167631</v>
      </c>
      <c r="BD286" t="n">
        <v>8.065722807142549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95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611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923.76</v>
      </c>
      <c r="L287" t="s">
        <v>77</v>
      </c>
      <c r="M287" t="s"/>
      <c r="N287" t="s">
        <v>612</v>
      </c>
      <c r="O287" t="s">
        <v>79</v>
      </c>
      <c r="P287" t="s">
        <v>611</v>
      </c>
      <c r="Q287" t="s"/>
      <c r="R287" t="s">
        <v>115</v>
      </c>
      <c r="S287" t="s">
        <v>619</v>
      </c>
      <c r="T287" t="s">
        <v>82</v>
      </c>
      <c r="U287" t="s">
        <v>83</v>
      </c>
      <c r="V287" t="s">
        <v>84</v>
      </c>
      <c r="W287" t="s">
        <v>105</v>
      </c>
      <c r="X287" t="s"/>
      <c r="Y287" t="s">
        <v>86</v>
      </c>
      <c r="Z287">
        <f>HYPERLINK("https://hotelmonitor-cachepage.eclerx.com/savepage/tk_15442499663290048_sr_2150.html","info")</f>
        <v/>
      </c>
      <c r="AA287" t="n">
        <v>-3791679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89</v>
      </c>
      <c r="AO287" t="s">
        <v>620</v>
      </c>
      <c r="AP287" t="n">
        <v>50</v>
      </c>
      <c r="AQ287" t="s">
        <v>91</v>
      </c>
      <c r="AR287" t="s">
        <v>71</v>
      </c>
      <c r="AS287" t="s"/>
      <c r="AT287" t="s">
        <v>93</v>
      </c>
      <c r="AU287" t="s"/>
      <c r="AV287" t="s"/>
      <c r="AW287" t="s"/>
      <c r="AX287" t="s"/>
      <c r="AY287" t="n">
        <v>3791679</v>
      </c>
      <c r="AZ287" t="s">
        <v>615</v>
      </c>
      <c r="BA287" t="s"/>
      <c r="BB287" t="n">
        <v>1620719</v>
      </c>
      <c r="BC287" t="n">
        <v>98.9139401167631</v>
      </c>
      <c r="BD287" t="n">
        <v>8.065722807142549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95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611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1026.4</v>
      </c>
      <c r="L288" t="s">
        <v>77</v>
      </c>
      <c r="M288" t="s"/>
      <c r="N288" t="s">
        <v>612</v>
      </c>
      <c r="O288" t="s">
        <v>79</v>
      </c>
      <c r="P288" t="s">
        <v>611</v>
      </c>
      <c r="Q288" t="s"/>
      <c r="R288" t="s">
        <v>115</v>
      </c>
      <c r="S288" t="s">
        <v>621</v>
      </c>
      <c r="T288" t="s">
        <v>82</v>
      </c>
      <c r="U288" t="s">
        <v>83</v>
      </c>
      <c r="V288" t="s">
        <v>84</v>
      </c>
      <c r="W288" t="s">
        <v>105</v>
      </c>
      <c r="X288" t="s"/>
      <c r="Y288" t="s">
        <v>86</v>
      </c>
      <c r="Z288">
        <f>HYPERLINK("https://hotelmonitor-cachepage.eclerx.com/savepage/tk_15442499663290048_sr_2150.html","info")</f>
        <v/>
      </c>
      <c r="AA288" t="n">
        <v>-3791679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89</v>
      </c>
      <c r="AO288" t="s">
        <v>622</v>
      </c>
      <c r="AP288" t="n">
        <v>50</v>
      </c>
      <c r="AQ288" t="s">
        <v>91</v>
      </c>
      <c r="AR288" t="s">
        <v>71</v>
      </c>
      <c r="AS288" t="s"/>
      <c r="AT288" t="s">
        <v>93</v>
      </c>
      <c r="AU288" t="s"/>
      <c r="AV288" t="s"/>
      <c r="AW288" t="s"/>
      <c r="AX288" t="s"/>
      <c r="AY288" t="n">
        <v>3791679</v>
      </c>
      <c r="AZ288" t="s">
        <v>615</v>
      </c>
      <c r="BA288" t="s"/>
      <c r="BB288" t="n">
        <v>1620719</v>
      </c>
      <c r="BC288" t="n">
        <v>98.9139401167631</v>
      </c>
      <c r="BD288" t="n">
        <v>8.065722807142549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95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611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1085.86</v>
      </c>
      <c r="L289" t="s">
        <v>77</v>
      </c>
      <c r="M289" t="s"/>
      <c r="N289" t="s">
        <v>612</v>
      </c>
      <c r="O289" t="s">
        <v>79</v>
      </c>
      <c r="P289" t="s">
        <v>611</v>
      </c>
      <c r="Q289" t="s"/>
      <c r="R289" t="s">
        <v>115</v>
      </c>
      <c r="S289" t="s">
        <v>623</v>
      </c>
      <c r="T289" t="s">
        <v>82</v>
      </c>
      <c r="U289" t="s">
        <v>83</v>
      </c>
      <c r="V289" t="s">
        <v>84</v>
      </c>
      <c r="W289" t="s">
        <v>105</v>
      </c>
      <c r="X289" t="s"/>
      <c r="Y289" t="s">
        <v>86</v>
      </c>
      <c r="Z289">
        <f>HYPERLINK("https://hotelmonitor-cachepage.eclerx.com/savepage/tk_15442499663290048_sr_2150.html","info")</f>
        <v/>
      </c>
      <c r="AA289" t="n">
        <v>-3791679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50</v>
      </c>
      <c r="AQ289" t="s">
        <v>91</v>
      </c>
      <c r="AR289" t="s">
        <v>71</v>
      </c>
      <c r="AS289" t="s"/>
      <c r="AT289" t="s">
        <v>93</v>
      </c>
      <c r="AU289" t="s"/>
      <c r="AV289" t="s"/>
      <c r="AW289" t="s"/>
      <c r="AX289" t="s"/>
      <c r="AY289" t="n">
        <v>3791679</v>
      </c>
      <c r="AZ289" t="s">
        <v>615</v>
      </c>
      <c r="BA289" t="s"/>
      <c r="BB289" t="n">
        <v>1620719</v>
      </c>
      <c r="BC289" t="n">
        <v>98.9139401167631</v>
      </c>
      <c r="BD289" t="n">
        <v>8.065722807142549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95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624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1743.89</v>
      </c>
      <c r="L290" t="s">
        <v>77</v>
      </c>
      <c r="M290" t="s"/>
      <c r="N290" t="s">
        <v>625</v>
      </c>
      <c r="O290" t="s">
        <v>79</v>
      </c>
      <c r="P290" t="s">
        <v>624</v>
      </c>
      <c r="Q290" t="s"/>
      <c r="R290" t="s">
        <v>80</v>
      </c>
      <c r="S290" t="s">
        <v>626</v>
      </c>
      <c r="T290" t="s">
        <v>82</v>
      </c>
      <c r="U290" t="s">
        <v>83</v>
      </c>
      <c r="V290" t="s">
        <v>84</v>
      </c>
      <c r="W290" t="s">
        <v>105</v>
      </c>
      <c r="X290" t="s"/>
      <c r="Y290" t="s">
        <v>86</v>
      </c>
      <c r="Z290">
        <f>HYPERLINK("https://hotelmonitor-cachepage.eclerx.com/savepage/tk_1544249899674078_sr_2150.html","info")</f>
        <v/>
      </c>
      <c r="AA290" t="n">
        <v>-3791779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18</v>
      </c>
      <c r="AQ290" t="s">
        <v>91</v>
      </c>
      <c r="AR290" t="s">
        <v>92</v>
      </c>
      <c r="AS290" t="s"/>
      <c r="AT290" t="s">
        <v>93</v>
      </c>
      <c r="AU290" t="s"/>
      <c r="AV290" t="s"/>
      <c r="AW290" t="s"/>
      <c r="AX290" t="s"/>
      <c r="AY290" t="n">
        <v>3791779</v>
      </c>
      <c r="AZ290" t="s">
        <v>627</v>
      </c>
      <c r="BA290" t="s"/>
      <c r="BB290" t="n">
        <v>292101</v>
      </c>
      <c r="BC290" t="n">
        <v>98.8430557250977</v>
      </c>
      <c r="BD290" t="n">
        <v>8.01275539398193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95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624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3184.51</v>
      </c>
      <c r="L291" t="s">
        <v>77</v>
      </c>
      <c r="M291" t="s"/>
      <c r="N291" t="s">
        <v>628</v>
      </c>
      <c r="O291" t="s">
        <v>79</v>
      </c>
      <c r="P291" t="s">
        <v>624</v>
      </c>
      <c r="Q291" t="s"/>
      <c r="R291" t="s">
        <v>80</v>
      </c>
      <c r="S291" t="s">
        <v>629</v>
      </c>
      <c r="T291" t="s">
        <v>82</v>
      </c>
      <c r="U291" t="s">
        <v>83</v>
      </c>
      <c r="V291" t="s">
        <v>84</v>
      </c>
      <c r="W291" t="s">
        <v>105</v>
      </c>
      <c r="X291" t="s"/>
      <c r="Y291" t="s">
        <v>86</v>
      </c>
      <c r="Z291">
        <f>HYPERLINK("https://hotelmonitor-cachepage.eclerx.com/savepage/tk_1544249899674078_sr_2150.html","info")</f>
        <v/>
      </c>
      <c r="AA291" t="n">
        <v>-3791779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18</v>
      </c>
      <c r="AQ291" t="s">
        <v>91</v>
      </c>
      <c r="AR291" t="s">
        <v>92</v>
      </c>
      <c r="AS291" t="s"/>
      <c r="AT291" t="s">
        <v>93</v>
      </c>
      <c r="AU291" t="s"/>
      <c r="AV291" t="s"/>
      <c r="AW291" t="s"/>
      <c r="AX291" t="s"/>
      <c r="AY291" t="n">
        <v>3791779</v>
      </c>
      <c r="AZ291" t="s">
        <v>627</v>
      </c>
      <c r="BA291" t="s"/>
      <c r="BB291" t="n">
        <v>292101</v>
      </c>
      <c r="BC291" t="n">
        <v>98.8430557250977</v>
      </c>
      <c r="BD291" t="n">
        <v>8.01275539398193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95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624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3748.85</v>
      </c>
      <c r="L292" t="s">
        <v>77</v>
      </c>
      <c r="M292" t="s"/>
      <c r="N292" t="s">
        <v>628</v>
      </c>
      <c r="O292" t="s">
        <v>79</v>
      </c>
      <c r="P292" t="s">
        <v>624</v>
      </c>
      <c r="Q292" t="s"/>
      <c r="R292" t="s">
        <v>80</v>
      </c>
      <c r="S292" t="s">
        <v>630</v>
      </c>
      <c r="T292" t="s">
        <v>82</v>
      </c>
      <c r="U292" t="s">
        <v>83</v>
      </c>
      <c r="V292" t="s">
        <v>84</v>
      </c>
      <c r="W292" t="s">
        <v>105</v>
      </c>
      <c r="X292" t="s"/>
      <c r="Y292" t="s">
        <v>86</v>
      </c>
      <c r="Z292">
        <f>HYPERLINK("https://hotelmonitor-cachepage.eclerx.com/savepage/tk_1544249899674078_sr_2150.html","info")</f>
        <v/>
      </c>
      <c r="AA292" t="n">
        <v>-3791779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89</v>
      </c>
      <c r="AO292" t="s">
        <v>631</v>
      </c>
      <c r="AP292" t="n">
        <v>18</v>
      </c>
      <c r="AQ292" t="s">
        <v>91</v>
      </c>
      <c r="AR292" t="s">
        <v>71</v>
      </c>
      <c r="AS292" t="s"/>
      <c r="AT292" t="s">
        <v>93</v>
      </c>
      <c r="AU292" t="s"/>
      <c r="AV292" t="s"/>
      <c r="AW292" t="s"/>
      <c r="AX292" t="s"/>
      <c r="AY292" t="n">
        <v>3791779</v>
      </c>
      <c r="AZ292" t="s">
        <v>627</v>
      </c>
      <c r="BA292" t="s"/>
      <c r="BB292" t="n">
        <v>292101</v>
      </c>
      <c r="BC292" t="n">
        <v>98.8430557250977</v>
      </c>
      <c r="BD292" t="n">
        <v>8.01275539398193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95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624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3315.59</v>
      </c>
      <c r="L293" t="s">
        <v>77</v>
      </c>
      <c r="M293" t="s"/>
      <c r="N293" t="s">
        <v>632</v>
      </c>
      <c r="O293" t="s">
        <v>79</v>
      </c>
      <c r="P293" t="s">
        <v>624</v>
      </c>
      <c r="Q293" t="s"/>
      <c r="R293" t="s">
        <v>80</v>
      </c>
      <c r="S293" t="s">
        <v>633</v>
      </c>
      <c r="T293" t="s">
        <v>82</v>
      </c>
      <c r="U293" t="s">
        <v>83</v>
      </c>
      <c r="V293" t="s">
        <v>84</v>
      </c>
      <c r="W293" t="s">
        <v>105</v>
      </c>
      <c r="X293" t="s"/>
      <c r="Y293" t="s">
        <v>86</v>
      </c>
      <c r="Z293">
        <f>HYPERLINK("https://hotelmonitor-cachepage.eclerx.com/savepage/tk_1544249899674078_sr_2150.html","info")</f>
        <v/>
      </c>
      <c r="AA293" t="n">
        <v>-3791779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89</v>
      </c>
      <c r="AO293" t="s">
        <v>634</v>
      </c>
      <c r="AP293" t="n">
        <v>18</v>
      </c>
      <c r="AQ293" t="s">
        <v>91</v>
      </c>
      <c r="AR293" t="s">
        <v>71</v>
      </c>
      <c r="AS293" t="s"/>
      <c r="AT293" t="s">
        <v>93</v>
      </c>
      <c r="AU293" t="s"/>
      <c r="AV293" t="s"/>
      <c r="AW293" t="s"/>
      <c r="AX293" t="s"/>
      <c r="AY293" t="n">
        <v>3791779</v>
      </c>
      <c r="AZ293" t="s">
        <v>627</v>
      </c>
      <c r="BA293" t="s"/>
      <c r="BB293" t="n">
        <v>292101</v>
      </c>
      <c r="BC293" t="n">
        <v>98.8430557250977</v>
      </c>
      <c r="BD293" t="n">
        <v>8.01275539398193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95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635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379.11</v>
      </c>
      <c r="L294" t="s">
        <v>77</v>
      </c>
      <c r="M294" t="s"/>
      <c r="N294" t="s">
        <v>636</v>
      </c>
      <c r="O294" t="s">
        <v>79</v>
      </c>
      <c r="P294" t="s">
        <v>635</v>
      </c>
      <c r="Q294" t="s"/>
      <c r="R294" t="s">
        <v>237</v>
      </c>
      <c r="S294" t="s">
        <v>637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HYPERLINK("https://hotelmonitor-cachepage.eclerx.com/savepage/tk_15442500551401875_sr_2150.html","info")</f>
        <v/>
      </c>
      <c r="AA294" t="n">
        <v>-3791823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91</v>
      </c>
      <c r="AQ294" t="s">
        <v>91</v>
      </c>
      <c r="AR294" t="s">
        <v>92</v>
      </c>
      <c r="AS294" t="s"/>
      <c r="AT294" t="s">
        <v>93</v>
      </c>
      <c r="AU294" t="s"/>
      <c r="AV294" t="s"/>
      <c r="AW294" t="s"/>
      <c r="AX294" t="s"/>
      <c r="AY294" t="n">
        <v>3791823</v>
      </c>
      <c r="AZ294" t="s">
        <v>638</v>
      </c>
      <c r="BA294" t="s"/>
      <c r="BB294" t="n">
        <v>1135384</v>
      </c>
      <c r="BC294" t="n">
        <v>98.9155487716198</v>
      </c>
      <c r="BD294" t="n">
        <v>8.063396428275251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95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635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379.11</v>
      </c>
      <c r="L295" t="s">
        <v>77</v>
      </c>
      <c r="M295" t="s"/>
      <c r="N295" t="s">
        <v>639</v>
      </c>
      <c r="O295" t="s">
        <v>79</v>
      </c>
      <c r="P295" t="s">
        <v>635</v>
      </c>
      <c r="Q295" t="s"/>
      <c r="R295" t="s">
        <v>237</v>
      </c>
      <c r="S295" t="s">
        <v>637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HYPERLINK("https://hotelmonitor-cachepage.eclerx.com/savepage/tk_15442500551401875_sr_2150.html","info")</f>
        <v/>
      </c>
      <c r="AA295" t="n">
        <v>-3791823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89</v>
      </c>
      <c r="AO295" t="s">
        <v>640</v>
      </c>
      <c r="AP295" t="n">
        <v>91</v>
      </c>
      <c r="AQ295" t="s">
        <v>91</v>
      </c>
      <c r="AR295" t="s">
        <v>92</v>
      </c>
      <c r="AS295" t="s"/>
      <c r="AT295" t="s">
        <v>93</v>
      </c>
      <c r="AU295" t="s"/>
      <c r="AV295" t="s"/>
      <c r="AW295" t="s"/>
      <c r="AX295" t="s"/>
      <c r="AY295" t="n">
        <v>3791823</v>
      </c>
      <c r="AZ295" t="s">
        <v>638</v>
      </c>
      <c r="BA295" t="s"/>
      <c r="BB295" t="n">
        <v>1135384</v>
      </c>
      <c r="BC295" t="n">
        <v>98.9155487716198</v>
      </c>
      <c r="BD295" t="n">
        <v>8.063396428275251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95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635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398.67</v>
      </c>
      <c r="L296" t="s">
        <v>77</v>
      </c>
      <c r="M296" t="s"/>
      <c r="N296" t="s">
        <v>639</v>
      </c>
      <c r="O296" t="s">
        <v>79</v>
      </c>
      <c r="P296" t="s">
        <v>635</v>
      </c>
      <c r="Q296" t="s"/>
      <c r="R296" t="s">
        <v>237</v>
      </c>
      <c r="S296" t="s">
        <v>641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HYPERLINK("https://hotelmonitor-cachepage.eclerx.com/savepage/tk_15442500551401875_sr_2150.html","info")</f>
        <v/>
      </c>
      <c r="AA296" t="n">
        <v>-3791823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89</v>
      </c>
      <c r="AO296" t="s">
        <v>642</v>
      </c>
      <c r="AP296" t="n">
        <v>91</v>
      </c>
      <c r="AQ296" t="s">
        <v>91</v>
      </c>
      <c r="AR296" t="s">
        <v>71</v>
      </c>
      <c r="AS296" t="s"/>
      <c r="AT296" t="s">
        <v>93</v>
      </c>
      <c r="AU296" t="s"/>
      <c r="AV296" t="s"/>
      <c r="AW296" t="s"/>
      <c r="AX296" t="s"/>
      <c r="AY296" t="n">
        <v>3791823</v>
      </c>
      <c r="AZ296" t="s">
        <v>638</v>
      </c>
      <c r="BA296" t="s"/>
      <c r="BB296" t="n">
        <v>1135384</v>
      </c>
      <c r="BC296" t="n">
        <v>98.9155487716198</v>
      </c>
      <c r="BD296" t="n">
        <v>8.063396428275251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95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635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442.96</v>
      </c>
      <c r="L297" t="s">
        <v>77</v>
      </c>
      <c r="M297" t="s"/>
      <c r="N297" t="s">
        <v>639</v>
      </c>
      <c r="O297" t="s">
        <v>79</v>
      </c>
      <c r="P297" t="s">
        <v>635</v>
      </c>
      <c r="Q297" t="s"/>
      <c r="R297" t="s">
        <v>237</v>
      </c>
      <c r="S297" t="s">
        <v>643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HYPERLINK("https://hotelmonitor-cachepage.eclerx.com/savepage/tk_15442500551401875_sr_2150.html","info")</f>
        <v/>
      </c>
      <c r="AA297" t="n">
        <v>-3791823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644</v>
      </c>
      <c r="AP297" t="n">
        <v>91</v>
      </c>
      <c r="AQ297" t="s">
        <v>91</v>
      </c>
      <c r="AR297" t="s">
        <v>71</v>
      </c>
      <c r="AS297" t="s"/>
      <c r="AT297" t="s">
        <v>93</v>
      </c>
      <c r="AU297" t="s"/>
      <c r="AV297" t="s"/>
      <c r="AW297" t="s"/>
      <c r="AX297" t="s"/>
      <c r="AY297" t="n">
        <v>3791823</v>
      </c>
      <c r="AZ297" t="s">
        <v>638</v>
      </c>
      <c r="BA297" t="s"/>
      <c r="BB297" t="n">
        <v>1135384</v>
      </c>
      <c r="BC297" t="n">
        <v>98.9155487716198</v>
      </c>
      <c r="BD297" t="n">
        <v>8.063396428275251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95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635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398.67</v>
      </c>
      <c r="L298" t="s">
        <v>77</v>
      </c>
      <c r="M298" t="s"/>
      <c r="N298" t="s">
        <v>645</v>
      </c>
      <c r="O298" t="s">
        <v>79</v>
      </c>
      <c r="P298" t="s">
        <v>635</v>
      </c>
      <c r="Q298" t="s"/>
      <c r="R298" t="s">
        <v>237</v>
      </c>
      <c r="S298" t="s">
        <v>641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HYPERLINK("https://hotelmonitor-cachepage.eclerx.com/savepage/tk_15442500551401875_sr_2150.html","info")</f>
        <v/>
      </c>
      <c r="AA298" t="n">
        <v>-3791823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642</v>
      </c>
      <c r="AP298" t="n">
        <v>91</v>
      </c>
      <c r="AQ298" t="s">
        <v>91</v>
      </c>
      <c r="AR298" t="s">
        <v>71</v>
      </c>
      <c r="AS298" t="s"/>
      <c r="AT298" t="s">
        <v>93</v>
      </c>
      <c r="AU298" t="s"/>
      <c r="AV298" t="s"/>
      <c r="AW298" t="s"/>
      <c r="AX298" t="s"/>
      <c r="AY298" t="n">
        <v>3791823</v>
      </c>
      <c r="AZ298" t="s">
        <v>638</v>
      </c>
      <c r="BA298" t="s"/>
      <c r="BB298" t="n">
        <v>1135384</v>
      </c>
      <c r="BC298" t="n">
        <v>98.9155487716198</v>
      </c>
      <c r="BD298" t="n">
        <v>8.063396428275251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95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635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442.96</v>
      </c>
      <c r="L299" t="s">
        <v>77</v>
      </c>
      <c r="M299" t="s"/>
      <c r="N299" t="s">
        <v>645</v>
      </c>
      <c r="O299" t="s">
        <v>79</v>
      </c>
      <c r="P299" t="s">
        <v>635</v>
      </c>
      <c r="Q299" t="s"/>
      <c r="R299" t="s">
        <v>237</v>
      </c>
      <c r="S299" t="s">
        <v>643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HYPERLINK("https://hotelmonitor-cachepage.eclerx.com/savepage/tk_15442500551401875_sr_2150.html","info")</f>
        <v/>
      </c>
      <c r="AA299" t="n">
        <v>-3791823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89</v>
      </c>
      <c r="AO299" t="s">
        <v>644</v>
      </c>
      <c r="AP299" t="n">
        <v>91</v>
      </c>
      <c r="AQ299" t="s">
        <v>91</v>
      </c>
      <c r="AR299" t="s">
        <v>71</v>
      </c>
      <c r="AS299" t="s"/>
      <c r="AT299" t="s">
        <v>93</v>
      </c>
      <c r="AU299" t="s"/>
      <c r="AV299" t="s"/>
      <c r="AW299" t="s"/>
      <c r="AX299" t="s"/>
      <c r="AY299" t="n">
        <v>3791823</v>
      </c>
      <c r="AZ299" t="s">
        <v>638</v>
      </c>
      <c r="BA299" t="s"/>
      <c r="BB299" t="n">
        <v>1135384</v>
      </c>
      <c r="BC299" t="n">
        <v>98.9155487716198</v>
      </c>
      <c r="BD299" t="n">
        <v>8.063396428275251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95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635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471.38</v>
      </c>
      <c r="L300" t="s">
        <v>77</v>
      </c>
      <c r="M300" t="s"/>
      <c r="N300" t="s">
        <v>645</v>
      </c>
      <c r="O300" t="s">
        <v>79</v>
      </c>
      <c r="P300" t="s">
        <v>635</v>
      </c>
      <c r="Q300" t="s"/>
      <c r="R300" t="s">
        <v>237</v>
      </c>
      <c r="S300" t="s">
        <v>646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>
        <f>HYPERLINK("https://hotelmonitor-cachepage.eclerx.com/savepage/tk_15442500551401875_sr_2150.html","info")</f>
        <v/>
      </c>
      <c r="AA300" t="n">
        <v>-3791823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89</v>
      </c>
      <c r="AO300" t="s">
        <v>247</v>
      </c>
      <c r="AP300" t="n">
        <v>91</v>
      </c>
      <c r="AQ300" t="s">
        <v>91</v>
      </c>
      <c r="AR300" t="s">
        <v>71</v>
      </c>
      <c r="AS300" t="s"/>
      <c r="AT300" t="s">
        <v>93</v>
      </c>
      <c r="AU300" t="s"/>
      <c r="AV300" t="s"/>
      <c r="AW300" t="s"/>
      <c r="AX300" t="s"/>
      <c r="AY300" t="n">
        <v>3791823</v>
      </c>
      <c r="AZ300" t="s">
        <v>638</v>
      </c>
      <c r="BA300" t="s"/>
      <c r="BB300" t="n">
        <v>1135384</v>
      </c>
      <c r="BC300" t="n">
        <v>98.9155487716198</v>
      </c>
      <c r="BD300" t="n">
        <v>8.063396428275251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95</v>
      </c>
    </row>
    <row r="301" spans="1:70">
      <c r="A301" t="s">
        <v>145</v>
      </c>
      <c r="B301" t="s">
        <v>71</v>
      </c>
      <c r="C301" t="s">
        <v>72</v>
      </c>
      <c r="D301" t="n">
        <v>2</v>
      </c>
      <c r="E301" t="s">
        <v>647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505.47</v>
      </c>
      <c r="L301" t="s">
        <v>77</v>
      </c>
      <c r="M301" t="s"/>
      <c r="N301" t="s">
        <v>648</v>
      </c>
      <c r="O301" t="s">
        <v>79</v>
      </c>
      <c r="P301" t="s">
        <v>647</v>
      </c>
      <c r="Q301" t="s"/>
      <c r="R301" t="s">
        <v>359</v>
      </c>
      <c r="S301" t="s">
        <v>649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>
        <f>HYPERLINK("https://hotelmonitor-cachepage.eclerx.com/savepage/tk_15442514514113054_sr_2150.html","info")</f>
        <v/>
      </c>
      <c r="AA301" t="n">
        <v>-4750990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524</v>
      </c>
      <c r="AQ301" t="s">
        <v>91</v>
      </c>
      <c r="AR301" t="s">
        <v>92</v>
      </c>
      <c r="AS301" t="s"/>
      <c r="AT301" t="s">
        <v>93</v>
      </c>
      <c r="AU301" t="s"/>
      <c r="AV301" t="s"/>
      <c r="AW301" t="s"/>
      <c r="AX301" t="s"/>
      <c r="AY301" t="n">
        <v>4750990</v>
      </c>
      <c r="AZ301" t="s">
        <v>650</v>
      </c>
      <c r="BA301" t="s"/>
      <c r="BB301" t="n">
        <v>978670</v>
      </c>
      <c r="BC301" t="n">
        <v>98.95840645</v>
      </c>
      <c r="BD301" t="n">
        <v>7.825347932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119</v>
      </c>
    </row>
    <row r="302" spans="1:70">
      <c r="A302" t="s">
        <v>145</v>
      </c>
      <c r="B302" t="s">
        <v>71</v>
      </c>
      <c r="C302" t="s">
        <v>72</v>
      </c>
      <c r="D302" t="n">
        <v>2</v>
      </c>
      <c r="E302" t="s">
        <v>647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673.96</v>
      </c>
      <c r="L302" t="s">
        <v>77</v>
      </c>
      <c r="M302" t="s"/>
      <c r="N302" t="s">
        <v>648</v>
      </c>
      <c r="O302" t="s">
        <v>79</v>
      </c>
      <c r="P302" t="s">
        <v>647</v>
      </c>
      <c r="Q302" t="s"/>
      <c r="R302" t="s">
        <v>359</v>
      </c>
      <c r="S302" t="s">
        <v>651</v>
      </c>
      <c r="T302" t="s">
        <v>82</v>
      </c>
      <c r="U302" t="s">
        <v>83</v>
      </c>
      <c r="V302" t="s">
        <v>84</v>
      </c>
      <c r="W302" t="s">
        <v>105</v>
      </c>
      <c r="X302" t="s"/>
      <c r="Y302" t="s">
        <v>86</v>
      </c>
      <c r="Z302">
        <f>HYPERLINK("https://hotelmonitor-cachepage.eclerx.com/savepage/tk_15442514514113054_sr_2150.html","info")</f>
        <v/>
      </c>
      <c r="AA302" t="n">
        <v>-4750990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524</v>
      </c>
      <c r="AQ302" t="s">
        <v>91</v>
      </c>
      <c r="AR302" t="s">
        <v>92</v>
      </c>
      <c r="AS302" t="s"/>
      <c r="AT302" t="s">
        <v>93</v>
      </c>
      <c r="AU302" t="s"/>
      <c r="AV302" t="s"/>
      <c r="AW302" t="s"/>
      <c r="AX302" t="s"/>
      <c r="AY302" t="n">
        <v>4750990</v>
      </c>
      <c r="AZ302" t="s">
        <v>650</v>
      </c>
      <c r="BA302" t="s"/>
      <c r="BB302" t="n">
        <v>978670</v>
      </c>
      <c r="BC302" t="n">
        <v>98.95840645</v>
      </c>
      <c r="BD302" t="n">
        <v>7.825347932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119</v>
      </c>
    </row>
    <row r="303" spans="1:70">
      <c r="A303" t="s">
        <v>145</v>
      </c>
      <c r="B303" t="s">
        <v>71</v>
      </c>
      <c r="C303" t="s">
        <v>72</v>
      </c>
      <c r="D303" t="n">
        <v>2</v>
      </c>
      <c r="E303" t="s">
        <v>647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631.85</v>
      </c>
      <c r="L303" t="s">
        <v>77</v>
      </c>
      <c r="M303" t="s"/>
      <c r="N303" t="s">
        <v>652</v>
      </c>
      <c r="O303" t="s">
        <v>79</v>
      </c>
      <c r="P303" t="s">
        <v>647</v>
      </c>
      <c r="Q303" t="s"/>
      <c r="R303" t="s">
        <v>359</v>
      </c>
      <c r="S303" t="s">
        <v>653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HYPERLINK("https://hotelmonitor-cachepage.eclerx.com/savepage/tk_15442514514113054_sr_2150.html","info")</f>
        <v/>
      </c>
      <c r="AA303" t="n">
        <v>-4750990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524</v>
      </c>
      <c r="AQ303" t="s">
        <v>91</v>
      </c>
      <c r="AR303" t="s">
        <v>92</v>
      </c>
      <c r="AS303" t="s"/>
      <c r="AT303" t="s">
        <v>93</v>
      </c>
      <c r="AU303" t="s"/>
      <c r="AV303" t="s"/>
      <c r="AW303" t="s"/>
      <c r="AX303" t="s"/>
      <c r="AY303" t="n">
        <v>4750990</v>
      </c>
      <c r="AZ303" t="s">
        <v>650</v>
      </c>
      <c r="BA303" t="s"/>
      <c r="BB303" t="n">
        <v>978670</v>
      </c>
      <c r="BC303" t="n">
        <v>98.95840645</v>
      </c>
      <c r="BD303" t="n">
        <v>7.825347932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119</v>
      </c>
    </row>
    <row r="304" spans="1:70">
      <c r="A304" t="s">
        <v>145</v>
      </c>
      <c r="B304" t="s">
        <v>71</v>
      </c>
      <c r="C304" t="s">
        <v>72</v>
      </c>
      <c r="D304" t="n">
        <v>2</v>
      </c>
      <c r="E304" t="s">
        <v>647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842.46</v>
      </c>
      <c r="L304" t="s">
        <v>77</v>
      </c>
      <c r="M304" t="s"/>
      <c r="N304" t="s">
        <v>652</v>
      </c>
      <c r="O304" t="s">
        <v>79</v>
      </c>
      <c r="P304" t="s">
        <v>647</v>
      </c>
      <c r="Q304" t="s"/>
      <c r="R304" t="s">
        <v>359</v>
      </c>
      <c r="S304" t="s">
        <v>654</v>
      </c>
      <c r="T304" t="s">
        <v>82</v>
      </c>
      <c r="U304" t="s">
        <v>83</v>
      </c>
      <c r="V304" t="s">
        <v>84</v>
      </c>
      <c r="W304" t="s">
        <v>105</v>
      </c>
      <c r="X304" t="s"/>
      <c r="Y304" t="s">
        <v>86</v>
      </c>
      <c r="Z304">
        <f>HYPERLINK("https://hotelmonitor-cachepage.eclerx.com/savepage/tk_15442514514113054_sr_2150.html","info")</f>
        <v/>
      </c>
      <c r="AA304" t="n">
        <v>-4750990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524</v>
      </c>
      <c r="AQ304" t="s">
        <v>91</v>
      </c>
      <c r="AR304" t="s">
        <v>92</v>
      </c>
      <c r="AS304" t="s"/>
      <c r="AT304" t="s">
        <v>93</v>
      </c>
      <c r="AU304" t="s"/>
      <c r="AV304" t="s"/>
      <c r="AW304" t="s"/>
      <c r="AX304" t="s"/>
      <c r="AY304" t="n">
        <v>4750990</v>
      </c>
      <c r="AZ304" t="s">
        <v>650</v>
      </c>
      <c r="BA304" t="s"/>
      <c r="BB304" t="n">
        <v>978670</v>
      </c>
      <c r="BC304" t="n">
        <v>98.95840645</v>
      </c>
      <c r="BD304" t="n">
        <v>7.825347932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119</v>
      </c>
    </row>
    <row r="305" spans="1:70">
      <c r="A305" t="s">
        <v>145</v>
      </c>
      <c r="B305" t="s">
        <v>71</v>
      </c>
      <c r="C305" t="s">
        <v>72</v>
      </c>
      <c r="D305" t="n">
        <v>2</v>
      </c>
      <c r="E305" t="s">
        <v>647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631.85</v>
      </c>
      <c r="L305" t="s">
        <v>77</v>
      </c>
      <c r="M305" t="s"/>
      <c r="N305" t="s">
        <v>112</v>
      </c>
      <c r="O305" t="s">
        <v>79</v>
      </c>
      <c r="P305" t="s">
        <v>647</v>
      </c>
      <c r="Q305" t="s"/>
      <c r="R305" t="s">
        <v>359</v>
      </c>
      <c r="S305" t="s">
        <v>653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HYPERLINK("https://hotelmonitor-cachepage.eclerx.com/savepage/tk_15442514514113054_sr_2150.html","info")</f>
        <v/>
      </c>
      <c r="AA305" t="n">
        <v>-4750990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524</v>
      </c>
      <c r="AQ305" t="s">
        <v>91</v>
      </c>
      <c r="AR305" t="s">
        <v>92</v>
      </c>
      <c r="AS305" t="s"/>
      <c r="AT305" t="s">
        <v>93</v>
      </c>
      <c r="AU305" t="s"/>
      <c r="AV305" t="s"/>
      <c r="AW305" t="s"/>
      <c r="AX305" t="s"/>
      <c r="AY305" t="n">
        <v>4750990</v>
      </c>
      <c r="AZ305" t="s">
        <v>650</v>
      </c>
      <c r="BA305" t="s"/>
      <c r="BB305" t="n">
        <v>978670</v>
      </c>
      <c r="BC305" t="n">
        <v>98.95840645</v>
      </c>
      <c r="BD305" t="n">
        <v>7.825347932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119</v>
      </c>
    </row>
    <row r="306" spans="1:70">
      <c r="A306" t="s">
        <v>145</v>
      </c>
      <c r="B306" t="s">
        <v>71</v>
      </c>
      <c r="C306" t="s">
        <v>72</v>
      </c>
      <c r="D306" t="n">
        <v>2</v>
      </c>
      <c r="E306" t="s">
        <v>647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842.46</v>
      </c>
      <c r="L306" t="s">
        <v>77</v>
      </c>
      <c r="M306" t="s"/>
      <c r="N306" t="s">
        <v>112</v>
      </c>
      <c r="O306" t="s">
        <v>79</v>
      </c>
      <c r="P306" t="s">
        <v>647</v>
      </c>
      <c r="Q306" t="s"/>
      <c r="R306" t="s">
        <v>359</v>
      </c>
      <c r="S306" t="s">
        <v>654</v>
      </c>
      <c r="T306" t="s">
        <v>82</v>
      </c>
      <c r="U306" t="s">
        <v>83</v>
      </c>
      <c r="V306" t="s">
        <v>84</v>
      </c>
      <c r="W306" t="s">
        <v>105</v>
      </c>
      <c r="X306" t="s"/>
      <c r="Y306" t="s">
        <v>86</v>
      </c>
      <c r="Z306">
        <f>HYPERLINK("https://hotelmonitor-cachepage.eclerx.com/savepage/tk_15442514514113054_sr_2150.html","info")</f>
        <v/>
      </c>
      <c r="AA306" t="n">
        <v>-4750990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524</v>
      </c>
      <c r="AQ306" t="s">
        <v>91</v>
      </c>
      <c r="AR306" t="s">
        <v>92</v>
      </c>
      <c r="AS306" t="s"/>
      <c r="AT306" t="s">
        <v>93</v>
      </c>
      <c r="AU306" t="s"/>
      <c r="AV306" t="s"/>
      <c r="AW306" t="s"/>
      <c r="AX306" t="s"/>
      <c r="AY306" t="n">
        <v>4750990</v>
      </c>
      <c r="AZ306" t="s">
        <v>650</v>
      </c>
      <c r="BA306" t="s"/>
      <c r="BB306" t="n">
        <v>978670</v>
      </c>
      <c r="BC306" t="n">
        <v>98.95840645</v>
      </c>
      <c r="BD306" t="n">
        <v>7.825347932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119</v>
      </c>
    </row>
    <row r="307" spans="1:70">
      <c r="A307" t="s">
        <v>145</v>
      </c>
      <c r="B307" t="s">
        <v>71</v>
      </c>
      <c r="C307" t="s">
        <v>72</v>
      </c>
      <c r="D307" t="n">
        <v>2</v>
      </c>
      <c r="E307" t="s">
        <v>647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758.21</v>
      </c>
      <c r="L307" t="s">
        <v>77</v>
      </c>
      <c r="M307" t="s"/>
      <c r="N307" t="s">
        <v>655</v>
      </c>
      <c r="O307" t="s">
        <v>79</v>
      </c>
      <c r="P307" t="s">
        <v>647</v>
      </c>
      <c r="Q307" t="s"/>
      <c r="R307" t="s">
        <v>359</v>
      </c>
      <c r="S307" t="s">
        <v>501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>
        <f>HYPERLINK("https://hotelmonitor-cachepage.eclerx.com/savepage/tk_15442514514113054_sr_2150.html","info")</f>
        <v/>
      </c>
      <c r="AA307" t="n">
        <v>-4750990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524</v>
      </c>
      <c r="AQ307" t="s">
        <v>91</v>
      </c>
      <c r="AR307" t="s">
        <v>92</v>
      </c>
      <c r="AS307" t="s"/>
      <c r="AT307" t="s">
        <v>93</v>
      </c>
      <c r="AU307" t="s"/>
      <c r="AV307" t="s"/>
      <c r="AW307" t="s"/>
      <c r="AX307" t="s"/>
      <c r="AY307" t="n">
        <v>4750990</v>
      </c>
      <c r="AZ307" t="s">
        <v>650</v>
      </c>
      <c r="BA307" t="s"/>
      <c r="BB307" t="n">
        <v>978670</v>
      </c>
      <c r="BC307" t="n">
        <v>98.95840645</v>
      </c>
      <c r="BD307" t="n">
        <v>7.825347932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119</v>
      </c>
    </row>
    <row r="308" spans="1:70">
      <c r="A308" t="s">
        <v>145</v>
      </c>
      <c r="B308" t="s">
        <v>71</v>
      </c>
      <c r="C308" t="s">
        <v>72</v>
      </c>
      <c r="D308" t="n">
        <v>2</v>
      </c>
      <c r="E308" t="s">
        <v>647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1010.95</v>
      </c>
      <c r="L308" t="s">
        <v>77</v>
      </c>
      <c r="M308" t="s"/>
      <c r="N308" t="s">
        <v>655</v>
      </c>
      <c r="O308" t="s">
        <v>79</v>
      </c>
      <c r="P308" t="s">
        <v>647</v>
      </c>
      <c r="Q308" t="s"/>
      <c r="R308" t="s">
        <v>359</v>
      </c>
      <c r="S308" t="s">
        <v>656</v>
      </c>
      <c r="T308" t="s">
        <v>82</v>
      </c>
      <c r="U308" t="s">
        <v>83</v>
      </c>
      <c r="V308" t="s">
        <v>84</v>
      </c>
      <c r="W308" t="s">
        <v>105</v>
      </c>
      <c r="X308" t="s"/>
      <c r="Y308" t="s">
        <v>86</v>
      </c>
      <c r="Z308">
        <f>HYPERLINK("https://hotelmonitor-cachepage.eclerx.com/savepage/tk_15442514514113054_sr_2150.html","info")</f>
        <v/>
      </c>
      <c r="AA308" t="n">
        <v>-4750990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524</v>
      </c>
      <c r="AQ308" t="s">
        <v>91</v>
      </c>
      <c r="AR308" t="s">
        <v>92</v>
      </c>
      <c r="AS308" t="s"/>
      <c r="AT308" t="s">
        <v>93</v>
      </c>
      <c r="AU308" t="s"/>
      <c r="AV308" t="s"/>
      <c r="AW308" t="s"/>
      <c r="AX308" t="s"/>
      <c r="AY308" t="n">
        <v>4750990</v>
      </c>
      <c r="AZ308" t="s">
        <v>650</v>
      </c>
      <c r="BA308" t="s"/>
      <c r="BB308" t="n">
        <v>978670</v>
      </c>
      <c r="BC308" t="n">
        <v>98.95840645</v>
      </c>
      <c r="BD308" t="n">
        <v>7.825347932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119</v>
      </c>
    </row>
    <row r="309" spans="1:70">
      <c r="A309" t="s">
        <v>145</v>
      </c>
      <c r="B309" t="s">
        <v>71</v>
      </c>
      <c r="C309" t="s">
        <v>72</v>
      </c>
      <c r="D309" t="n">
        <v>2</v>
      </c>
      <c r="E309" t="s">
        <v>647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947.76</v>
      </c>
      <c r="L309" t="s">
        <v>77</v>
      </c>
      <c r="M309" t="s"/>
      <c r="N309" t="s">
        <v>657</v>
      </c>
      <c r="O309" t="s">
        <v>79</v>
      </c>
      <c r="P309" t="s">
        <v>647</v>
      </c>
      <c r="Q309" t="s"/>
      <c r="R309" t="s">
        <v>359</v>
      </c>
      <c r="S309" t="s">
        <v>658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>
        <f>HYPERLINK("https://hotelmonitor-cachepage.eclerx.com/savepage/tk_15442514514113054_sr_2150.html","info")</f>
        <v/>
      </c>
      <c r="AA309" t="n">
        <v>-4750990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524</v>
      </c>
      <c r="AQ309" t="s">
        <v>91</v>
      </c>
      <c r="AR309" t="s">
        <v>92</v>
      </c>
      <c r="AS309" t="s"/>
      <c r="AT309" t="s">
        <v>93</v>
      </c>
      <c r="AU309" t="s"/>
      <c r="AV309" t="s"/>
      <c r="AW309" t="s"/>
      <c r="AX309" t="s"/>
      <c r="AY309" t="n">
        <v>4750990</v>
      </c>
      <c r="AZ309" t="s">
        <v>650</v>
      </c>
      <c r="BA309" t="s"/>
      <c r="BB309" t="n">
        <v>978670</v>
      </c>
      <c r="BC309" t="n">
        <v>98.95840645</v>
      </c>
      <c r="BD309" t="n">
        <v>7.825347932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119</v>
      </c>
    </row>
    <row r="310" spans="1:70">
      <c r="A310" t="s">
        <v>145</v>
      </c>
      <c r="B310" t="s">
        <v>71</v>
      </c>
      <c r="C310" t="s">
        <v>72</v>
      </c>
      <c r="D310" t="n">
        <v>2</v>
      </c>
      <c r="E310" t="s">
        <v>647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1263.69</v>
      </c>
      <c r="L310" t="s">
        <v>77</v>
      </c>
      <c r="M310" t="s"/>
      <c r="N310" t="s">
        <v>657</v>
      </c>
      <c r="O310" t="s">
        <v>79</v>
      </c>
      <c r="P310" t="s">
        <v>647</v>
      </c>
      <c r="Q310" t="s"/>
      <c r="R310" t="s">
        <v>359</v>
      </c>
      <c r="S310" t="s">
        <v>659</v>
      </c>
      <c r="T310" t="s">
        <v>82</v>
      </c>
      <c r="U310" t="s">
        <v>83</v>
      </c>
      <c r="V310" t="s">
        <v>84</v>
      </c>
      <c r="W310" t="s">
        <v>105</v>
      </c>
      <c r="X310" t="s"/>
      <c r="Y310" t="s">
        <v>86</v>
      </c>
      <c r="Z310">
        <f>HYPERLINK("https://hotelmonitor-cachepage.eclerx.com/savepage/tk_15442514514113054_sr_2150.html","info")</f>
        <v/>
      </c>
      <c r="AA310" t="n">
        <v>-4750990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524</v>
      </c>
      <c r="AQ310" t="s">
        <v>91</v>
      </c>
      <c r="AR310" t="s">
        <v>92</v>
      </c>
      <c r="AS310" t="s"/>
      <c r="AT310" t="s">
        <v>93</v>
      </c>
      <c r="AU310" t="s"/>
      <c r="AV310" t="s"/>
      <c r="AW310" t="s"/>
      <c r="AX310" t="s"/>
      <c r="AY310" t="n">
        <v>4750990</v>
      </c>
      <c r="AZ310" t="s">
        <v>650</v>
      </c>
      <c r="BA310" t="s"/>
      <c r="BB310" t="n">
        <v>978670</v>
      </c>
      <c r="BC310" t="n">
        <v>98.95840645</v>
      </c>
      <c r="BD310" t="n">
        <v>7.825347932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119</v>
      </c>
    </row>
    <row r="311" spans="1:70">
      <c r="A311" t="s">
        <v>145</v>
      </c>
      <c r="B311" t="s">
        <v>71</v>
      </c>
      <c r="C311" t="s">
        <v>72</v>
      </c>
      <c r="D311" t="n">
        <v>2</v>
      </c>
      <c r="E311" t="s">
        <v>647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1263.69</v>
      </c>
      <c r="L311" t="s">
        <v>77</v>
      </c>
      <c r="M311" t="s"/>
      <c r="N311" t="s">
        <v>660</v>
      </c>
      <c r="O311" t="s">
        <v>79</v>
      </c>
      <c r="P311" t="s">
        <v>647</v>
      </c>
      <c r="Q311" t="s"/>
      <c r="R311" t="s">
        <v>359</v>
      </c>
      <c r="S311" t="s">
        <v>659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>
        <f>HYPERLINK("https://hotelmonitor-cachepage.eclerx.com/savepage/tk_15442514514113054_sr_2150.html","info")</f>
        <v/>
      </c>
      <c r="AA311" t="n">
        <v>-4750990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524</v>
      </c>
      <c r="AQ311" t="s">
        <v>91</v>
      </c>
      <c r="AR311" t="s">
        <v>92</v>
      </c>
      <c r="AS311" t="s"/>
      <c r="AT311" t="s">
        <v>93</v>
      </c>
      <c r="AU311" t="s"/>
      <c r="AV311" t="s"/>
      <c r="AW311" t="s"/>
      <c r="AX311" t="s"/>
      <c r="AY311" t="n">
        <v>4750990</v>
      </c>
      <c r="AZ311" t="s">
        <v>650</v>
      </c>
      <c r="BA311" t="s"/>
      <c r="BB311" t="n">
        <v>978670</v>
      </c>
      <c r="BC311" t="n">
        <v>98.95840645</v>
      </c>
      <c r="BD311" t="n">
        <v>7.825347932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119</v>
      </c>
    </row>
    <row r="312" spans="1:70">
      <c r="A312" t="s">
        <v>145</v>
      </c>
      <c r="B312" t="s">
        <v>71</v>
      </c>
      <c r="C312" t="s">
        <v>72</v>
      </c>
      <c r="D312" t="n">
        <v>2</v>
      </c>
      <c r="E312" t="s">
        <v>647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1684.92</v>
      </c>
      <c r="L312" t="s">
        <v>77</v>
      </c>
      <c r="M312" t="s"/>
      <c r="N312" t="s">
        <v>660</v>
      </c>
      <c r="O312" t="s">
        <v>79</v>
      </c>
      <c r="P312" t="s">
        <v>647</v>
      </c>
      <c r="Q312" t="s"/>
      <c r="R312" t="s">
        <v>359</v>
      </c>
      <c r="S312" t="s">
        <v>109</v>
      </c>
      <c r="T312" t="s">
        <v>82</v>
      </c>
      <c r="U312" t="s">
        <v>83</v>
      </c>
      <c r="V312" t="s">
        <v>84</v>
      </c>
      <c r="W312" t="s">
        <v>105</v>
      </c>
      <c r="X312" t="s"/>
      <c r="Y312" t="s">
        <v>86</v>
      </c>
      <c r="Z312">
        <f>HYPERLINK("https://hotelmonitor-cachepage.eclerx.com/savepage/tk_15442514514113054_sr_2150.html","info")</f>
        <v/>
      </c>
      <c r="AA312" t="n">
        <v>-4750990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524</v>
      </c>
      <c r="AQ312" t="s">
        <v>91</v>
      </c>
      <c r="AR312" t="s">
        <v>92</v>
      </c>
      <c r="AS312" t="s"/>
      <c r="AT312" t="s">
        <v>93</v>
      </c>
      <c r="AU312" t="s"/>
      <c r="AV312" t="s"/>
      <c r="AW312" t="s"/>
      <c r="AX312" t="s"/>
      <c r="AY312" t="n">
        <v>4750990</v>
      </c>
      <c r="AZ312" t="s">
        <v>650</v>
      </c>
      <c r="BA312" t="s"/>
      <c r="BB312" t="n">
        <v>978670</v>
      </c>
      <c r="BC312" t="n">
        <v>98.95840645</v>
      </c>
      <c r="BD312" t="n">
        <v>7.825347932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119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661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3316.44</v>
      </c>
      <c r="L313" t="s">
        <v>77</v>
      </c>
      <c r="M313" t="s"/>
      <c r="N313" t="s">
        <v>229</v>
      </c>
      <c r="O313" t="s">
        <v>79</v>
      </c>
      <c r="P313" t="s">
        <v>661</v>
      </c>
      <c r="Q313" t="s"/>
      <c r="R313" t="s">
        <v>80</v>
      </c>
      <c r="S313" t="s">
        <v>662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>
        <f>HYPERLINK("https://hotelmonitor-cachepage.eclerx.com/savepage/tk_15442503655398479_sr_2150.html","info")</f>
        <v/>
      </c>
      <c r="AA313" t="n">
        <v>-6383273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89</v>
      </c>
      <c r="AO313" t="s">
        <v>663</v>
      </c>
      <c r="AP313" t="n">
        <v>228</v>
      </c>
      <c r="AQ313" t="s">
        <v>91</v>
      </c>
      <c r="AR313" t="s">
        <v>71</v>
      </c>
      <c r="AS313" t="s"/>
      <c r="AT313" t="s">
        <v>93</v>
      </c>
      <c r="AU313" t="s"/>
      <c r="AV313" t="s"/>
      <c r="AW313" t="s"/>
      <c r="AX313" t="s"/>
      <c r="AY313" t="n">
        <v>6383273</v>
      </c>
      <c r="AZ313" t="s">
        <v>664</v>
      </c>
      <c r="BA313" t="s"/>
      <c r="BB313" t="n">
        <v>4656140</v>
      </c>
      <c r="BC313" t="n">
        <v>98.8174750000001</v>
      </c>
      <c r="BD313" t="n">
        <v>8.044369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95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661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4187.68</v>
      </c>
      <c r="L314" t="s">
        <v>77</v>
      </c>
      <c r="M314" t="s"/>
      <c r="N314" t="s">
        <v>229</v>
      </c>
      <c r="O314" t="s">
        <v>79</v>
      </c>
      <c r="P314" t="s">
        <v>661</v>
      </c>
      <c r="Q314" t="s"/>
      <c r="R314" t="s">
        <v>80</v>
      </c>
      <c r="S314" t="s">
        <v>665</v>
      </c>
      <c r="T314" t="s">
        <v>82</v>
      </c>
      <c r="U314" t="s">
        <v>83</v>
      </c>
      <c r="V314" t="s">
        <v>84</v>
      </c>
      <c r="W314" t="s">
        <v>105</v>
      </c>
      <c r="X314" t="s"/>
      <c r="Y314" t="s">
        <v>86</v>
      </c>
      <c r="Z314">
        <f>HYPERLINK("https://hotelmonitor-cachepage.eclerx.com/savepage/tk_15442503655398479_sr_2150.html","info")</f>
        <v/>
      </c>
      <c r="AA314" t="n">
        <v>-6383273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89</v>
      </c>
      <c r="AO314" t="s">
        <v>666</v>
      </c>
      <c r="AP314" t="n">
        <v>228</v>
      </c>
      <c r="AQ314" t="s">
        <v>91</v>
      </c>
      <c r="AR314" t="s">
        <v>71</v>
      </c>
      <c r="AS314" t="s"/>
      <c r="AT314" t="s">
        <v>93</v>
      </c>
      <c r="AU314" t="s"/>
      <c r="AV314" t="s"/>
      <c r="AW314" t="s"/>
      <c r="AX314" t="s"/>
      <c r="AY314" t="n">
        <v>6383273</v>
      </c>
      <c r="AZ314" t="s">
        <v>664</v>
      </c>
      <c r="BA314" t="s"/>
      <c r="BB314" t="n">
        <v>4656140</v>
      </c>
      <c r="BC314" t="n">
        <v>98.8174750000001</v>
      </c>
      <c r="BD314" t="n">
        <v>8.044369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95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661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3466.67</v>
      </c>
      <c r="L315" t="s">
        <v>77</v>
      </c>
      <c r="M315" t="s"/>
      <c r="N315" t="s">
        <v>248</v>
      </c>
      <c r="O315" t="s">
        <v>79</v>
      </c>
      <c r="P315" t="s">
        <v>661</v>
      </c>
      <c r="Q315" t="s"/>
      <c r="R315" t="s">
        <v>80</v>
      </c>
      <c r="S315" t="s">
        <v>667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>
        <f>HYPERLINK("https://hotelmonitor-cachepage.eclerx.com/savepage/tk_15442503655398479_sr_2150.html","info")</f>
        <v/>
      </c>
      <c r="AA315" t="n">
        <v>-6383273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228</v>
      </c>
      <c r="AQ315" t="s">
        <v>91</v>
      </c>
      <c r="AR315" t="s">
        <v>92</v>
      </c>
      <c r="AS315" t="s"/>
      <c r="AT315" t="s">
        <v>93</v>
      </c>
      <c r="AU315" t="s"/>
      <c r="AV315" t="s"/>
      <c r="AW315" t="s"/>
      <c r="AX315" t="s"/>
      <c r="AY315" t="n">
        <v>6383273</v>
      </c>
      <c r="AZ315" t="s">
        <v>664</v>
      </c>
      <c r="BA315" t="s"/>
      <c r="BB315" t="n">
        <v>4656140</v>
      </c>
      <c r="BC315" t="n">
        <v>98.8174750000001</v>
      </c>
      <c r="BD315" t="n">
        <v>8.044369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95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661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4333.33</v>
      </c>
      <c r="L316" t="s">
        <v>77</v>
      </c>
      <c r="M316" t="s"/>
      <c r="N316" t="s">
        <v>248</v>
      </c>
      <c r="O316" t="s">
        <v>79</v>
      </c>
      <c r="P316" t="s">
        <v>661</v>
      </c>
      <c r="Q316" t="s"/>
      <c r="R316" t="s">
        <v>80</v>
      </c>
      <c r="S316" t="s">
        <v>668</v>
      </c>
      <c r="T316" t="s">
        <v>82</v>
      </c>
      <c r="U316" t="s">
        <v>83</v>
      </c>
      <c r="V316" t="s">
        <v>84</v>
      </c>
      <c r="W316" t="s">
        <v>105</v>
      </c>
      <c r="X316" t="s"/>
      <c r="Y316" t="s">
        <v>86</v>
      </c>
      <c r="Z316">
        <f>HYPERLINK("https://hotelmonitor-cachepage.eclerx.com/savepage/tk_15442503655398479_sr_2150.html","info")</f>
        <v/>
      </c>
      <c r="AA316" t="n">
        <v>-6383273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228</v>
      </c>
      <c r="AQ316" t="s">
        <v>91</v>
      </c>
      <c r="AR316" t="s">
        <v>92</v>
      </c>
      <c r="AS316" t="s"/>
      <c r="AT316" t="s">
        <v>93</v>
      </c>
      <c r="AU316" t="s"/>
      <c r="AV316" t="s"/>
      <c r="AW316" t="s"/>
      <c r="AX316" t="s"/>
      <c r="AY316" t="n">
        <v>6383273</v>
      </c>
      <c r="AZ316" t="s">
        <v>664</v>
      </c>
      <c r="BA316" t="s"/>
      <c r="BB316" t="n">
        <v>4656140</v>
      </c>
      <c r="BC316" t="n">
        <v>98.8174750000001</v>
      </c>
      <c r="BD316" t="n">
        <v>8.044369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95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669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1558.4</v>
      </c>
      <c r="L317" t="s">
        <v>77</v>
      </c>
      <c r="M317" t="s"/>
      <c r="N317" t="s">
        <v>487</v>
      </c>
      <c r="O317" t="s">
        <v>79</v>
      </c>
      <c r="P317" t="s">
        <v>669</v>
      </c>
      <c r="Q317" t="s"/>
      <c r="R317" t="s">
        <v>115</v>
      </c>
      <c r="S317" t="s">
        <v>670</v>
      </c>
      <c r="T317" t="s">
        <v>82</v>
      </c>
      <c r="U317" t="s">
        <v>83</v>
      </c>
      <c r="V317" t="s">
        <v>84</v>
      </c>
      <c r="W317" t="s">
        <v>105</v>
      </c>
      <c r="X317" t="s"/>
      <c r="Y317" t="s">
        <v>86</v>
      </c>
      <c r="Z317">
        <f>HYPERLINK("https://hotelmonitor-cachepage.eclerx.com/savepage/tk_15442501537257807_sr_2150.html","info")</f>
        <v/>
      </c>
      <c r="AA317" t="n">
        <v>-6797776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89</v>
      </c>
      <c r="AO317" t="s">
        <v>671</v>
      </c>
      <c r="AP317" t="n">
        <v>146</v>
      </c>
      <c r="AQ317" t="s">
        <v>91</v>
      </c>
      <c r="AR317" t="s">
        <v>71</v>
      </c>
      <c r="AS317" t="s"/>
      <c r="AT317" t="s">
        <v>93</v>
      </c>
      <c r="AU317" t="s"/>
      <c r="AV317" t="s"/>
      <c r="AW317" t="s"/>
      <c r="AX317" t="s"/>
      <c r="AY317" t="n">
        <v>6797776</v>
      </c>
      <c r="AZ317" t="s"/>
      <c r="BA317" t="s"/>
      <c r="BB317" t="n">
        <v>267114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95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669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1741.11</v>
      </c>
      <c r="L318" t="s">
        <v>77</v>
      </c>
      <c r="M318" t="s"/>
      <c r="N318" t="s">
        <v>214</v>
      </c>
      <c r="O318" t="s">
        <v>79</v>
      </c>
      <c r="P318" t="s">
        <v>669</v>
      </c>
      <c r="Q318" t="s"/>
      <c r="R318" t="s">
        <v>115</v>
      </c>
      <c r="S318" t="s">
        <v>672</v>
      </c>
      <c r="T318" t="s">
        <v>82</v>
      </c>
      <c r="U318" t="s">
        <v>83</v>
      </c>
      <c r="V318" t="s">
        <v>84</v>
      </c>
      <c r="W318" t="s">
        <v>105</v>
      </c>
      <c r="X318" t="s"/>
      <c r="Y318" t="s">
        <v>86</v>
      </c>
      <c r="Z318">
        <f>HYPERLINK("https://hotelmonitor-cachepage.eclerx.com/savepage/tk_15442501537257807_sr_2150.html","info")</f>
        <v/>
      </c>
      <c r="AA318" t="n">
        <v>-6797776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673</v>
      </c>
      <c r="AP318" t="n">
        <v>146</v>
      </c>
      <c r="AQ318" t="s">
        <v>91</v>
      </c>
      <c r="AR318" t="s">
        <v>71</v>
      </c>
      <c r="AS318" t="s"/>
      <c r="AT318" t="s">
        <v>93</v>
      </c>
      <c r="AU318" t="s"/>
      <c r="AV318" t="s"/>
      <c r="AW318" t="s"/>
      <c r="AX318" t="s"/>
      <c r="AY318" t="n">
        <v>6797776</v>
      </c>
      <c r="AZ318" t="s"/>
      <c r="BA318" t="s"/>
      <c r="BB318" t="n">
        <v>267114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95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669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1904.71</v>
      </c>
      <c r="L319" t="s">
        <v>77</v>
      </c>
      <c r="M319" t="s"/>
      <c r="N319" t="s">
        <v>327</v>
      </c>
      <c r="O319" t="s">
        <v>79</v>
      </c>
      <c r="P319" t="s">
        <v>669</v>
      </c>
      <c r="Q319" t="s"/>
      <c r="R319" t="s">
        <v>115</v>
      </c>
      <c r="S319" t="s">
        <v>674</v>
      </c>
      <c r="T319" t="s">
        <v>82</v>
      </c>
      <c r="U319" t="s">
        <v>83</v>
      </c>
      <c r="V319" t="s">
        <v>84</v>
      </c>
      <c r="W319" t="s">
        <v>105</v>
      </c>
      <c r="X319" t="s"/>
      <c r="Y319" t="s">
        <v>86</v>
      </c>
      <c r="Z319">
        <f>HYPERLINK("https://hotelmonitor-cachepage.eclerx.com/savepage/tk_15442501537257807_sr_2150.html","info")</f>
        <v/>
      </c>
      <c r="AA319" t="n">
        <v>-6797776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675</v>
      </c>
      <c r="AP319" t="n">
        <v>146</v>
      </c>
      <c r="AQ319" t="s">
        <v>91</v>
      </c>
      <c r="AR319" t="s">
        <v>71</v>
      </c>
      <c r="AS319" t="s"/>
      <c r="AT319" t="s">
        <v>93</v>
      </c>
      <c r="AU319" t="s"/>
      <c r="AV319" t="s"/>
      <c r="AW319" t="s"/>
      <c r="AX319" t="s"/>
      <c r="AY319" t="n">
        <v>6797776</v>
      </c>
      <c r="AZ319" t="s"/>
      <c r="BA319" t="s"/>
      <c r="BB319" t="n">
        <v>267114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95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676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2429.91</v>
      </c>
      <c r="L320" t="s">
        <v>77</v>
      </c>
      <c r="M320" t="s"/>
      <c r="N320" t="s">
        <v>677</v>
      </c>
      <c r="O320" t="s">
        <v>79</v>
      </c>
      <c r="P320" t="s">
        <v>676</v>
      </c>
      <c r="Q320" t="s"/>
      <c r="R320" t="s">
        <v>337</v>
      </c>
      <c r="S320" t="s">
        <v>678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HYPERLINK("https://hotelmonitor-cachepage.eclerx.com/savepage/tk_15442509294019494_sr_2150.html","info")</f>
        <v/>
      </c>
      <c r="AA320" t="n">
        <v>-3791505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423</v>
      </c>
      <c r="AQ320" t="s">
        <v>91</v>
      </c>
      <c r="AR320" t="s">
        <v>92</v>
      </c>
      <c r="AS320" t="s"/>
      <c r="AT320" t="s">
        <v>93</v>
      </c>
      <c r="AU320" t="s"/>
      <c r="AV320" t="s"/>
      <c r="AW320" t="s"/>
      <c r="AX320" t="s"/>
      <c r="AY320" t="n">
        <v>3791505</v>
      </c>
      <c r="AZ320" t="s">
        <v>679</v>
      </c>
      <c r="BA320" t="s"/>
      <c r="BB320" t="n">
        <v>788801</v>
      </c>
      <c r="BC320" t="n">
        <v>98.9047354459763</v>
      </c>
      <c r="BD320" t="n">
        <v>8.11867085607588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95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680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2409.86</v>
      </c>
      <c r="L321" t="s">
        <v>77</v>
      </c>
      <c r="M321" t="s"/>
      <c r="N321" t="s">
        <v>681</v>
      </c>
      <c r="O321" t="s">
        <v>79</v>
      </c>
      <c r="P321" t="s">
        <v>680</v>
      </c>
      <c r="Q321" t="s"/>
      <c r="R321" t="s">
        <v>80</v>
      </c>
      <c r="S321" t="s">
        <v>682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HYPERLINK("https://hotelmonitor-cachepage.eclerx.com/savepage/tk_15442498598647254_sr_2150.html","info")</f>
        <v/>
      </c>
      <c r="AA321" t="n">
        <v>-6683904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89</v>
      </c>
      <c r="AO321" t="s">
        <v>683</v>
      </c>
      <c r="AP321" t="n">
        <v>1</v>
      </c>
      <c r="AQ321" t="s">
        <v>91</v>
      </c>
      <c r="AR321" t="s">
        <v>71</v>
      </c>
      <c r="AS321" t="s"/>
      <c r="AT321" t="s">
        <v>93</v>
      </c>
      <c r="AU321" t="s"/>
      <c r="AV321" t="s"/>
      <c r="AW321" t="s"/>
      <c r="AX321" t="s"/>
      <c r="AY321" t="n">
        <v>6683904</v>
      </c>
      <c r="AZ321" t="s">
        <v>684</v>
      </c>
      <c r="BA321" t="s"/>
      <c r="BB321" t="n">
        <v>2262644</v>
      </c>
      <c r="BC321" t="n">
        <v>98.8213348388672</v>
      </c>
      <c r="BD321" t="n">
        <v>8.031994317143781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95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680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2997.46</v>
      </c>
      <c r="L322" t="s">
        <v>77</v>
      </c>
      <c r="M322" t="s"/>
      <c r="N322" t="s">
        <v>685</v>
      </c>
      <c r="O322" t="s">
        <v>79</v>
      </c>
      <c r="P322" t="s">
        <v>680</v>
      </c>
      <c r="Q322" t="s"/>
      <c r="R322" t="s">
        <v>80</v>
      </c>
      <c r="S322" t="s">
        <v>686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>
        <f>HYPERLINK("https://hotelmonitor-cachepage.eclerx.com/savepage/tk_15442498598647254_sr_2150.html","info")</f>
        <v/>
      </c>
      <c r="AA322" t="n">
        <v>-6683904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</v>
      </c>
      <c r="AQ322" t="s">
        <v>91</v>
      </c>
      <c r="AR322" t="s">
        <v>92</v>
      </c>
      <c r="AS322" t="s"/>
      <c r="AT322" t="s">
        <v>93</v>
      </c>
      <c r="AU322" t="s"/>
      <c r="AV322" t="s"/>
      <c r="AW322" t="s"/>
      <c r="AX322" t="s"/>
      <c r="AY322" t="n">
        <v>6683904</v>
      </c>
      <c r="AZ322" t="s">
        <v>684</v>
      </c>
      <c r="BA322" t="s"/>
      <c r="BB322" t="n">
        <v>2262644</v>
      </c>
      <c r="BC322" t="n">
        <v>98.8213348388672</v>
      </c>
      <c r="BD322" t="n">
        <v>8.031994317143781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95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687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297.36</v>
      </c>
      <c r="L323" t="s">
        <v>77</v>
      </c>
      <c r="M323" t="s"/>
      <c r="N323" t="s">
        <v>688</v>
      </c>
      <c r="O323" t="s">
        <v>79</v>
      </c>
      <c r="P323" t="s">
        <v>687</v>
      </c>
      <c r="Q323" t="s"/>
      <c r="R323" t="s">
        <v>115</v>
      </c>
      <c r="S323" t="s">
        <v>689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>
        <f>HYPERLINK("https://hotelmonitor-cachepage.eclerx.com/savepage/tk_15442501822609124_sr_2150.html","info")</f>
        <v/>
      </c>
      <c r="AA323" t="n">
        <v>-3791723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163</v>
      </c>
      <c r="AQ323" t="s">
        <v>91</v>
      </c>
      <c r="AR323" t="s">
        <v>92</v>
      </c>
      <c r="AS323" t="s"/>
      <c r="AT323" t="s">
        <v>93</v>
      </c>
      <c r="AU323" t="s"/>
      <c r="AV323" t="s"/>
      <c r="AW323" t="s"/>
      <c r="AX323" t="s"/>
      <c r="AY323" t="n">
        <v>3791723</v>
      </c>
      <c r="AZ323" t="s">
        <v>690</v>
      </c>
      <c r="BA323" t="s"/>
      <c r="BB323" t="n">
        <v>300280</v>
      </c>
      <c r="BC323" t="n">
        <v>98.9181471467018</v>
      </c>
      <c r="BD323" t="n">
        <v>8.06328043465273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95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687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304.3</v>
      </c>
      <c r="L324" t="s">
        <v>77</v>
      </c>
      <c r="M324" t="s"/>
      <c r="N324" t="s">
        <v>688</v>
      </c>
      <c r="O324" t="s">
        <v>79</v>
      </c>
      <c r="P324" t="s">
        <v>687</v>
      </c>
      <c r="Q324" t="s"/>
      <c r="R324" t="s">
        <v>115</v>
      </c>
      <c r="S324" t="s">
        <v>691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HYPERLINK("https://hotelmonitor-cachepage.eclerx.com/savepage/tk_15442501822609124_sr_2150.html","info")</f>
        <v/>
      </c>
      <c r="AA324" t="n">
        <v>-3791723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89</v>
      </c>
      <c r="AO324" t="s">
        <v>131</v>
      </c>
      <c r="AP324" t="n">
        <v>163</v>
      </c>
      <c r="AQ324" t="s">
        <v>91</v>
      </c>
      <c r="AR324" t="s">
        <v>71</v>
      </c>
      <c r="AS324" t="s"/>
      <c r="AT324" t="s">
        <v>93</v>
      </c>
      <c r="AU324" t="s"/>
      <c r="AV324" t="s"/>
      <c r="AW324" t="s"/>
      <c r="AX324" t="s"/>
      <c r="AY324" t="n">
        <v>3791723</v>
      </c>
      <c r="AZ324" t="s">
        <v>690</v>
      </c>
      <c r="BA324" t="s"/>
      <c r="BB324" t="n">
        <v>300280</v>
      </c>
      <c r="BC324" t="n">
        <v>98.9181471467018</v>
      </c>
      <c r="BD324" t="n">
        <v>8.06328043465273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95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687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371.92</v>
      </c>
      <c r="L325" t="s">
        <v>77</v>
      </c>
      <c r="M325" t="s"/>
      <c r="N325" t="s">
        <v>692</v>
      </c>
      <c r="O325" t="s">
        <v>79</v>
      </c>
      <c r="P325" t="s">
        <v>687</v>
      </c>
      <c r="Q325" t="s"/>
      <c r="R325" t="s">
        <v>115</v>
      </c>
      <c r="S325" t="s">
        <v>693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HYPERLINK("https://hotelmonitor-cachepage.eclerx.com/savepage/tk_15442501822609124_sr_2150.html","info")</f>
        <v/>
      </c>
      <c r="AA325" t="n">
        <v>-3791723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89</v>
      </c>
      <c r="AO325" t="s">
        <v>131</v>
      </c>
      <c r="AP325" t="n">
        <v>163</v>
      </c>
      <c r="AQ325" t="s">
        <v>91</v>
      </c>
      <c r="AR325" t="s">
        <v>71</v>
      </c>
      <c r="AS325" t="s"/>
      <c r="AT325" t="s">
        <v>93</v>
      </c>
      <c r="AU325" t="s"/>
      <c r="AV325" t="s"/>
      <c r="AW325" t="s"/>
      <c r="AX325" t="s"/>
      <c r="AY325" t="n">
        <v>3791723</v>
      </c>
      <c r="AZ325" t="s">
        <v>690</v>
      </c>
      <c r="BA325" t="s"/>
      <c r="BB325" t="n">
        <v>300280</v>
      </c>
      <c r="BC325" t="n">
        <v>98.9181471467018</v>
      </c>
      <c r="BD325" t="n">
        <v>8.06328043465273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95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687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382.33</v>
      </c>
      <c r="L326" t="s">
        <v>77</v>
      </c>
      <c r="M326" t="s"/>
      <c r="N326" t="s">
        <v>692</v>
      </c>
      <c r="O326" t="s">
        <v>79</v>
      </c>
      <c r="P326" t="s">
        <v>687</v>
      </c>
      <c r="Q326" t="s"/>
      <c r="R326" t="s">
        <v>115</v>
      </c>
      <c r="S326" t="s">
        <v>637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HYPERLINK("https://hotelmonitor-cachepage.eclerx.com/savepage/tk_15442501822609124_sr_2150.html","info")</f>
        <v/>
      </c>
      <c r="AA326" t="n">
        <v>-3791723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163</v>
      </c>
      <c r="AQ326" t="s">
        <v>91</v>
      </c>
      <c r="AR326" t="s">
        <v>92</v>
      </c>
      <c r="AS326" t="s"/>
      <c r="AT326" t="s">
        <v>93</v>
      </c>
      <c r="AU326" t="s"/>
      <c r="AV326" t="s"/>
      <c r="AW326" t="s"/>
      <c r="AX326" t="s"/>
      <c r="AY326" t="n">
        <v>3791723</v>
      </c>
      <c r="AZ326" t="s">
        <v>690</v>
      </c>
      <c r="BA326" t="s"/>
      <c r="BB326" t="n">
        <v>300280</v>
      </c>
      <c r="BC326" t="n">
        <v>98.9181471467018</v>
      </c>
      <c r="BD326" t="n">
        <v>8.06328043465273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95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687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552.25</v>
      </c>
      <c r="L327" t="s">
        <v>77</v>
      </c>
      <c r="M327" t="s"/>
      <c r="N327" t="s">
        <v>694</v>
      </c>
      <c r="O327" t="s">
        <v>79</v>
      </c>
      <c r="P327" t="s">
        <v>687</v>
      </c>
      <c r="Q327" t="s"/>
      <c r="R327" t="s">
        <v>115</v>
      </c>
      <c r="S327" t="s">
        <v>328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HYPERLINK("https://hotelmonitor-cachepage.eclerx.com/savepage/tk_15442501822609124_sr_2150.html","info")</f>
        <v/>
      </c>
      <c r="AA327" t="n">
        <v>-3791723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163</v>
      </c>
      <c r="AQ327" t="s">
        <v>91</v>
      </c>
      <c r="AR327" t="s">
        <v>92</v>
      </c>
      <c r="AS327" t="s"/>
      <c r="AT327" t="s">
        <v>93</v>
      </c>
      <c r="AU327" t="s"/>
      <c r="AV327" t="s"/>
      <c r="AW327" t="s"/>
      <c r="AX327" t="s"/>
      <c r="AY327" t="n">
        <v>3791723</v>
      </c>
      <c r="AZ327" t="s">
        <v>690</v>
      </c>
      <c r="BA327" t="s"/>
      <c r="BB327" t="n">
        <v>300280</v>
      </c>
      <c r="BC327" t="n">
        <v>98.9181471467018</v>
      </c>
      <c r="BD327" t="n">
        <v>8.06328043465273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95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687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608.6</v>
      </c>
      <c r="L328" t="s">
        <v>77</v>
      </c>
      <c r="M328" t="s"/>
      <c r="N328" t="s">
        <v>694</v>
      </c>
      <c r="O328" t="s">
        <v>79</v>
      </c>
      <c r="P328" t="s">
        <v>687</v>
      </c>
      <c r="Q328" t="s"/>
      <c r="R328" t="s">
        <v>115</v>
      </c>
      <c r="S328" t="s">
        <v>695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HYPERLINK("https://hotelmonitor-cachepage.eclerx.com/savepage/tk_15442501822609124_sr_2150.html","info")</f>
        <v/>
      </c>
      <c r="AA328" t="n">
        <v>-3791723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131</v>
      </c>
      <c r="AP328" t="n">
        <v>163</v>
      </c>
      <c r="AQ328" t="s">
        <v>91</v>
      </c>
      <c r="AR328" t="s">
        <v>71</v>
      </c>
      <c r="AS328" t="s"/>
      <c r="AT328" t="s">
        <v>93</v>
      </c>
      <c r="AU328" t="s"/>
      <c r="AV328" t="s"/>
      <c r="AW328" t="s"/>
      <c r="AX328" t="s"/>
      <c r="AY328" t="n">
        <v>3791723</v>
      </c>
      <c r="AZ328" t="s">
        <v>690</v>
      </c>
      <c r="BA328" t="s"/>
      <c r="BB328" t="n">
        <v>300280</v>
      </c>
      <c r="BC328" t="n">
        <v>98.9181471467018</v>
      </c>
      <c r="BD328" t="n">
        <v>8.06328043465273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95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687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934.58</v>
      </c>
      <c r="L329" t="s">
        <v>77</v>
      </c>
      <c r="M329" t="s"/>
      <c r="N329" t="s">
        <v>696</v>
      </c>
      <c r="O329" t="s">
        <v>79</v>
      </c>
      <c r="P329" t="s">
        <v>687</v>
      </c>
      <c r="Q329" t="s"/>
      <c r="R329" t="s">
        <v>115</v>
      </c>
      <c r="S329" t="s">
        <v>360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HYPERLINK("https://hotelmonitor-cachepage.eclerx.com/savepage/tk_15442501822609124_sr_2150.html","info")</f>
        <v/>
      </c>
      <c r="AA329" t="n">
        <v>-3791723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163</v>
      </c>
      <c r="AQ329" t="s">
        <v>91</v>
      </c>
      <c r="AR329" t="s">
        <v>92</v>
      </c>
      <c r="AS329" t="s"/>
      <c r="AT329" t="s">
        <v>93</v>
      </c>
      <c r="AU329" t="s"/>
      <c r="AV329" t="s"/>
      <c r="AW329" t="s"/>
      <c r="AX329" t="s"/>
      <c r="AY329" t="n">
        <v>3791723</v>
      </c>
      <c r="AZ329" t="s">
        <v>690</v>
      </c>
      <c r="BA329" t="s"/>
      <c r="BB329" t="n">
        <v>300280</v>
      </c>
      <c r="BC329" t="n">
        <v>98.9181471467018</v>
      </c>
      <c r="BD329" t="n">
        <v>8.06328043465273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95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687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1014.33</v>
      </c>
      <c r="L330" t="s">
        <v>77</v>
      </c>
      <c r="M330" t="s"/>
      <c r="N330" t="s">
        <v>696</v>
      </c>
      <c r="O330" t="s">
        <v>79</v>
      </c>
      <c r="P330" t="s">
        <v>687</v>
      </c>
      <c r="Q330" t="s"/>
      <c r="R330" t="s">
        <v>115</v>
      </c>
      <c r="S330" t="s">
        <v>697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HYPERLINK("https://hotelmonitor-cachepage.eclerx.com/savepage/tk_15442501822609124_sr_2150.html","info")</f>
        <v/>
      </c>
      <c r="AA330" t="n">
        <v>-3791723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89</v>
      </c>
      <c r="AO330" t="s">
        <v>131</v>
      </c>
      <c r="AP330" t="n">
        <v>163</v>
      </c>
      <c r="AQ330" t="s">
        <v>91</v>
      </c>
      <c r="AR330" t="s">
        <v>71</v>
      </c>
      <c r="AS330" t="s"/>
      <c r="AT330" t="s">
        <v>93</v>
      </c>
      <c r="AU330" t="s"/>
      <c r="AV330" t="s"/>
      <c r="AW330" t="s"/>
      <c r="AX330" t="s"/>
      <c r="AY330" t="n">
        <v>3791723</v>
      </c>
      <c r="AZ330" t="s">
        <v>690</v>
      </c>
      <c r="BA330" t="s"/>
      <c r="BB330" t="n">
        <v>300280</v>
      </c>
      <c r="BC330" t="n">
        <v>98.9181471467018</v>
      </c>
      <c r="BD330" t="n">
        <v>8.06328043465273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95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698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1693.33</v>
      </c>
      <c r="L331" t="s">
        <v>77</v>
      </c>
      <c r="M331" t="s"/>
      <c r="N331" t="s">
        <v>699</v>
      </c>
      <c r="O331" t="s">
        <v>79</v>
      </c>
      <c r="P331" t="s">
        <v>698</v>
      </c>
      <c r="Q331" t="s"/>
      <c r="R331" t="s">
        <v>237</v>
      </c>
      <c r="S331" t="s">
        <v>700</v>
      </c>
      <c r="T331" t="s">
        <v>82</v>
      </c>
      <c r="U331" t="s">
        <v>83</v>
      </c>
      <c r="V331" t="s">
        <v>84</v>
      </c>
      <c r="W331" t="s">
        <v>105</v>
      </c>
      <c r="X331" t="s"/>
      <c r="Y331" t="s">
        <v>86</v>
      </c>
      <c r="Z331">
        <f>HYPERLINK("https://hotelmonitor-cachepage.eclerx.com/savepage/tk_1544249878386881_sr_2150.html","info")</f>
        <v/>
      </c>
      <c r="AA331" t="n">
        <v>-6713359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89</v>
      </c>
      <c r="AO331" t="s">
        <v>701</v>
      </c>
      <c r="AP331" t="n">
        <v>9</v>
      </c>
      <c r="AQ331" t="s">
        <v>91</v>
      </c>
      <c r="AR331" t="s">
        <v>71</v>
      </c>
      <c r="AS331" t="s"/>
      <c r="AT331" t="s">
        <v>93</v>
      </c>
      <c r="AU331" t="s"/>
      <c r="AV331" t="s"/>
      <c r="AW331" t="s"/>
      <c r="AX331" t="s"/>
      <c r="AY331" t="n">
        <v>6713359</v>
      </c>
      <c r="AZ331" t="s">
        <v>702</v>
      </c>
      <c r="BA331" t="s"/>
      <c r="BB331" t="n">
        <v>781190</v>
      </c>
      <c r="BC331" t="n">
        <v>98.817217621181</v>
      </c>
      <c r="BD331" t="n">
        <v>8.041234130996759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95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698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1693.33</v>
      </c>
      <c r="L332" t="s">
        <v>77</v>
      </c>
      <c r="M332" t="s"/>
      <c r="N332" t="s">
        <v>699</v>
      </c>
      <c r="O332" t="s">
        <v>79</v>
      </c>
      <c r="P332" t="s">
        <v>698</v>
      </c>
      <c r="Q332" t="s"/>
      <c r="R332" t="s">
        <v>237</v>
      </c>
      <c r="S332" t="s">
        <v>700</v>
      </c>
      <c r="T332" t="s">
        <v>82</v>
      </c>
      <c r="U332" t="s">
        <v>83</v>
      </c>
      <c r="V332" t="s">
        <v>84</v>
      </c>
      <c r="W332" t="s">
        <v>105</v>
      </c>
      <c r="X332" t="s"/>
      <c r="Y332" t="s">
        <v>86</v>
      </c>
      <c r="Z332">
        <f>HYPERLINK("https://hotelmonitor-cachepage.eclerx.com/savepage/tk_1544249878386881_sr_2150.html","info")</f>
        <v/>
      </c>
      <c r="AA332" t="n">
        <v>-6713359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89</v>
      </c>
      <c r="AO332" t="s">
        <v>701</v>
      </c>
      <c r="AP332" t="n">
        <v>9</v>
      </c>
      <c r="AQ332" t="s">
        <v>91</v>
      </c>
      <c r="AR332" t="s">
        <v>71</v>
      </c>
      <c r="AS332" t="s"/>
      <c r="AT332" t="s">
        <v>93</v>
      </c>
      <c r="AU332" t="s"/>
      <c r="AV332" t="s"/>
      <c r="AW332" t="s"/>
      <c r="AX332" t="s"/>
      <c r="AY332" t="n">
        <v>6713359</v>
      </c>
      <c r="AZ332" t="s">
        <v>702</v>
      </c>
      <c r="BA332" t="s"/>
      <c r="BB332" t="n">
        <v>781190</v>
      </c>
      <c r="BC332" t="n">
        <v>98.817217621181</v>
      </c>
      <c r="BD332" t="n">
        <v>8.041234130996759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95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698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1693.33</v>
      </c>
      <c r="L333" t="s">
        <v>77</v>
      </c>
      <c r="M333" t="s"/>
      <c r="N333" t="s">
        <v>699</v>
      </c>
      <c r="O333" t="s">
        <v>79</v>
      </c>
      <c r="P333" t="s">
        <v>698</v>
      </c>
      <c r="Q333" t="s"/>
      <c r="R333" t="s">
        <v>237</v>
      </c>
      <c r="S333" t="s">
        <v>700</v>
      </c>
      <c r="T333" t="s">
        <v>82</v>
      </c>
      <c r="U333" t="s">
        <v>83</v>
      </c>
      <c r="V333" t="s">
        <v>84</v>
      </c>
      <c r="W333" t="s">
        <v>105</v>
      </c>
      <c r="X333" t="s"/>
      <c r="Y333" t="s">
        <v>86</v>
      </c>
      <c r="Z333">
        <f>HYPERLINK("https://hotelmonitor-cachepage.eclerx.com/savepage/tk_1544249878386881_sr_2150.html","info")</f>
        <v/>
      </c>
      <c r="AA333" t="n">
        <v>-6713359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89</v>
      </c>
      <c r="AO333" t="s">
        <v>701</v>
      </c>
      <c r="AP333" t="n">
        <v>9</v>
      </c>
      <c r="AQ333" t="s">
        <v>91</v>
      </c>
      <c r="AR333" t="s">
        <v>261</v>
      </c>
      <c r="AS333" t="s"/>
      <c r="AT333" t="s">
        <v>93</v>
      </c>
      <c r="AU333" t="s"/>
      <c r="AV333" t="s"/>
      <c r="AW333" t="s"/>
      <c r="AX333" t="s"/>
      <c r="AY333" t="n">
        <v>6713359</v>
      </c>
      <c r="AZ333" t="s">
        <v>702</v>
      </c>
      <c r="BA333" t="s"/>
      <c r="BB333" t="n">
        <v>781190</v>
      </c>
      <c r="BC333" t="n">
        <v>98.817217621181</v>
      </c>
      <c r="BD333" t="n">
        <v>8.041234130996759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95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698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1693.33</v>
      </c>
      <c r="L334" t="s">
        <v>77</v>
      </c>
      <c r="M334" t="s"/>
      <c r="N334" t="s">
        <v>699</v>
      </c>
      <c r="O334" t="s">
        <v>79</v>
      </c>
      <c r="P334" t="s">
        <v>698</v>
      </c>
      <c r="Q334" t="s"/>
      <c r="R334" t="s">
        <v>237</v>
      </c>
      <c r="S334" t="s">
        <v>700</v>
      </c>
      <c r="T334" t="s">
        <v>82</v>
      </c>
      <c r="U334" t="s">
        <v>83</v>
      </c>
      <c r="V334" t="s">
        <v>84</v>
      </c>
      <c r="W334" t="s">
        <v>105</v>
      </c>
      <c r="X334" t="s"/>
      <c r="Y334" t="s">
        <v>86</v>
      </c>
      <c r="Z334">
        <f>HYPERLINK("https://hotelmonitor-cachepage.eclerx.com/savepage/tk_1544249878386881_sr_2150.html","info")</f>
        <v/>
      </c>
      <c r="AA334" t="n">
        <v>-6713359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89</v>
      </c>
      <c r="AO334" t="s">
        <v>701</v>
      </c>
      <c r="AP334" t="n">
        <v>9</v>
      </c>
      <c r="AQ334" t="s">
        <v>91</v>
      </c>
      <c r="AR334" t="s">
        <v>261</v>
      </c>
      <c r="AS334" t="s"/>
      <c r="AT334" t="s">
        <v>93</v>
      </c>
      <c r="AU334" t="s"/>
      <c r="AV334" t="s"/>
      <c r="AW334" t="s"/>
      <c r="AX334" t="s"/>
      <c r="AY334" t="n">
        <v>6713359</v>
      </c>
      <c r="AZ334" t="s">
        <v>702</v>
      </c>
      <c r="BA334" t="s"/>
      <c r="BB334" t="n">
        <v>781190</v>
      </c>
      <c r="BC334" t="n">
        <v>98.817217621181</v>
      </c>
      <c r="BD334" t="n">
        <v>8.041234130996759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95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698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1819.72</v>
      </c>
      <c r="L335" t="s">
        <v>77</v>
      </c>
      <c r="M335" t="s"/>
      <c r="N335" t="s">
        <v>703</v>
      </c>
      <c r="O335" t="s">
        <v>79</v>
      </c>
      <c r="P335" t="s">
        <v>698</v>
      </c>
      <c r="Q335" t="s"/>
      <c r="R335" t="s">
        <v>237</v>
      </c>
      <c r="S335" t="s">
        <v>704</v>
      </c>
      <c r="T335" t="s">
        <v>82</v>
      </c>
      <c r="U335" t="s">
        <v>83</v>
      </c>
      <c r="V335" t="s">
        <v>84</v>
      </c>
      <c r="W335" t="s">
        <v>105</v>
      </c>
      <c r="X335" t="s"/>
      <c r="Y335" t="s">
        <v>86</v>
      </c>
      <c r="Z335">
        <f>HYPERLINK("https://hotelmonitor-cachepage.eclerx.com/savepage/tk_1544249878386881_sr_2150.html","info")</f>
        <v/>
      </c>
      <c r="AA335" t="n">
        <v>-6713359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9</v>
      </c>
      <c r="AQ335" t="s">
        <v>91</v>
      </c>
      <c r="AR335" t="s">
        <v>92</v>
      </c>
      <c r="AS335" t="s"/>
      <c r="AT335" t="s">
        <v>93</v>
      </c>
      <c r="AU335" t="s"/>
      <c r="AV335" t="s"/>
      <c r="AW335" t="s"/>
      <c r="AX335" t="s"/>
      <c r="AY335" t="n">
        <v>6713359</v>
      </c>
      <c r="AZ335" t="s">
        <v>702</v>
      </c>
      <c r="BA335" t="s"/>
      <c r="BB335" t="n">
        <v>781190</v>
      </c>
      <c r="BC335" t="n">
        <v>98.817217621181</v>
      </c>
      <c r="BD335" t="n">
        <v>8.041234130996759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95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705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601.85</v>
      </c>
      <c r="L336" t="s">
        <v>77</v>
      </c>
      <c r="M336" t="s"/>
      <c r="N336" t="s">
        <v>152</v>
      </c>
      <c r="O336" t="s">
        <v>79</v>
      </c>
      <c r="P336" t="s">
        <v>705</v>
      </c>
      <c r="Q336" t="s"/>
      <c r="R336" t="s">
        <v>359</v>
      </c>
      <c r="S336" t="s">
        <v>328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HYPERLINK("https://hotelmonitor-cachepage.eclerx.com/savepage/tk_15442506191710808_sr_2150.html","info")</f>
        <v/>
      </c>
      <c r="AA336" t="n">
        <v>-3791784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329</v>
      </c>
      <c r="AQ336" t="s">
        <v>91</v>
      </c>
      <c r="AR336" t="s">
        <v>92</v>
      </c>
      <c r="AS336" t="s"/>
      <c r="AT336" t="s">
        <v>93</v>
      </c>
      <c r="AU336" t="s"/>
      <c r="AV336" t="s"/>
      <c r="AW336" t="s"/>
      <c r="AX336" t="s"/>
      <c r="AY336" t="n">
        <v>3791784</v>
      </c>
      <c r="AZ336" t="s">
        <v>706</v>
      </c>
      <c r="BA336" t="s"/>
      <c r="BB336" t="n">
        <v>819238</v>
      </c>
      <c r="BC336" t="n">
        <v>98.80678105082259</v>
      </c>
      <c r="BD336" t="n">
        <v>8.050810823089771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95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705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787.04</v>
      </c>
      <c r="L337" t="s">
        <v>77</v>
      </c>
      <c r="M337" t="s"/>
      <c r="N337" t="s">
        <v>112</v>
      </c>
      <c r="O337" t="s">
        <v>79</v>
      </c>
      <c r="P337" t="s">
        <v>705</v>
      </c>
      <c r="Q337" t="s"/>
      <c r="R337" t="s">
        <v>359</v>
      </c>
      <c r="S337" t="s">
        <v>707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HYPERLINK("https://hotelmonitor-cachepage.eclerx.com/savepage/tk_15442506191710808_sr_2150.html","info")</f>
        <v/>
      </c>
      <c r="AA337" t="n">
        <v>-3791784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329</v>
      </c>
      <c r="AQ337" t="s">
        <v>91</v>
      </c>
      <c r="AR337" t="s">
        <v>92</v>
      </c>
      <c r="AS337" t="s"/>
      <c r="AT337" t="s">
        <v>93</v>
      </c>
      <c r="AU337" t="s"/>
      <c r="AV337" t="s"/>
      <c r="AW337" t="s"/>
      <c r="AX337" t="s"/>
      <c r="AY337" t="n">
        <v>3791784</v>
      </c>
      <c r="AZ337" t="s">
        <v>706</v>
      </c>
      <c r="BA337" t="s"/>
      <c r="BB337" t="n">
        <v>819238</v>
      </c>
      <c r="BC337" t="n">
        <v>98.80678105082259</v>
      </c>
      <c r="BD337" t="n">
        <v>8.050810823089771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95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705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1296.29</v>
      </c>
      <c r="L338" t="s">
        <v>77</v>
      </c>
      <c r="M338" t="s"/>
      <c r="N338" t="s">
        <v>229</v>
      </c>
      <c r="O338" t="s">
        <v>79</v>
      </c>
      <c r="P338" t="s">
        <v>705</v>
      </c>
      <c r="Q338" t="s"/>
      <c r="R338" t="s">
        <v>359</v>
      </c>
      <c r="S338" t="s">
        <v>334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>
        <f>HYPERLINK("https://hotelmonitor-cachepage.eclerx.com/savepage/tk_15442506191710808_sr_2150.html","info")</f>
        <v/>
      </c>
      <c r="AA338" t="n">
        <v>-3791784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329</v>
      </c>
      <c r="AQ338" t="s">
        <v>91</v>
      </c>
      <c r="AR338" t="s">
        <v>92</v>
      </c>
      <c r="AS338" t="s"/>
      <c r="AT338" t="s">
        <v>93</v>
      </c>
      <c r="AU338" t="s"/>
      <c r="AV338" t="s"/>
      <c r="AW338" t="s"/>
      <c r="AX338" t="s"/>
      <c r="AY338" t="n">
        <v>3791784</v>
      </c>
      <c r="AZ338" t="s">
        <v>706</v>
      </c>
      <c r="BA338" t="s"/>
      <c r="BB338" t="n">
        <v>819238</v>
      </c>
      <c r="BC338" t="n">
        <v>98.80678105082259</v>
      </c>
      <c r="BD338" t="n">
        <v>8.050810823089771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95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708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634.8200000000001</v>
      </c>
      <c r="L339" t="s">
        <v>77</v>
      </c>
      <c r="M339" t="s"/>
      <c r="N339" t="s">
        <v>709</v>
      </c>
      <c r="O339" t="s">
        <v>79</v>
      </c>
      <c r="P339" t="s">
        <v>708</v>
      </c>
      <c r="Q339" t="s"/>
      <c r="R339" t="s">
        <v>115</v>
      </c>
      <c r="S339" t="s">
        <v>710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>
        <f>HYPERLINK("https://hotelmonitor-cachepage.eclerx.com/savepage/tk_15442502499472451_sr_2150.html","info")</f>
        <v/>
      </c>
      <c r="AA339" t="n">
        <v>-2995147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89</v>
      </c>
      <c r="AO339" t="s">
        <v>711</v>
      </c>
      <c r="AP339" t="n">
        <v>186</v>
      </c>
      <c r="AQ339" t="s">
        <v>91</v>
      </c>
      <c r="AR339" t="s">
        <v>71</v>
      </c>
      <c r="AS339" t="s"/>
      <c r="AT339" t="s">
        <v>93</v>
      </c>
      <c r="AU339" t="s"/>
      <c r="AV339" t="s"/>
      <c r="AW339" t="s"/>
      <c r="AX339" t="s"/>
      <c r="AY339" t="n">
        <v>2995147</v>
      </c>
      <c r="AZ339" t="s">
        <v>712</v>
      </c>
      <c r="BA339" t="s"/>
      <c r="BB339" t="n">
        <v>222998</v>
      </c>
      <c r="BC339" t="n">
        <v>98.9177387952805</v>
      </c>
      <c r="BD339" t="n">
        <v>8.06299541869358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95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708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712.85</v>
      </c>
      <c r="L340" t="s">
        <v>77</v>
      </c>
      <c r="M340" t="s"/>
      <c r="N340" t="s">
        <v>709</v>
      </c>
      <c r="O340" t="s">
        <v>79</v>
      </c>
      <c r="P340" t="s">
        <v>708</v>
      </c>
      <c r="Q340" t="s"/>
      <c r="R340" t="s">
        <v>115</v>
      </c>
      <c r="S340" t="s">
        <v>713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HYPERLINK("https://hotelmonitor-cachepage.eclerx.com/savepage/tk_15442502499472451_sr_2150.html","info")</f>
        <v/>
      </c>
      <c r="AA340" t="n">
        <v>-2995147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89</v>
      </c>
      <c r="AO340" t="s">
        <v>714</v>
      </c>
      <c r="AP340" t="n">
        <v>186</v>
      </c>
      <c r="AQ340" t="s">
        <v>91</v>
      </c>
      <c r="AR340" t="s">
        <v>71</v>
      </c>
      <c r="AS340" t="s"/>
      <c r="AT340" t="s">
        <v>93</v>
      </c>
      <c r="AU340" t="s"/>
      <c r="AV340" t="s"/>
      <c r="AW340" t="s"/>
      <c r="AX340" t="s"/>
      <c r="AY340" t="n">
        <v>2995147</v>
      </c>
      <c r="AZ340" t="s">
        <v>712</v>
      </c>
      <c r="BA340" t="s"/>
      <c r="BB340" t="n">
        <v>222998</v>
      </c>
      <c r="BC340" t="n">
        <v>98.9177387952805</v>
      </c>
      <c r="BD340" t="n">
        <v>8.06299541869358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95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708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749.16</v>
      </c>
      <c r="L341" t="s">
        <v>77</v>
      </c>
      <c r="M341" t="s"/>
      <c r="N341" t="s">
        <v>709</v>
      </c>
      <c r="O341" t="s">
        <v>79</v>
      </c>
      <c r="P341" t="s">
        <v>708</v>
      </c>
      <c r="Q341" t="s"/>
      <c r="R341" t="s">
        <v>115</v>
      </c>
      <c r="S341" t="s">
        <v>715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HYPERLINK("https://hotelmonitor-cachepage.eclerx.com/savepage/tk_15442502499472451_sr_2150.html","info")</f>
        <v/>
      </c>
      <c r="AA341" t="n">
        <v>-2995147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89</v>
      </c>
      <c r="AO341" t="s">
        <v>716</v>
      </c>
      <c r="AP341" t="n">
        <v>186</v>
      </c>
      <c r="AQ341" t="s">
        <v>91</v>
      </c>
      <c r="AR341" t="s">
        <v>71</v>
      </c>
      <c r="AS341" t="s"/>
      <c r="AT341" t="s">
        <v>93</v>
      </c>
      <c r="AU341" t="s"/>
      <c r="AV341" t="s"/>
      <c r="AW341" t="s"/>
      <c r="AX341" t="s"/>
      <c r="AY341" t="n">
        <v>2995147</v>
      </c>
      <c r="AZ341" t="s">
        <v>712</v>
      </c>
      <c r="BA341" t="s"/>
      <c r="BB341" t="n">
        <v>222998</v>
      </c>
      <c r="BC341" t="n">
        <v>98.9177387952805</v>
      </c>
      <c r="BD341" t="n">
        <v>8.06299541869358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95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717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1516.42</v>
      </c>
      <c r="L342" t="s">
        <v>77</v>
      </c>
      <c r="M342" t="s"/>
      <c r="N342" t="s">
        <v>718</v>
      </c>
      <c r="O342" t="s">
        <v>79</v>
      </c>
      <c r="P342" t="s">
        <v>717</v>
      </c>
      <c r="Q342" t="s"/>
      <c r="R342" t="s">
        <v>80</v>
      </c>
      <c r="S342" t="s">
        <v>527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HYPERLINK("https://hotelmonitor-cachepage.eclerx.com/savepage/tk_15442501646796901_sr_2150.html","info")</f>
        <v/>
      </c>
      <c r="AA342" t="n">
        <v>-6677174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152</v>
      </c>
      <c r="AQ342" t="s">
        <v>91</v>
      </c>
      <c r="AR342" t="s">
        <v>92</v>
      </c>
      <c r="AS342" t="s"/>
      <c r="AT342" t="s">
        <v>93</v>
      </c>
      <c r="AU342" t="s"/>
      <c r="AV342" t="s"/>
      <c r="AW342" t="s"/>
      <c r="AX342" t="s"/>
      <c r="AY342" t="n">
        <v>6677174</v>
      </c>
      <c r="AZ342" t="s">
        <v>719</v>
      </c>
      <c r="BA342" t="s"/>
      <c r="BB342" t="n">
        <v>522788</v>
      </c>
      <c r="BC342" t="n">
        <v>98.76373332732329</v>
      </c>
      <c r="BD342" t="n">
        <v>8.04059942064575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95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717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1516.42</v>
      </c>
      <c r="L343" t="s">
        <v>77</v>
      </c>
      <c r="M343" t="s"/>
      <c r="N343" t="s">
        <v>720</v>
      </c>
      <c r="O343" t="s">
        <v>79</v>
      </c>
      <c r="P343" t="s">
        <v>717</v>
      </c>
      <c r="Q343" t="s"/>
      <c r="R343" t="s">
        <v>80</v>
      </c>
      <c r="S343" t="s">
        <v>527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HYPERLINK("https://hotelmonitor-cachepage.eclerx.com/savepage/tk_15442501646796901_sr_2150.html","info")</f>
        <v/>
      </c>
      <c r="AA343" t="n">
        <v>-6677174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152</v>
      </c>
      <c r="AQ343" t="s">
        <v>91</v>
      </c>
      <c r="AR343" t="s">
        <v>92</v>
      </c>
      <c r="AS343" t="s"/>
      <c r="AT343" t="s">
        <v>93</v>
      </c>
      <c r="AU343" t="s"/>
      <c r="AV343" t="s"/>
      <c r="AW343" t="s"/>
      <c r="AX343" t="s"/>
      <c r="AY343" t="n">
        <v>6677174</v>
      </c>
      <c r="AZ343" t="s">
        <v>719</v>
      </c>
      <c r="BA343" t="s"/>
      <c r="BB343" t="n">
        <v>522788</v>
      </c>
      <c r="BC343" t="n">
        <v>98.76373332732329</v>
      </c>
      <c r="BD343" t="n">
        <v>8.04059942064575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95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721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2110.18</v>
      </c>
      <c r="L344" t="s">
        <v>77</v>
      </c>
      <c r="M344" t="s"/>
      <c r="N344" t="s">
        <v>722</v>
      </c>
      <c r="O344" t="s">
        <v>79</v>
      </c>
      <c r="P344" t="s">
        <v>721</v>
      </c>
      <c r="Q344" t="s"/>
      <c r="R344" t="s">
        <v>148</v>
      </c>
      <c r="S344" t="s">
        <v>723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HYPERLINK("https://hotelmonitor-cachepage.eclerx.com/savepage/tk_1544250786742253_sr_2150.html","info")</f>
        <v/>
      </c>
      <c r="AA344" t="n">
        <v>-6677165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394</v>
      </c>
      <c r="AQ344" t="s">
        <v>91</v>
      </c>
      <c r="AR344" t="s">
        <v>92</v>
      </c>
      <c r="AS344" t="s"/>
      <c r="AT344" t="s">
        <v>93</v>
      </c>
      <c r="AU344" t="s"/>
      <c r="AV344" t="s"/>
      <c r="AW344" t="s"/>
      <c r="AX344" t="s"/>
      <c r="AY344" t="n">
        <v>6677165</v>
      </c>
      <c r="AZ344" t="s">
        <v>724</v>
      </c>
      <c r="BA344" t="s"/>
      <c r="BB344" t="n">
        <v>237514</v>
      </c>
      <c r="BC344" t="n">
        <v>98.81434804192391</v>
      </c>
      <c r="BD344" t="n">
        <v>8.05687683065808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95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721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2449.15</v>
      </c>
      <c r="L345" t="s">
        <v>77</v>
      </c>
      <c r="M345" t="s"/>
      <c r="N345" t="s">
        <v>722</v>
      </c>
      <c r="O345" t="s">
        <v>79</v>
      </c>
      <c r="P345" t="s">
        <v>721</v>
      </c>
      <c r="Q345" t="s"/>
      <c r="R345" t="s">
        <v>148</v>
      </c>
      <c r="S345" t="s">
        <v>725</v>
      </c>
      <c r="T345" t="s">
        <v>82</v>
      </c>
      <c r="U345" t="s">
        <v>83</v>
      </c>
      <c r="V345" t="s">
        <v>84</v>
      </c>
      <c r="W345" t="s">
        <v>105</v>
      </c>
      <c r="X345" t="s"/>
      <c r="Y345" t="s">
        <v>86</v>
      </c>
      <c r="Z345">
        <f>HYPERLINK("https://hotelmonitor-cachepage.eclerx.com/savepage/tk_1544250786742253_sr_2150.html","info")</f>
        <v/>
      </c>
      <c r="AA345" t="n">
        <v>-6677165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394</v>
      </c>
      <c r="AQ345" t="s">
        <v>91</v>
      </c>
      <c r="AR345" t="s">
        <v>92</v>
      </c>
      <c r="AS345" t="s"/>
      <c r="AT345" t="s">
        <v>93</v>
      </c>
      <c r="AU345" t="s"/>
      <c r="AV345" t="s"/>
      <c r="AW345" t="s"/>
      <c r="AX345" t="s"/>
      <c r="AY345" t="n">
        <v>6677165</v>
      </c>
      <c r="AZ345" t="s">
        <v>724</v>
      </c>
      <c r="BA345" t="s"/>
      <c r="BB345" t="n">
        <v>237514</v>
      </c>
      <c r="BC345" t="n">
        <v>98.81434804192391</v>
      </c>
      <c r="BD345" t="n">
        <v>8.05687683065808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95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721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2872.88</v>
      </c>
      <c r="L346" t="s">
        <v>77</v>
      </c>
      <c r="M346" t="s"/>
      <c r="N346" t="s">
        <v>726</v>
      </c>
      <c r="O346" t="s">
        <v>79</v>
      </c>
      <c r="P346" t="s">
        <v>721</v>
      </c>
      <c r="Q346" t="s"/>
      <c r="R346" t="s">
        <v>148</v>
      </c>
      <c r="S346" t="s">
        <v>727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>
        <f>HYPERLINK("https://hotelmonitor-cachepage.eclerx.com/savepage/tk_1544250786742253_sr_2150.html","info")</f>
        <v/>
      </c>
      <c r="AA346" t="n">
        <v>-6677165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394</v>
      </c>
      <c r="AQ346" t="s">
        <v>91</v>
      </c>
      <c r="AR346" t="s">
        <v>92</v>
      </c>
      <c r="AS346" t="s"/>
      <c r="AT346" t="s">
        <v>93</v>
      </c>
      <c r="AU346" t="s"/>
      <c r="AV346" t="s"/>
      <c r="AW346" t="s"/>
      <c r="AX346" t="s"/>
      <c r="AY346" t="n">
        <v>6677165</v>
      </c>
      <c r="AZ346" t="s">
        <v>724</v>
      </c>
      <c r="BA346" t="s"/>
      <c r="BB346" t="n">
        <v>237514</v>
      </c>
      <c r="BC346" t="n">
        <v>98.81434804192391</v>
      </c>
      <c r="BD346" t="n">
        <v>8.05687683065808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95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721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3211.87</v>
      </c>
      <c r="L347" t="s">
        <v>77</v>
      </c>
      <c r="M347" t="s"/>
      <c r="N347" t="s">
        <v>726</v>
      </c>
      <c r="O347" t="s">
        <v>79</v>
      </c>
      <c r="P347" t="s">
        <v>721</v>
      </c>
      <c r="Q347" t="s"/>
      <c r="R347" t="s">
        <v>148</v>
      </c>
      <c r="S347" t="s">
        <v>728</v>
      </c>
      <c r="T347" t="s">
        <v>82</v>
      </c>
      <c r="U347" t="s">
        <v>83</v>
      </c>
      <c r="V347" t="s">
        <v>84</v>
      </c>
      <c r="W347" t="s">
        <v>105</v>
      </c>
      <c r="X347" t="s"/>
      <c r="Y347" t="s">
        <v>86</v>
      </c>
      <c r="Z347">
        <f>HYPERLINK("https://hotelmonitor-cachepage.eclerx.com/savepage/tk_1544250786742253_sr_2150.html","info")</f>
        <v/>
      </c>
      <c r="AA347" t="n">
        <v>-6677165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394</v>
      </c>
      <c r="AQ347" t="s">
        <v>91</v>
      </c>
      <c r="AR347" t="s">
        <v>92</v>
      </c>
      <c r="AS347" t="s"/>
      <c r="AT347" t="s">
        <v>93</v>
      </c>
      <c r="AU347" t="s"/>
      <c r="AV347" t="s"/>
      <c r="AW347" t="s"/>
      <c r="AX347" t="s"/>
      <c r="AY347" t="n">
        <v>6677165</v>
      </c>
      <c r="AZ347" t="s">
        <v>724</v>
      </c>
      <c r="BA347" t="s"/>
      <c r="BB347" t="n">
        <v>237514</v>
      </c>
      <c r="BC347" t="n">
        <v>98.81434804192391</v>
      </c>
      <c r="BD347" t="n">
        <v>8.05687683065808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95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721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5500</v>
      </c>
      <c r="L348" t="s">
        <v>77</v>
      </c>
      <c r="M348" t="s"/>
      <c r="N348" t="s">
        <v>729</v>
      </c>
      <c r="O348" t="s">
        <v>79</v>
      </c>
      <c r="P348" t="s">
        <v>721</v>
      </c>
      <c r="Q348" t="s"/>
      <c r="R348" t="s">
        <v>148</v>
      </c>
      <c r="S348" t="s">
        <v>730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>
        <f>HYPERLINK("https://hotelmonitor-cachepage.eclerx.com/savepage/tk_1544250786742253_sr_2150.html","info")</f>
        <v/>
      </c>
      <c r="AA348" t="n">
        <v>-6677165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394</v>
      </c>
      <c r="AQ348" t="s">
        <v>91</v>
      </c>
      <c r="AR348" t="s">
        <v>92</v>
      </c>
      <c r="AS348" t="s"/>
      <c r="AT348" t="s">
        <v>93</v>
      </c>
      <c r="AU348" t="s"/>
      <c r="AV348" t="s"/>
      <c r="AW348" t="s"/>
      <c r="AX348" t="s"/>
      <c r="AY348" t="n">
        <v>6677165</v>
      </c>
      <c r="AZ348" t="s">
        <v>724</v>
      </c>
      <c r="BA348" t="s"/>
      <c r="BB348" t="n">
        <v>237514</v>
      </c>
      <c r="BC348" t="n">
        <v>98.81434804192391</v>
      </c>
      <c r="BD348" t="n">
        <v>8.05687683065808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95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721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6008.47</v>
      </c>
      <c r="L349" t="s">
        <v>77</v>
      </c>
      <c r="M349" t="s"/>
      <c r="N349" t="s">
        <v>729</v>
      </c>
      <c r="O349" t="s">
        <v>79</v>
      </c>
      <c r="P349" t="s">
        <v>721</v>
      </c>
      <c r="Q349" t="s"/>
      <c r="R349" t="s">
        <v>148</v>
      </c>
      <c r="S349" t="s">
        <v>731</v>
      </c>
      <c r="T349" t="s">
        <v>82</v>
      </c>
      <c r="U349" t="s">
        <v>83</v>
      </c>
      <c r="V349" t="s">
        <v>84</v>
      </c>
      <c r="W349" t="s">
        <v>105</v>
      </c>
      <c r="X349" t="s"/>
      <c r="Y349" t="s">
        <v>86</v>
      </c>
      <c r="Z349">
        <f>HYPERLINK("https://hotelmonitor-cachepage.eclerx.com/savepage/tk_1544250786742253_sr_2150.html","info")</f>
        <v/>
      </c>
      <c r="AA349" t="n">
        <v>-6677165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394</v>
      </c>
      <c r="AQ349" t="s">
        <v>91</v>
      </c>
      <c r="AR349" t="s">
        <v>92</v>
      </c>
      <c r="AS349" t="s"/>
      <c r="AT349" t="s">
        <v>93</v>
      </c>
      <c r="AU349" t="s"/>
      <c r="AV349" t="s"/>
      <c r="AW349" t="s"/>
      <c r="AX349" t="s"/>
      <c r="AY349" t="n">
        <v>6677165</v>
      </c>
      <c r="AZ349" t="s">
        <v>724</v>
      </c>
      <c r="BA349" t="s"/>
      <c r="BB349" t="n">
        <v>237514</v>
      </c>
      <c r="BC349" t="n">
        <v>98.81434804192391</v>
      </c>
      <c r="BD349" t="n">
        <v>8.05687683065808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95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721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5754.24</v>
      </c>
      <c r="L350" t="s">
        <v>77</v>
      </c>
      <c r="M350" t="s"/>
      <c r="N350" t="s">
        <v>732</v>
      </c>
      <c r="O350" t="s">
        <v>79</v>
      </c>
      <c r="P350" t="s">
        <v>721</v>
      </c>
      <c r="Q350" t="s"/>
      <c r="R350" t="s">
        <v>148</v>
      </c>
      <c r="S350" t="s">
        <v>733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>
        <f>HYPERLINK("https://hotelmonitor-cachepage.eclerx.com/savepage/tk_1544250786742253_sr_2150.html","info")</f>
        <v/>
      </c>
      <c r="AA350" t="n">
        <v>-6677165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394</v>
      </c>
      <c r="AQ350" t="s">
        <v>91</v>
      </c>
      <c r="AR350" t="s">
        <v>92</v>
      </c>
      <c r="AS350" t="s"/>
      <c r="AT350" t="s">
        <v>93</v>
      </c>
      <c r="AU350" t="s"/>
      <c r="AV350" t="s"/>
      <c r="AW350" t="s"/>
      <c r="AX350" t="s"/>
      <c r="AY350" t="n">
        <v>6677165</v>
      </c>
      <c r="AZ350" t="s">
        <v>724</v>
      </c>
      <c r="BA350" t="s"/>
      <c r="BB350" t="n">
        <v>237514</v>
      </c>
      <c r="BC350" t="n">
        <v>98.81434804192391</v>
      </c>
      <c r="BD350" t="n">
        <v>8.05687683065808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95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721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6432.2</v>
      </c>
      <c r="L351" t="s">
        <v>77</v>
      </c>
      <c r="M351" t="s"/>
      <c r="N351" t="s">
        <v>732</v>
      </c>
      <c r="O351" t="s">
        <v>79</v>
      </c>
      <c r="P351" t="s">
        <v>721</v>
      </c>
      <c r="Q351" t="s"/>
      <c r="R351" t="s">
        <v>148</v>
      </c>
      <c r="S351" t="s">
        <v>734</v>
      </c>
      <c r="T351" t="s">
        <v>82</v>
      </c>
      <c r="U351" t="s">
        <v>83</v>
      </c>
      <c r="V351" t="s">
        <v>84</v>
      </c>
      <c r="W351" t="s">
        <v>105</v>
      </c>
      <c r="X351" t="s"/>
      <c r="Y351" t="s">
        <v>86</v>
      </c>
      <c r="Z351">
        <f>HYPERLINK("https://hotelmonitor-cachepage.eclerx.com/savepage/tk_1544250786742253_sr_2150.html","info")</f>
        <v/>
      </c>
      <c r="AA351" t="n">
        <v>-6677165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394</v>
      </c>
      <c r="AQ351" t="s">
        <v>91</v>
      </c>
      <c r="AR351" t="s">
        <v>92</v>
      </c>
      <c r="AS351" t="s"/>
      <c r="AT351" t="s">
        <v>93</v>
      </c>
      <c r="AU351" t="s"/>
      <c r="AV351" t="s"/>
      <c r="AW351" t="s"/>
      <c r="AX351" t="s"/>
      <c r="AY351" t="n">
        <v>6677165</v>
      </c>
      <c r="AZ351" t="s">
        <v>724</v>
      </c>
      <c r="BA351" t="s"/>
      <c r="BB351" t="n">
        <v>237514</v>
      </c>
      <c r="BC351" t="n">
        <v>98.81434804192391</v>
      </c>
      <c r="BD351" t="n">
        <v>8.05687683065808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95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735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1474.48</v>
      </c>
      <c r="L352" t="s">
        <v>77</v>
      </c>
      <c r="M352" t="s"/>
      <c r="N352" t="s">
        <v>444</v>
      </c>
      <c r="O352" t="s">
        <v>79</v>
      </c>
      <c r="P352" t="s">
        <v>735</v>
      </c>
      <c r="Q352" t="s"/>
      <c r="R352" t="s">
        <v>337</v>
      </c>
      <c r="S352" t="s">
        <v>736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HYPERLINK("https://hotelmonitor-cachepage.eclerx.com/savepage/tk_1544250468254893_sr_2150.html","info")</f>
        <v/>
      </c>
      <c r="AA352" t="n">
        <v>-6797509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89</v>
      </c>
      <c r="AO352" t="s">
        <v>737</v>
      </c>
      <c r="AP352" t="n">
        <v>267</v>
      </c>
      <c r="AQ352" t="s">
        <v>91</v>
      </c>
      <c r="AR352" t="s">
        <v>71</v>
      </c>
      <c r="AS352" t="s"/>
      <c r="AT352" t="s">
        <v>93</v>
      </c>
      <c r="AU352" t="s"/>
      <c r="AV352" t="s"/>
      <c r="AW352" t="s"/>
      <c r="AX352" t="s"/>
      <c r="AY352" t="n">
        <v>6797509</v>
      </c>
      <c r="AZ352" t="s"/>
      <c r="BA352" t="s"/>
      <c r="BB352" t="n">
        <v>5347469</v>
      </c>
      <c r="BC352" t="n">
        <v>98.91003000000001</v>
      </c>
      <c r="BD352" t="n">
        <v>8.074962899999999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95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735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1589.66</v>
      </c>
      <c r="L353" t="s">
        <v>77</v>
      </c>
      <c r="M353" t="s"/>
      <c r="N353" t="s">
        <v>444</v>
      </c>
      <c r="O353" t="s">
        <v>79</v>
      </c>
      <c r="P353" t="s">
        <v>735</v>
      </c>
      <c r="Q353" t="s"/>
      <c r="R353" t="s">
        <v>337</v>
      </c>
      <c r="S353" t="s">
        <v>738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HYPERLINK("https://hotelmonitor-cachepage.eclerx.com/savepage/tk_1544250468254893_sr_2150.html","info")</f>
        <v/>
      </c>
      <c r="AA353" t="n">
        <v>-6797509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89</v>
      </c>
      <c r="AO353" t="s">
        <v>739</v>
      </c>
      <c r="AP353" t="n">
        <v>267</v>
      </c>
      <c r="AQ353" t="s">
        <v>91</v>
      </c>
      <c r="AR353" t="s">
        <v>71</v>
      </c>
      <c r="AS353" t="s"/>
      <c r="AT353" t="s">
        <v>93</v>
      </c>
      <c r="AU353" t="s"/>
      <c r="AV353" t="s"/>
      <c r="AW353" t="s"/>
      <c r="AX353" t="s"/>
      <c r="AY353" t="n">
        <v>6797509</v>
      </c>
      <c r="AZ353" t="s"/>
      <c r="BA353" t="s"/>
      <c r="BB353" t="n">
        <v>5347469</v>
      </c>
      <c r="BC353" t="n">
        <v>98.91003000000001</v>
      </c>
      <c r="BD353" t="n">
        <v>8.074962899999999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95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735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1643.35</v>
      </c>
      <c r="L354" t="s">
        <v>77</v>
      </c>
      <c r="M354" t="s"/>
      <c r="N354" t="s">
        <v>444</v>
      </c>
      <c r="O354" t="s">
        <v>79</v>
      </c>
      <c r="P354" t="s">
        <v>735</v>
      </c>
      <c r="Q354" t="s"/>
      <c r="R354" t="s">
        <v>337</v>
      </c>
      <c r="S354" t="s">
        <v>740</v>
      </c>
      <c r="T354" t="s">
        <v>82</v>
      </c>
      <c r="U354" t="s">
        <v>83</v>
      </c>
      <c r="V354" t="s">
        <v>84</v>
      </c>
      <c r="W354" t="s">
        <v>105</v>
      </c>
      <c r="X354" t="s"/>
      <c r="Y354" t="s">
        <v>86</v>
      </c>
      <c r="Z354">
        <f>HYPERLINK("https://hotelmonitor-cachepage.eclerx.com/savepage/tk_1544250468254893_sr_2150.html","info")</f>
        <v/>
      </c>
      <c r="AA354" t="n">
        <v>-6797509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89</v>
      </c>
      <c r="AO354" t="s">
        <v>741</v>
      </c>
      <c r="AP354" t="n">
        <v>267</v>
      </c>
      <c r="AQ354" t="s">
        <v>91</v>
      </c>
      <c r="AR354" t="s">
        <v>71</v>
      </c>
      <c r="AS354" t="s"/>
      <c r="AT354" t="s">
        <v>93</v>
      </c>
      <c r="AU354" t="s"/>
      <c r="AV354" t="s"/>
      <c r="AW354" t="s"/>
      <c r="AX354" t="s"/>
      <c r="AY354" t="n">
        <v>6797509</v>
      </c>
      <c r="AZ354" t="s"/>
      <c r="BA354" t="s"/>
      <c r="BB354" t="n">
        <v>5347469</v>
      </c>
      <c r="BC354" t="n">
        <v>98.91003000000001</v>
      </c>
      <c r="BD354" t="n">
        <v>8.074962899999999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95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735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1752.9</v>
      </c>
      <c r="L355" t="s">
        <v>77</v>
      </c>
      <c r="M355" t="s"/>
      <c r="N355" t="s">
        <v>444</v>
      </c>
      <c r="O355" t="s">
        <v>79</v>
      </c>
      <c r="P355" t="s">
        <v>735</v>
      </c>
      <c r="Q355" t="s"/>
      <c r="R355" t="s">
        <v>337</v>
      </c>
      <c r="S355" t="s">
        <v>742</v>
      </c>
      <c r="T355" t="s">
        <v>82</v>
      </c>
      <c r="U355" t="s">
        <v>83</v>
      </c>
      <c r="V355" t="s">
        <v>84</v>
      </c>
      <c r="W355" t="s">
        <v>105</v>
      </c>
      <c r="X355" t="s"/>
      <c r="Y355" t="s">
        <v>86</v>
      </c>
      <c r="Z355">
        <f>HYPERLINK("https://hotelmonitor-cachepage.eclerx.com/savepage/tk_1544250468254893_sr_2150.html","info")</f>
        <v/>
      </c>
      <c r="AA355" t="n">
        <v>-6797509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89</v>
      </c>
      <c r="AO355" t="s">
        <v>743</v>
      </c>
      <c r="AP355" t="n">
        <v>267</v>
      </c>
      <c r="AQ355" t="s">
        <v>91</v>
      </c>
      <c r="AR355" t="s">
        <v>71</v>
      </c>
      <c r="AS355" t="s"/>
      <c r="AT355" t="s">
        <v>93</v>
      </c>
      <c r="AU355" t="s"/>
      <c r="AV355" t="s"/>
      <c r="AW355" t="s"/>
      <c r="AX355" t="s"/>
      <c r="AY355" t="n">
        <v>6797509</v>
      </c>
      <c r="AZ355" t="s"/>
      <c r="BA355" t="s"/>
      <c r="BB355" t="n">
        <v>5347469</v>
      </c>
      <c r="BC355" t="n">
        <v>98.91003000000001</v>
      </c>
      <c r="BD355" t="n">
        <v>8.074962899999999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95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735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1589.84</v>
      </c>
      <c r="L356" t="s">
        <v>77</v>
      </c>
      <c r="M356" t="s"/>
      <c r="N356" t="s">
        <v>248</v>
      </c>
      <c r="O356" t="s">
        <v>79</v>
      </c>
      <c r="P356" t="s">
        <v>735</v>
      </c>
      <c r="Q356" t="s"/>
      <c r="R356" t="s">
        <v>337</v>
      </c>
      <c r="S356" t="s">
        <v>744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HYPERLINK("https://hotelmonitor-cachepage.eclerx.com/savepage/tk_1544250468254893_sr_2150.html","info")</f>
        <v/>
      </c>
      <c r="AA356" t="n">
        <v>-6797509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89</v>
      </c>
      <c r="AO356" t="s">
        <v>745</v>
      </c>
      <c r="AP356" t="n">
        <v>267</v>
      </c>
      <c r="AQ356" t="s">
        <v>91</v>
      </c>
      <c r="AR356" t="s">
        <v>71</v>
      </c>
      <c r="AS356" t="s"/>
      <c r="AT356" t="s">
        <v>93</v>
      </c>
      <c r="AU356" t="s"/>
      <c r="AV356" t="s"/>
      <c r="AW356" t="s"/>
      <c r="AX356" t="s"/>
      <c r="AY356" t="n">
        <v>6797509</v>
      </c>
      <c r="AZ356" t="s"/>
      <c r="BA356" t="s"/>
      <c r="BB356" t="n">
        <v>5347469</v>
      </c>
      <c r="BC356" t="n">
        <v>98.91003000000001</v>
      </c>
      <c r="BD356" t="n">
        <v>8.074962899999999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95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735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1695.82</v>
      </c>
      <c r="L357" t="s">
        <v>77</v>
      </c>
      <c r="M357" t="s"/>
      <c r="N357" t="s">
        <v>248</v>
      </c>
      <c r="O357" t="s">
        <v>79</v>
      </c>
      <c r="P357" t="s">
        <v>735</v>
      </c>
      <c r="Q357" t="s"/>
      <c r="R357" t="s">
        <v>337</v>
      </c>
      <c r="S357" t="s">
        <v>746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HYPERLINK("https://hotelmonitor-cachepage.eclerx.com/savepage/tk_1544250468254893_sr_2150.html","info")</f>
        <v/>
      </c>
      <c r="AA357" t="n">
        <v>-6797509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89</v>
      </c>
      <c r="AO357" t="s">
        <v>747</v>
      </c>
      <c r="AP357" t="n">
        <v>267</v>
      </c>
      <c r="AQ357" t="s">
        <v>91</v>
      </c>
      <c r="AR357" t="s">
        <v>71</v>
      </c>
      <c r="AS357" t="s"/>
      <c r="AT357" t="s">
        <v>93</v>
      </c>
      <c r="AU357" t="s"/>
      <c r="AV357" t="s"/>
      <c r="AW357" t="s"/>
      <c r="AX357" t="s"/>
      <c r="AY357" t="n">
        <v>6797509</v>
      </c>
      <c r="AZ357" t="s"/>
      <c r="BA357" t="s"/>
      <c r="BB357" t="n">
        <v>5347469</v>
      </c>
      <c r="BC357" t="n">
        <v>98.91003000000001</v>
      </c>
      <c r="BD357" t="n">
        <v>8.074962899999999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95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735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1742.88</v>
      </c>
      <c r="L358" t="s">
        <v>77</v>
      </c>
      <c r="M358" t="s"/>
      <c r="N358" t="s">
        <v>248</v>
      </c>
      <c r="O358" t="s">
        <v>79</v>
      </c>
      <c r="P358" t="s">
        <v>735</v>
      </c>
      <c r="Q358" t="s"/>
      <c r="R358" t="s">
        <v>337</v>
      </c>
      <c r="S358" t="s">
        <v>748</v>
      </c>
      <c r="T358" t="s">
        <v>82</v>
      </c>
      <c r="U358" t="s">
        <v>83</v>
      </c>
      <c r="V358" t="s">
        <v>84</v>
      </c>
      <c r="W358" t="s">
        <v>105</v>
      </c>
      <c r="X358" t="s"/>
      <c r="Y358" t="s">
        <v>86</v>
      </c>
      <c r="Z358">
        <f>HYPERLINK("https://hotelmonitor-cachepage.eclerx.com/savepage/tk_1544250468254893_sr_2150.html","info")</f>
        <v/>
      </c>
      <c r="AA358" t="n">
        <v>-6797509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89</v>
      </c>
      <c r="AO358" t="s">
        <v>749</v>
      </c>
      <c r="AP358" t="n">
        <v>267</v>
      </c>
      <c r="AQ358" t="s">
        <v>91</v>
      </c>
      <c r="AR358" t="s">
        <v>71</v>
      </c>
      <c r="AS358" t="s"/>
      <c r="AT358" t="s">
        <v>93</v>
      </c>
      <c r="AU358" t="s"/>
      <c r="AV358" t="s"/>
      <c r="AW358" t="s"/>
      <c r="AX358" t="s"/>
      <c r="AY358" t="n">
        <v>6797509</v>
      </c>
      <c r="AZ358" t="s"/>
      <c r="BA358" t="s"/>
      <c r="BB358" t="n">
        <v>5347469</v>
      </c>
      <c r="BC358" t="n">
        <v>98.91003000000001</v>
      </c>
      <c r="BD358" t="n">
        <v>8.074962899999999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95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735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1859.07</v>
      </c>
      <c r="L359" t="s">
        <v>77</v>
      </c>
      <c r="M359" t="s"/>
      <c r="N359" t="s">
        <v>248</v>
      </c>
      <c r="O359" t="s">
        <v>79</v>
      </c>
      <c r="P359" t="s">
        <v>735</v>
      </c>
      <c r="Q359" t="s"/>
      <c r="R359" t="s">
        <v>337</v>
      </c>
      <c r="S359" t="s">
        <v>750</v>
      </c>
      <c r="T359" t="s">
        <v>82</v>
      </c>
      <c r="U359" t="s">
        <v>83</v>
      </c>
      <c r="V359" t="s">
        <v>84</v>
      </c>
      <c r="W359" t="s">
        <v>105</v>
      </c>
      <c r="X359" t="s"/>
      <c r="Y359" t="s">
        <v>86</v>
      </c>
      <c r="Z359">
        <f>HYPERLINK("https://hotelmonitor-cachepage.eclerx.com/savepage/tk_1544250468254893_sr_2150.html","info")</f>
        <v/>
      </c>
      <c r="AA359" t="n">
        <v>-6797509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89</v>
      </c>
      <c r="AO359" t="s">
        <v>751</v>
      </c>
      <c r="AP359" t="n">
        <v>267</v>
      </c>
      <c r="AQ359" t="s">
        <v>91</v>
      </c>
      <c r="AR359" t="s">
        <v>71</v>
      </c>
      <c r="AS359" t="s"/>
      <c r="AT359" t="s">
        <v>93</v>
      </c>
      <c r="AU359" t="s"/>
      <c r="AV359" t="s"/>
      <c r="AW359" t="s"/>
      <c r="AX359" t="s"/>
      <c r="AY359" t="n">
        <v>6797509</v>
      </c>
      <c r="AZ359" t="s"/>
      <c r="BA359" t="s"/>
      <c r="BB359" t="n">
        <v>5347469</v>
      </c>
      <c r="BC359" t="n">
        <v>98.91003000000001</v>
      </c>
      <c r="BD359" t="n">
        <v>8.074962899999999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95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735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1887.9</v>
      </c>
      <c r="L360" t="s">
        <v>77</v>
      </c>
      <c r="M360" t="s"/>
      <c r="N360" t="s">
        <v>752</v>
      </c>
      <c r="O360" t="s">
        <v>79</v>
      </c>
      <c r="P360" t="s">
        <v>735</v>
      </c>
      <c r="Q360" t="s"/>
      <c r="R360" t="s">
        <v>337</v>
      </c>
      <c r="S360" t="s">
        <v>753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>
        <f>HYPERLINK("https://hotelmonitor-cachepage.eclerx.com/savepage/tk_1544250468254893_sr_2150.html","info")</f>
        <v/>
      </c>
      <c r="AA360" t="n">
        <v>-6797509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89</v>
      </c>
      <c r="AO360" t="s">
        <v>754</v>
      </c>
      <c r="AP360" t="n">
        <v>267</v>
      </c>
      <c r="AQ360" t="s">
        <v>91</v>
      </c>
      <c r="AR360" t="s">
        <v>71</v>
      </c>
      <c r="AS360" t="s"/>
      <c r="AT360" t="s">
        <v>93</v>
      </c>
      <c r="AU360" t="s"/>
      <c r="AV360" t="s"/>
      <c r="AW360" t="s"/>
      <c r="AX360" t="s"/>
      <c r="AY360" t="n">
        <v>6797509</v>
      </c>
      <c r="AZ360" t="s"/>
      <c r="BA360" t="s"/>
      <c r="BB360" t="n">
        <v>5347469</v>
      </c>
      <c r="BC360" t="n">
        <v>98.91003000000001</v>
      </c>
      <c r="BD360" t="n">
        <v>8.074962899999999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95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735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2013.76</v>
      </c>
      <c r="L361" t="s">
        <v>77</v>
      </c>
      <c r="M361" t="s"/>
      <c r="N361" t="s">
        <v>752</v>
      </c>
      <c r="O361" t="s">
        <v>79</v>
      </c>
      <c r="P361" t="s">
        <v>735</v>
      </c>
      <c r="Q361" t="s"/>
      <c r="R361" t="s">
        <v>337</v>
      </c>
      <c r="S361" t="s">
        <v>755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>
        <f>HYPERLINK("https://hotelmonitor-cachepage.eclerx.com/savepage/tk_1544250468254893_sr_2150.html","info")</f>
        <v/>
      </c>
      <c r="AA361" t="n">
        <v>-6797509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89</v>
      </c>
      <c r="AO361" t="s">
        <v>756</v>
      </c>
      <c r="AP361" t="n">
        <v>267</v>
      </c>
      <c r="AQ361" t="s">
        <v>91</v>
      </c>
      <c r="AR361" t="s">
        <v>71</v>
      </c>
      <c r="AS361" t="s"/>
      <c r="AT361" t="s">
        <v>93</v>
      </c>
      <c r="AU361" t="s"/>
      <c r="AV361" t="s"/>
      <c r="AW361" t="s"/>
      <c r="AX361" t="s"/>
      <c r="AY361" t="n">
        <v>6797509</v>
      </c>
      <c r="AZ361" t="s"/>
      <c r="BA361" t="s"/>
      <c r="BB361" t="n">
        <v>5347469</v>
      </c>
      <c r="BC361" t="n">
        <v>98.91003000000001</v>
      </c>
      <c r="BD361" t="n">
        <v>8.074962899999999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95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735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2040.94</v>
      </c>
      <c r="L362" t="s">
        <v>77</v>
      </c>
      <c r="M362" t="s"/>
      <c r="N362" t="s">
        <v>752</v>
      </c>
      <c r="O362" t="s">
        <v>79</v>
      </c>
      <c r="P362" t="s">
        <v>735</v>
      </c>
      <c r="Q362" t="s"/>
      <c r="R362" t="s">
        <v>337</v>
      </c>
      <c r="S362" t="s">
        <v>757</v>
      </c>
      <c r="T362" t="s">
        <v>82</v>
      </c>
      <c r="U362" t="s">
        <v>83</v>
      </c>
      <c r="V362" t="s">
        <v>84</v>
      </c>
      <c r="W362" t="s">
        <v>105</v>
      </c>
      <c r="X362" t="s"/>
      <c r="Y362" t="s">
        <v>86</v>
      </c>
      <c r="Z362">
        <f>HYPERLINK("https://hotelmonitor-cachepage.eclerx.com/savepage/tk_1544250468254893_sr_2150.html","info")</f>
        <v/>
      </c>
      <c r="AA362" t="n">
        <v>-6797509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89</v>
      </c>
      <c r="AO362" t="s">
        <v>758</v>
      </c>
      <c r="AP362" t="n">
        <v>267</v>
      </c>
      <c r="AQ362" t="s">
        <v>91</v>
      </c>
      <c r="AR362" t="s">
        <v>71</v>
      </c>
      <c r="AS362" t="s"/>
      <c r="AT362" t="s">
        <v>93</v>
      </c>
      <c r="AU362" t="s"/>
      <c r="AV362" t="s"/>
      <c r="AW362" t="s"/>
      <c r="AX362" t="s"/>
      <c r="AY362" t="n">
        <v>6797509</v>
      </c>
      <c r="AZ362" t="s"/>
      <c r="BA362" t="s"/>
      <c r="BB362" t="n">
        <v>5347469</v>
      </c>
      <c r="BC362" t="n">
        <v>98.91003000000001</v>
      </c>
      <c r="BD362" t="n">
        <v>8.074962899999999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95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735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2177</v>
      </c>
      <c r="L363" t="s">
        <v>77</v>
      </c>
      <c r="M363" t="s"/>
      <c r="N363" t="s">
        <v>752</v>
      </c>
      <c r="O363" t="s">
        <v>79</v>
      </c>
      <c r="P363" t="s">
        <v>735</v>
      </c>
      <c r="Q363" t="s"/>
      <c r="R363" t="s">
        <v>337</v>
      </c>
      <c r="S363" t="s">
        <v>759</v>
      </c>
      <c r="T363" t="s">
        <v>82</v>
      </c>
      <c r="U363" t="s">
        <v>83</v>
      </c>
      <c r="V363" t="s">
        <v>84</v>
      </c>
      <c r="W363" t="s">
        <v>105</v>
      </c>
      <c r="X363" t="s"/>
      <c r="Y363" t="s">
        <v>86</v>
      </c>
      <c r="Z363">
        <f>HYPERLINK("https://hotelmonitor-cachepage.eclerx.com/savepage/tk_1544250468254893_sr_2150.html","info")</f>
        <v/>
      </c>
      <c r="AA363" t="n">
        <v>-6797509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89</v>
      </c>
      <c r="AO363" t="s">
        <v>760</v>
      </c>
      <c r="AP363" t="n">
        <v>267</v>
      </c>
      <c r="AQ363" t="s">
        <v>91</v>
      </c>
      <c r="AR363" t="s">
        <v>71</v>
      </c>
      <c r="AS363" t="s"/>
      <c r="AT363" t="s">
        <v>93</v>
      </c>
      <c r="AU363" t="s"/>
      <c r="AV363" t="s"/>
      <c r="AW363" t="s"/>
      <c r="AX363" t="s"/>
      <c r="AY363" t="n">
        <v>6797509</v>
      </c>
      <c r="AZ363" t="s"/>
      <c r="BA363" t="s"/>
      <c r="BB363" t="n">
        <v>5347469</v>
      </c>
      <c r="BC363" t="n">
        <v>98.91003000000001</v>
      </c>
      <c r="BD363" t="n">
        <v>8.074962899999999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95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735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2484.02</v>
      </c>
      <c r="L364" t="s">
        <v>77</v>
      </c>
      <c r="M364" t="s"/>
      <c r="N364" t="s">
        <v>761</v>
      </c>
      <c r="O364" t="s">
        <v>79</v>
      </c>
      <c r="P364" t="s">
        <v>735</v>
      </c>
      <c r="Q364" t="s"/>
      <c r="R364" t="s">
        <v>337</v>
      </c>
      <c r="S364" t="s">
        <v>762</v>
      </c>
      <c r="T364" t="s">
        <v>82</v>
      </c>
      <c r="U364" t="s">
        <v>83</v>
      </c>
      <c r="V364" t="s">
        <v>84</v>
      </c>
      <c r="W364" t="s">
        <v>105</v>
      </c>
      <c r="X364" t="s"/>
      <c r="Y364" t="s">
        <v>86</v>
      </c>
      <c r="Z364">
        <f>HYPERLINK("https://hotelmonitor-cachepage.eclerx.com/savepage/tk_1544250468254893_sr_2150.html","info")</f>
        <v/>
      </c>
      <c r="AA364" t="n">
        <v>-6797509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89</v>
      </c>
      <c r="AO364" t="s">
        <v>763</v>
      </c>
      <c r="AP364" t="n">
        <v>267</v>
      </c>
      <c r="AQ364" t="s">
        <v>91</v>
      </c>
      <c r="AR364" t="s">
        <v>71</v>
      </c>
      <c r="AS364" t="s"/>
      <c r="AT364" t="s">
        <v>93</v>
      </c>
      <c r="AU364" t="s"/>
      <c r="AV364" t="s"/>
      <c r="AW364" t="s"/>
      <c r="AX364" t="s"/>
      <c r="AY364" t="n">
        <v>6797509</v>
      </c>
      <c r="AZ364" t="s"/>
      <c r="BA364" t="s"/>
      <c r="BB364" t="n">
        <v>5347469</v>
      </c>
      <c r="BC364" t="n">
        <v>98.91003000000001</v>
      </c>
      <c r="BD364" t="n">
        <v>8.074962899999999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95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735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2649.62</v>
      </c>
      <c r="L365" t="s">
        <v>77</v>
      </c>
      <c r="M365" t="s"/>
      <c r="N365" t="s">
        <v>761</v>
      </c>
      <c r="O365" t="s">
        <v>79</v>
      </c>
      <c r="P365" t="s">
        <v>735</v>
      </c>
      <c r="Q365" t="s"/>
      <c r="R365" t="s">
        <v>337</v>
      </c>
      <c r="S365" t="s">
        <v>764</v>
      </c>
      <c r="T365" t="s">
        <v>82</v>
      </c>
      <c r="U365" t="s">
        <v>83</v>
      </c>
      <c r="V365" t="s">
        <v>84</v>
      </c>
      <c r="W365" t="s">
        <v>105</v>
      </c>
      <c r="X365" t="s"/>
      <c r="Y365" t="s">
        <v>86</v>
      </c>
      <c r="Z365">
        <f>HYPERLINK("https://hotelmonitor-cachepage.eclerx.com/savepage/tk_1544250468254893_sr_2150.html","info")</f>
        <v/>
      </c>
      <c r="AA365" t="n">
        <v>-6797509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765</v>
      </c>
      <c r="AP365" t="n">
        <v>267</v>
      </c>
      <c r="AQ365" t="s">
        <v>91</v>
      </c>
      <c r="AR365" t="s">
        <v>71</v>
      </c>
      <c r="AS365" t="s"/>
      <c r="AT365" t="s">
        <v>93</v>
      </c>
      <c r="AU365" t="s"/>
      <c r="AV365" t="s"/>
      <c r="AW365" t="s"/>
      <c r="AX365" t="s"/>
      <c r="AY365" t="n">
        <v>6797509</v>
      </c>
      <c r="AZ365" t="s"/>
      <c r="BA365" t="s"/>
      <c r="BB365" t="n">
        <v>5347469</v>
      </c>
      <c r="BC365" t="n">
        <v>98.91003000000001</v>
      </c>
      <c r="BD365" t="n">
        <v>8.074962899999999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95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735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2782.61</v>
      </c>
      <c r="L366" t="s">
        <v>77</v>
      </c>
      <c r="M366" t="s"/>
      <c r="N366" t="s">
        <v>766</v>
      </c>
      <c r="O366" t="s">
        <v>79</v>
      </c>
      <c r="P366" t="s">
        <v>735</v>
      </c>
      <c r="Q366" t="s"/>
      <c r="R366" t="s">
        <v>337</v>
      </c>
      <c r="S366" t="s">
        <v>767</v>
      </c>
      <c r="T366" t="s">
        <v>82</v>
      </c>
      <c r="U366" t="s">
        <v>83</v>
      </c>
      <c r="V366" t="s">
        <v>84</v>
      </c>
      <c r="W366" t="s">
        <v>105</v>
      </c>
      <c r="X366" t="s"/>
      <c r="Y366" t="s">
        <v>86</v>
      </c>
      <c r="Z366">
        <f>HYPERLINK("https://hotelmonitor-cachepage.eclerx.com/savepage/tk_1544250468254893_sr_2150.html","info")</f>
        <v/>
      </c>
      <c r="AA366" t="n">
        <v>-6797509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768</v>
      </c>
      <c r="AP366" t="n">
        <v>267</v>
      </c>
      <c r="AQ366" t="s">
        <v>91</v>
      </c>
      <c r="AR366" t="s">
        <v>71</v>
      </c>
      <c r="AS366" t="s"/>
      <c r="AT366" t="s">
        <v>93</v>
      </c>
      <c r="AU366" t="s"/>
      <c r="AV366" t="s"/>
      <c r="AW366" t="s"/>
      <c r="AX366" t="s"/>
      <c r="AY366" t="n">
        <v>6797509</v>
      </c>
      <c r="AZ366" t="s"/>
      <c r="BA366" t="s"/>
      <c r="BB366" t="n">
        <v>5347469</v>
      </c>
      <c r="BC366" t="n">
        <v>98.91003000000001</v>
      </c>
      <c r="BD366" t="n">
        <v>8.074962899999999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95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2968.12</v>
      </c>
      <c r="L367" t="s">
        <v>77</v>
      </c>
      <c r="M367" t="s"/>
      <c r="N367" t="s">
        <v>766</v>
      </c>
      <c r="O367" t="s">
        <v>79</v>
      </c>
      <c r="P367" t="s">
        <v>735</v>
      </c>
      <c r="Q367" t="s"/>
      <c r="R367" t="s">
        <v>337</v>
      </c>
      <c r="S367" t="s">
        <v>769</v>
      </c>
      <c r="T367" t="s">
        <v>82</v>
      </c>
      <c r="U367" t="s">
        <v>83</v>
      </c>
      <c r="V367" t="s">
        <v>84</v>
      </c>
      <c r="W367" t="s">
        <v>105</v>
      </c>
      <c r="X367" t="s"/>
      <c r="Y367" t="s">
        <v>86</v>
      </c>
      <c r="Z367">
        <f>HYPERLINK("https://hotelmonitor-cachepage.eclerx.com/savepage/tk_1544250468254893_sr_2150.html","info")</f>
        <v/>
      </c>
      <c r="AA367" t="n">
        <v>-6797509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770</v>
      </c>
      <c r="AP367" t="n">
        <v>267</v>
      </c>
      <c r="AQ367" t="s">
        <v>91</v>
      </c>
      <c r="AR367" t="s">
        <v>71</v>
      </c>
      <c r="AS367" t="s"/>
      <c r="AT367" t="s">
        <v>93</v>
      </c>
      <c r="AU367" t="s"/>
      <c r="AV367" t="s"/>
      <c r="AW367" t="s"/>
      <c r="AX367" t="s"/>
      <c r="AY367" t="n">
        <v>6797509</v>
      </c>
      <c r="AZ367" t="s"/>
      <c r="BA367" t="s"/>
      <c r="BB367" t="n">
        <v>5347469</v>
      </c>
      <c r="BC367" t="n">
        <v>98.91003000000001</v>
      </c>
      <c r="BD367" t="n">
        <v>8.074962899999999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95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3834.18</v>
      </c>
      <c r="L368" t="s">
        <v>77</v>
      </c>
      <c r="M368" t="s"/>
      <c r="N368" t="s">
        <v>771</v>
      </c>
      <c r="O368" t="s">
        <v>79</v>
      </c>
      <c r="P368" t="s">
        <v>735</v>
      </c>
      <c r="Q368" t="s"/>
      <c r="R368" t="s">
        <v>337</v>
      </c>
      <c r="S368" t="s">
        <v>772</v>
      </c>
      <c r="T368" t="s">
        <v>82</v>
      </c>
      <c r="U368" t="s">
        <v>83</v>
      </c>
      <c r="V368" t="s">
        <v>84</v>
      </c>
      <c r="W368" t="s">
        <v>105</v>
      </c>
      <c r="X368" t="s"/>
      <c r="Y368" t="s">
        <v>86</v>
      </c>
      <c r="Z368">
        <f>HYPERLINK("https://hotelmonitor-cachepage.eclerx.com/savepage/tk_1544250468254893_sr_2150.html","info")</f>
        <v/>
      </c>
      <c r="AA368" t="n">
        <v>-6797509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773</v>
      </c>
      <c r="AP368" t="n">
        <v>267</v>
      </c>
      <c r="AQ368" t="s">
        <v>91</v>
      </c>
      <c r="AR368" t="s">
        <v>71</v>
      </c>
      <c r="AS368" t="s"/>
      <c r="AT368" t="s">
        <v>93</v>
      </c>
      <c r="AU368" t="s"/>
      <c r="AV368" t="s"/>
      <c r="AW368" t="s"/>
      <c r="AX368" t="s"/>
      <c r="AY368" t="n">
        <v>6797509</v>
      </c>
      <c r="AZ368" t="s"/>
      <c r="BA368" t="s"/>
      <c r="BB368" t="n">
        <v>5347469</v>
      </c>
      <c r="BC368" t="n">
        <v>98.91003000000001</v>
      </c>
      <c r="BD368" t="n">
        <v>8.074962899999999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95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735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4133.68</v>
      </c>
      <c r="L369" t="s">
        <v>77</v>
      </c>
      <c r="M369" t="s"/>
      <c r="N369" t="s">
        <v>771</v>
      </c>
      <c r="O369" t="s">
        <v>79</v>
      </c>
      <c r="P369" t="s">
        <v>735</v>
      </c>
      <c r="Q369" t="s"/>
      <c r="R369" t="s">
        <v>337</v>
      </c>
      <c r="S369" t="s">
        <v>774</v>
      </c>
      <c r="T369" t="s">
        <v>82</v>
      </c>
      <c r="U369" t="s">
        <v>83</v>
      </c>
      <c r="V369" t="s">
        <v>84</v>
      </c>
      <c r="W369" t="s">
        <v>105</v>
      </c>
      <c r="X369" t="s"/>
      <c r="Y369" t="s">
        <v>86</v>
      </c>
      <c r="Z369">
        <f>HYPERLINK("https://hotelmonitor-cachepage.eclerx.com/savepage/tk_1544250468254893_sr_2150.html","info")</f>
        <v/>
      </c>
      <c r="AA369" t="n">
        <v>-6797509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775</v>
      </c>
      <c r="AP369" t="n">
        <v>267</v>
      </c>
      <c r="AQ369" t="s">
        <v>91</v>
      </c>
      <c r="AR369" t="s">
        <v>71</v>
      </c>
      <c r="AS369" t="s"/>
      <c r="AT369" t="s">
        <v>93</v>
      </c>
      <c r="AU369" t="s"/>
      <c r="AV369" t="s"/>
      <c r="AW369" t="s"/>
      <c r="AX369" t="s"/>
      <c r="AY369" t="n">
        <v>6797509</v>
      </c>
      <c r="AZ369" t="s"/>
      <c r="BA369" t="s"/>
      <c r="BB369" t="n">
        <v>5347469</v>
      </c>
      <c r="BC369" t="n">
        <v>98.91003000000001</v>
      </c>
      <c r="BD369" t="n">
        <v>8.074962899999999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95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776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424.41</v>
      </c>
      <c r="L370" t="s">
        <v>77</v>
      </c>
      <c r="M370" t="s"/>
      <c r="N370" t="s">
        <v>777</v>
      </c>
      <c r="O370" t="s">
        <v>79</v>
      </c>
      <c r="P370" t="s">
        <v>776</v>
      </c>
      <c r="Q370" t="s"/>
      <c r="R370" t="s">
        <v>115</v>
      </c>
      <c r="S370" t="s">
        <v>778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HYPERLINK("https://hotelmonitor-cachepage.eclerx.com/savepage/tk_15442499455326278_sr_2150.html","info")</f>
        <v/>
      </c>
      <c r="AA370" t="n">
        <v>-5934371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89</v>
      </c>
      <c r="AO370" t="s">
        <v>779</v>
      </c>
      <c r="AP370" t="n">
        <v>39</v>
      </c>
      <c r="AQ370" t="s">
        <v>91</v>
      </c>
      <c r="AR370" t="s">
        <v>71</v>
      </c>
      <c r="AS370" t="s"/>
      <c r="AT370" t="s">
        <v>93</v>
      </c>
      <c r="AU370" t="s"/>
      <c r="AV370" t="s"/>
      <c r="AW370" t="s"/>
      <c r="AX370" t="s"/>
      <c r="AY370" t="n">
        <v>5934371</v>
      </c>
      <c r="AZ370" t="s">
        <v>780</v>
      </c>
      <c r="BA370" t="s"/>
      <c r="BB370" t="n">
        <v>1639594</v>
      </c>
      <c r="BC370" t="n">
        <v>98.9157861471176</v>
      </c>
      <c r="BD370" t="n">
        <v>8.069119983400251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95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776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424.41</v>
      </c>
      <c r="L371" t="s">
        <v>77</v>
      </c>
      <c r="M371" t="s"/>
      <c r="N371" t="s">
        <v>777</v>
      </c>
      <c r="O371" t="s">
        <v>79</v>
      </c>
      <c r="P371" t="s">
        <v>776</v>
      </c>
      <c r="Q371" t="s"/>
      <c r="R371" t="s">
        <v>115</v>
      </c>
      <c r="S371" t="s">
        <v>778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HYPERLINK("https://hotelmonitor-cachepage.eclerx.com/savepage/tk_15442499455326278_sr_2150.html","info")</f>
        <v/>
      </c>
      <c r="AA371" t="n">
        <v>-5934371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89</v>
      </c>
      <c r="AO371" t="s">
        <v>779</v>
      </c>
      <c r="AP371" t="n">
        <v>39</v>
      </c>
      <c r="AQ371" t="s">
        <v>91</v>
      </c>
      <c r="AR371" t="s">
        <v>71</v>
      </c>
      <c r="AS371" t="s"/>
      <c r="AT371" t="s">
        <v>93</v>
      </c>
      <c r="AU371" t="s"/>
      <c r="AV371" t="s"/>
      <c r="AW371" t="s"/>
      <c r="AX371" t="s"/>
      <c r="AY371" t="n">
        <v>5934371</v>
      </c>
      <c r="AZ371" t="s">
        <v>780</v>
      </c>
      <c r="BA371" t="s"/>
      <c r="BB371" t="n">
        <v>1639594</v>
      </c>
      <c r="BC371" t="n">
        <v>98.9157861471176</v>
      </c>
      <c r="BD371" t="n">
        <v>8.069119983400251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95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776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593.39</v>
      </c>
      <c r="L372" t="s">
        <v>77</v>
      </c>
      <c r="M372" t="s"/>
      <c r="N372" t="s">
        <v>353</v>
      </c>
      <c r="O372" t="s">
        <v>79</v>
      </c>
      <c r="P372" t="s">
        <v>776</v>
      </c>
      <c r="Q372" t="s"/>
      <c r="R372" t="s">
        <v>115</v>
      </c>
      <c r="S372" t="s">
        <v>781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HYPERLINK("https://hotelmonitor-cachepage.eclerx.com/savepage/tk_15442499455326278_sr_2150.html","info")</f>
        <v/>
      </c>
      <c r="AA372" t="n">
        <v>-5934371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89</v>
      </c>
      <c r="AO372" t="s">
        <v>782</v>
      </c>
      <c r="AP372" t="n">
        <v>39</v>
      </c>
      <c r="AQ372" t="s">
        <v>91</v>
      </c>
      <c r="AR372" t="s">
        <v>71</v>
      </c>
      <c r="AS372" t="s"/>
      <c r="AT372" t="s">
        <v>93</v>
      </c>
      <c r="AU372" t="s"/>
      <c r="AV372" t="s"/>
      <c r="AW372" t="s"/>
      <c r="AX372" t="s"/>
      <c r="AY372" t="n">
        <v>5934371</v>
      </c>
      <c r="AZ372" t="s">
        <v>780</v>
      </c>
      <c r="BA372" t="s"/>
      <c r="BB372" t="n">
        <v>1639594</v>
      </c>
      <c r="BC372" t="n">
        <v>98.9157861471176</v>
      </c>
      <c r="BD372" t="n">
        <v>8.069119983400251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95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776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593.39</v>
      </c>
      <c r="L373" t="s">
        <v>77</v>
      </c>
      <c r="M373" t="s"/>
      <c r="N373" t="s">
        <v>353</v>
      </c>
      <c r="O373" t="s">
        <v>79</v>
      </c>
      <c r="P373" t="s">
        <v>776</v>
      </c>
      <c r="Q373" t="s"/>
      <c r="R373" t="s">
        <v>115</v>
      </c>
      <c r="S373" t="s">
        <v>781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>
        <f>HYPERLINK("https://hotelmonitor-cachepage.eclerx.com/savepage/tk_15442499455326278_sr_2150.html","info")</f>
        <v/>
      </c>
      <c r="AA373" t="n">
        <v>-5934371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89</v>
      </c>
      <c r="AO373" t="s">
        <v>782</v>
      </c>
      <c r="AP373" t="n">
        <v>39</v>
      </c>
      <c r="AQ373" t="s">
        <v>91</v>
      </c>
      <c r="AR373" t="s">
        <v>71</v>
      </c>
      <c r="AS373" t="s"/>
      <c r="AT373" t="s">
        <v>93</v>
      </c>
      <c r="AU373" t="s"/>
      <c r="AV373" t="s"/>
      <c r="AW373" t="s"/>
      <c r="AX373" t="s"/>
      <c r="AY373" t="n">
        <v>5934371</v>
      </c>
      <c r="AZ373" t="s">
        <v>780</v>
      </c>
      <c r="BA373" t="s"/>
      <c r="BB373" t="n">
        <v>1639594</v>
      </c>
      <c r="BC373" t="n">
        <v>98.9157861471176</v>
      </c>
      <c r="BD373" t="n">
        <v>8.069119983400251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95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776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593.39</v>
      </c>
      <c r="L374" t="s">
        <v>77</v>
      </c>
      <c r="M374" t="s"/>
      <c r="N374" t="s">
        <v>783</v>
      </c>
      <c r="O374" t="s">
        <v>79</v>
      </c>
      <c r="P374" t="s">
        <v>776</v>
      </c>
      <c r="Q374" t="s"/>
      <c r="R374" t="s">
        <v>115</v>
      </c>
      <c r="S374" t="s">
        <v>781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>
        <f>HYPERLINK("https://hotelmonitor-cachepage.eclerx.com/savepage/tk_15442499455326278_sr_2150.html","info")</f>
        <v/>
      </c>
      <c r="AA374" t="n">
        <v>-5934371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89</v>
      </c>
      <c r="AO374" t="s">
        <v>782</v>
      </c>
      <c r="AP374" t="n">
        <v>39</v>
      </c>
      <c r="AQ374" t="s">
        <v>91</v>
      </c>
      <c r="AR374" t="s">
        <v>71</v>
      </c>
      <c r="AS374" t="s"/>
      <c r="AT374" t="s">
        <v>93</v>
      </c>
      <c r="AU374" t="s"/>
      <c r="AV374" t="s"/>
      <c r="AW374" t="s"/>
      <c r="AX374" t="s"/>
      <c r="AY374" t="n">
        <v>5934371</v>
      </c>
      <c r="AZ374" t="s">
        <v>780</v>
      </c>
      <c r="BA374" t="s"/>
      <c r="BB374" t="n">
        <v>1639594</v>
      </c>
      <c r="BC374" t="n">
        <v>98.9157861471176</v>
      </c>
      <c r="BD374" t="n">
        <v>8.069119983400251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95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776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593.39</v>
      </c>
      <c r="L375" t="s">
        <v>77</v>
      </c>
      <c r="M375" t="s"/>
      <c r="N375" t="s">
        <v>783</v>
      </c>
      <c r="O375" t="s">
        <v>79</v>
      </c>
      <c r="P375" t="s">
        <v>776</v>
      </c>
      <c r="Q375" t="s"/>
      <c r="R375" t="s">
        <v>115</v>
      </c>
      <c r="S375" t="s">
        <v>781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>
        <f>HYPERLINK("https://hotelmonitor-cachepage.eclerx.com/savepage/tk_15442499455326278_sr_2150.html","info")</f>
        <v/>
      </c>
      <c r="AA375" t="n">
        <v>-5934371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89</v>
      </c>
      <c r="AO375" t="s">
        <v>782</v>
      </c>
      <c r="AP375" t="n">
        <v>39</v>
      </c>
      <c r="AQ375" t="s">
        <v>91</v>
      </c>
      <c r="AR375" t="s">
        <v>71</v>
      </c>
      <c r="AS375" t="s"/>
      <c r="AT375" t="s">
        <v>93</v>
      </c>
      <c r="AU375" t="s"/>
      <c r="AV375" t="s"/>
      <c r="AW375" t="s"/>
      <c r="AX375" t="s"/>
      <c r="AY375" t="n">
        <v>5934371</v>
      </c>
      <c r="AZ375" t="s">
        <v>780</v>
      </c>
      <c r="BA375" t="s"/>
      <c r="BB375" t="n">
        <v>1639594</v>
      </c>
      <c r="BC375" t="n">
        <v>98.9157861471176</v>
      </c>
      <c r="BD375" t="n">
        <v>8.069119983400251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95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784</v>
      </c>
      <c r="F376" t="n">
        <v>1007405</v>
      </c>
      <c r="G376" t="s">
        <v>74</v>
      </c>
      <c r="H376" t="s">
        <v>75</v>
      </c>
      <c r="I376" t="s"/>
      <c r="J376" t="s">
        <v>76</v>
      </c>
      <c r="K376" t="n">
        <v>764.66</v>
      </c>
      <c r="L376" t="s">
        <v>77</v>
      </c>
      <c r="M376" t="s"/>
      <c r="N376" t="s">
        <v>785</v>
      </c>
      <c r="O376" t="s">
        <v>79</v>
      </c>
      <c r="P376" t="s">
        <v>784</v>
      </c>
      <c r="Q376" t="s"/>
      <c r="R376" t="s">
        <v>115</v>
      </c>
      <c r="S376" t="s">
        <v>524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HYPERLINK("https://hotelmonitor-cachepage.eclerx.com/savepage/tk_1544250774509542_sr_2150.html","info")</f>
        <v/>
      </c>
      <c r="AA376" t="n">
        <v>177067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89</v>
      </c>
      <c r="AO376" t="s">
        <v>786</v>
      </c>
      <c r="AP376" t="n">
        <v>388</v>
      </c>
      <c r="AQ376" t="s">
        <v>91</v>
      </c>
      <c r="AR376" t="s">
        <v>92</v>
      </c>
      <c r="AS376" t="s"/>
      <c r="AT376" t="s">
        <v>93</v>
      </c>
      <c r="AU376" t="s"/>
      <c r="AV376" t="s"/>
      <c r="AW376" t="s"/>
      <c r="AX376" t="s"/>
      <c r="AY376" t="n">
        <v>754683</v>
      </c>
      <c r="AZ376" t="s">
        <v>787</v>
      </c>
      <c r="BA376" t="s"/>
      <c r="BB376" t="n">
        <v>237349</v>
      </c>
      <c r="BC376" t="n">
        <v>98.7502992153168</v>
      </c>
      <c r="BD376" t="n">
        <v>8.05580382416851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95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784</v>
      </c>
      <c r="F377" t="n">
        <v>1007405</v>
      </c>
      <c r="G377" t="s">
        <v>74</v>
      </c>
      <c r="H377" t="s">
        <v>75</v>
      </c>
      <c r="I377" t="s"/>
      <c r="J377" t="s">
        <v>76</v>
      </c>
      <c r="K377" t="n">
        <v>849.61</v>
      </c>
      <c r="L377" t="s">
        <v>77</v>
      </c>
      <c r="M377" t="s"/>
      <c r="N377" t="s">
        <v>785</v>
      </c>
      <c r="O377" t="s">
        <v>79</v>
      </c>
      <c r="P377" t="s">
        <v>784</v>
      </c>
      <c r="Q377" t="s"/>
      <c r="R377" t="s">
        <v>115</v>
      </c>
      <c r="S377" t="s">
        <v>511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HYPERLINK("https://hotelmonitor-cachepage.eclerx.com/savepage/tk_1544250774509542_sr_2150.html","info")</f>
        <v/>
      </c>
      <c r="AA377" t="n">
        <v>177067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89</v>
      </c>
      <c r="AO377" t="s">
        <v>788</v>
      </c>
      <c r="AP377" t="n">
        <v>388</v>
      </c>
      <c r="AQ377" t="s">
        <v>91</v>
      </c>
      <c r="AR377" t="s">
        <v>92</v>
      </c>
      <c r="AS377" t="s"/>
      <c r="AT377" t="s">
        <v>93</v>
      </c>
      <c r="AU377" t="s"/>
      <c r="AV377" t="s"/>
      <c r="AW377" t="s"/>
      <c r="AX377" t="s"/>
      <c r="AY377" t="n">
        <v>754683</v>
      </c>
      <c r="AZ377" t="s">
        <v>787</v>
      </c>
      <c r="BA377" t="s"/>
      <c r="BB377" t="n">
        <v>237349</v>
      </c>
      <c r="BC377" t="n">
        <v>98.7502992153168</v>
      </c>
      <c r="BD377" t="n">
        <v>8.05580382416851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95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784</v>
      </c>
      <c r="F378" t="n">
        <v>1007405</v>
      </c>
      <c r="G378" t="s">
        <v>74</v>
      </c>
      <c r="H378" t="s">
        <v>75</v>
      </c>
      <c r="I378" t="s"/>
      <c r="J378" t="s">
        <v>76</v>
      </c>
      <c r="K378" t="n">
        <v>855.76</v>
      </c>
      <c r="L378" t="s">
        <v>77</v>
      </c>
      <c r="M378" t="s"/>
      <c r="N378" t="s">
        <v>785</v>
      </c>
      <c r="O378" t="s">
        <v>79</v>
      </c>
      <c r="P378" t="s">
        <v>784</v>
      </c>
      <c r="Q378" t="s"/>
      <c r="R378" t="s">
        <v>115</v>
      </c>
      <c r="S378" t="s">
        <v>789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>
        <f>HYPERLINK("https://hotelmonitor-cachepage.eclerx.com/savepage/tk_1544250774509542_sr_2150.html","info")</f>
        <v/>
      </c>
      <c r="AA378" t="n">
        <v>177067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89</v>
      </c>
      <c r="AO378" t="s">
        <v>790</v>
      </c>
      <c r="AP378" t="n">
        <v>388</v>
      </c>
      <c r="AQ378" t="s">
        <v>91</v>
      </c>
      <c r="AR378" t="s">
        <v>71</v>
      </c>
      <c r="AS378" t="s"/>
      <c r="AT378" t="s">
        <v>93</v>
      </c>
      <c r="AU378" t="s"/>
      <c r="AV378" t="s"/>
      <c r="AW378" t="s"/>
      <c r="AX378" t="s"/>
      <c r="AY378" t="n">
        <v>754683</v>
      </c>
      <c r="AZ378" t="s">
        <v>787</v>
      </c>
      <c r="BA378" t="s"/>
      <c r="BB378" t="n">
        <v>237349</v>
      </c>
      <c r="BC378" t="n">
        <v>98.7502992153168</v>
      </c>
      <c r="BD378" t="n">
        <v>8.05580382416851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95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784</v>
      </c>
      <c r="F379" t="n">
        <v>1007405</v>
      </c>
      <c r="G379" t="s">
        <v>74</v>
      </c>
      <c r="H379" t="s">
        <v>75</v>
      </c>
      <c r="I379" t="s"/>
      <c r="J379" t="s">
        <v>76</v>
      </c>
      <c r="K379" t="n">
        <v>855.76</v>
      </c>
      <c r="L379" t="s">
        <v>77</v>
      </c>
      <c r="M379" t="s"/>
      <c r="N379" t="s">
        <v>785</v>
      </c>
      <c r="O379" t="s">
        <v>79</v>
      </c>
      <c r="P379" t="s">
        <v>784</v>
      </c>
      <c r="Q379" t="s"/>
      <c r="R379" t="s">
        <v>115</v>
      </c>
      <c r="S379" t="s">
        <v>789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>
        <f>HYPERLINK("https://hotelmonitor-cachepage.eclerx.com/savepage/tk_1544250774509542_sr_2150.html","info")</f>
        <v/>
      </c>
      <c r="AA379" t="n">
        <v>177067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89</v>
      </c>
      <c r="AO379" t="s">
        <v>790</v>
      </c>
      <c r="AP379" t="n">
        <v>388</v>
      </c>
      <c r="AQ379" t="s">
        <v>91</v>
      </c>
      <c r="AR379" t="s">
        <v>71</v>
      </c>
      <c r="AS379" t="s"/>
      <c r="AT379" t="s">
        <v>93</v>
      </c>
      <c r="AU379" t="s"/>
      <c r="AV379" t="s"/>
      <c r="AW379" t="s"/>
      <c r="AX379" t="s"/>
      <c r="AY379" t="n">
        <v>754683</v>
      </c>
      <c r="AZ379" t="s">
        <v>787</v>
      </c>
      <c r="BA379" t="s"/>
      <c r="BB379" t="n">
        <v>237349</v>
      </c>
      <c r="BC379" t="n">
        <v>98.7502992153168</v>
      </c>
      <c r="BD379" t="n">
        <v>8.05580382416851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95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784</v>
      </c>
      <c r="F380" t="n">
        <v>1007405</v>
      </c>
      <c r="G380" t="s">
        <v>74</v>
      </c>
      <c r="H380" t="s">
        <v>75</v>
      </c>
      <c r="I380" t="s"/>
      <c r="J380" t="s">
        <v>76</v>
      </c>
      <c r="K380" t="n">
        <v>855.76</v>
      </c>
      <c r="L380" t="s">
        <v>77</v>
      </c>
      <c r="M380" t="s"/>
      <c r="N380" t="s">
        <v>785</v>
      </c>
      <c r="O380" t="s">
        <v>79</v>
      </c>
      <c r="P380" t="s">
        <v>784</v>
      </c>
      <c r="Q380" t="s"/>
      <c r="R380" t="s">
        <v>115</v>
      </c>
      <c r="S380" t="s">
        <v>789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HYPERLINK("https://hotelmonitor-cachepage.eclerx.com/savepage/tk_1544250774509542_sr_2150.html","info")</f>
        <v/>
      </c>
      <c r="AA380" t="n">
        <v>177067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89</v>
      </c>
      <c r="AO380" t="s">
        <v>790</v>
      </c>
      <c r="AP380" t="n">
        <v>388</v>
      </c>
      <c r="AQ380" t="s">
        <v>91</v>
      </c>
      <c r="AR380" t="s">
        <v>261</v>
      </c>
      <c r="AS380" t="s"/>
      <c r="AT380" t="s">
        <v>93</v>
      </c>
      <c r="AU380" t="s"/>
      <c r="AV380" t="s"/>
      <c r="AW380" t="s"/>
      <c r="AX380" t="s"/>
      <c r="AY380" t="n">
        <v>754683</v>
      </c>
      <c r="AZ380" t="s">
        <v>787</v>
      </c>
      <c r="BA380" t="s"/>
      <c r="BB380" t="n">
        <v>237349</v>
      </c>
      <c r="BC380" t="n">
        <v>98.7502992153168</v>
      </c>
      <c r="BD380" t="n">
        <v>8.05580382416851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95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784</v>
      </c>
      <c r="F381" t="n">
        <v>1007405</v>
      </c>
      <c r="G381" t="s">
        <v>74</v>
      </c>
      <c r="H381" t="s">
        <v>75</v>
      </c>
      <c r="I381" t="s"/>
      <c r="J381" t="s">
        <v>76</v>
      </c>
      <c r="K381" t="n">
        <v>855.76</v>
      </c>
      <c r="L381" t="s">
        <v>77</v>
      </c>
      <c r="M381" t="s"/>
      <c r="N381" t="s">
        <v>785</v>
      </c>
      <c r="O381" t="s">
        <v>79</v>
      </c>
      <c r="P381" t="s">
        <v>784</v>
      </c>
      <c r="Q381" t="s"/>
      <c r="R381" t="s">
        <v>115</v>
      </c>
      <c r="S381" t="s">
        <v>789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HYPERLINK("https://hotelmonitor-cachepage.eclerx.com/savepage/tk_1544250774509542_sr_2150.html","info")</f>
        <v/>
      </c>
      <c r="AA381" t="n">
        <v>177067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89</v>
      </c>
      <c r="AO381" t="s">
        <v>790</v>
      </c>
      <c r="AP381" t="n">
        <v>388</v>
      </c>
      <c r="AQ381" t="s">
        <v>91</v>
      </c>
      <c r="AR381" t="s">
        <v>261</v>
      </c>
      <c r="AS381" t="s"/>
      <c r="AT381" t="s">
        <v>93</v>
      </c>
      <c r="AU381" t="s"/>
      <c r="AV381" t="s"/>
      <c r="AW381" t="s"/>
      <c r="AX381" t="s"/>
      <c r="AY381" t="n">
        <v>754683</v>
      </c>
      <c r="AZ381" t="s">
        <v>787</v>
      </c>
      <c r="BA381" t="s"/>
      <c r="BB381" t="n">
        <v>237349</v>
      </c>
      <c r="BC381" t="n">
        <v>98.7502992153168</v>
      </c>
      <c r="BD381" t="n">
        <v>8.05580382416851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95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784</v>
      </c>
      <c r="F382" t="n">
        <v>1007405</v>
      </c>
      <c r="G382" t="s">
        <v>74</v>
      </c>
      <c r="H382" t="s">
        <v>75</v>
      </c>
      <c r="I382" t="s"/>
      <c r="J382" t="s">
        <v>76</v>
      </c>
      <c r="K382" t="n">
        <v>998.38</v>
      </c>
      <c r="L382" t="s">
        <v>77</v>
      </c>
      <c r="M382" t="s"/>
      <c r="N382" t="s">
        <v>785</v>
      </c>
      <c r="O382" t="s">
        <v>79</v>
      </c>
      <c r="P382" t="s">
        <v>784</v>
      </c>
      <c r="Q382" t="s"/>
      <c r="R382" t="s">
        <v>115</v>
      </c>
      <c r="S382" t="s">
        <v>791</v>
      </c>
      <c r="T382" t="s">
        <v>82</v>
      </c>
      <c r="U382" t="s">
        <v>83</v>
      </c>
      <c r="V382" t="s">
        <v>84</v>
      </c>
      <c r="W382" t="s">
        <v>105</v>
      </c>
      <c r="X382" t="s"/>
      <c r="Y382" t="s">
        <v>86</v>
      </c>
      <c r="Z382">
        <f>HYPERLINK("https://hotelmonitor-cachepage.eclerx.com/savepage/tk_1544250774509542_sr_2150.html","info")</f>
        <v/>
      </c>
      <c r="AA382" t="n">
        <v>177067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89</v>
      </c>
      <c r="AO382" t="s">
        <v>792</v>
      </c>
      <c r="AP382" t="n">
        <v>388</v>
      </c>
      <c r="AQ382" t="s">
        <v>91</v>
      </c>
      <c r="AR382" t="s">
        <v>71</v>
      </c>
      <c r="AS382" t="s"/>
      <c r="AT382" t="s">
        <v>93</v>
      </c>
      <c r="AU382" t="s"/>
      <c r="AV382" t="s"/>
      <c r="AW382" t="s"/>
      <c r="AX382" t="s"/>
      <c r="AY382" t="n">
        <v>754683</v>
      </c>
      <c r="AZ382" t="s">
        <v>787</v>
      </c>
      <c r="BA382" t="s"/>
      <c r="BB382" t="n">
        <v>237349</v>
      </c>
      <c r="BC382" t="n">
        <v>98.7502992153168</v>
      </c>
      <c r="BD382" t="n">
        <v>8.05580382416851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95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784</v>
      </c>
      <c r="F383" t="n">
        <v>1007405</v>
      </c>
      <c r="G383" t="s">
        <v>74</v>
      </c>
      <c r="H383" t="s">
        <v>75</v>
      </c>
      <c r="I383" t="s"/>
      <c r="J383" t="s">
        <v>76</v>
      </c>
      <c r="K383" t="n">
        <v>998.38</v>
      </c>
      <c r="L383" t="s">
        <v>77</v>
      </c>
      <c r="M383" t="s"/>
      <c r="N383" t="s">
        <v>785</v>
      </c>
      <c r="O383" t="s">
        <v>79</v>
      </c>
      <c r="P383" t="s">
        <v>784</v>
      </c>
      <c r="Q383" t="s"/>
      <c r="R383" t="s">
        <v>115</v>
      </c>
      <c r="S383" t="s">
        <v>791</v>
      </c>
      <c r="T383" t="s">
        <v>82</v>
      </c>
      <c r="U383" t="s">
        <v>83</v>
      </c>
      <c r="V383" t="s">
        <v>84</v>
      </c>
      <c r="W383" t="s">
        <v>105</v>
      </c>
      <c r="X383" t="s"/>
      <c r="Y383" t="s">
        <v>86</v>
      </c>
      <c r="Z383">
        <f>HYPERLINK("https://hotelmonitor-cachepage.eclerx.com/savepage/tk_1544250774509542_sr_2150.html","info")</f>
        <v/>
      </c>
      <c r="AA383" t="n">
        <v>177067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89</v>
      </c>
      <c r="AO383" t="s">
        <v>792</v>
      </c>
      <c r="AP383" t="n">
        <v>388</v>
      </c>
      <c r="AQ383" t="s">
        <v>91</v>
      </c>
      <c r="AR383" t="s">
        <v>71</v>
      </c>
      <c r="AS383" t="s"/>
      <c r="AT383" t="s">
        <v>93</v>
      </c>
      <c r="AU383" t="s"/>
      <c r="AV383" t="s"/>
      <c r="AW383" t="s"/>
      <c r="AX383" t="s"/>
      <c r="AY383" t="n">
        <v>754683</v>
      </c>
      <c r="AZ383" t="s">
        <v>787</v>
      </c>
      <c r="BA383" t="s"/>
      <c r="BB383" t="n">
        <v>237349</v>
      </c>
      <c r="BC383" t="n">
        <v>98.7502992153168</v>
      </c>
      <c r="BD383" t="n">
        <v>8.05580382416851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95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784</v>
      </c>
      <c r="F384" t="n">
        <v>1007405</v>
      </c>
      <c r="G384" t="s">
        <v>74</v>
      </c>
      <c r="H384" t="s">
        <v>75</v>
      </c>
      <c r="I384" t="s"/>
      <c r="J384" t="s">
        <v>76</v>
      </c>
      <c r="K384" t="n">
        <v>998.38</v>
      </c>
      <c r="L384" t="s">
        <v>77</v>
      </c>
      <c r="M384" t="s"/>
      <c r="N384" t="s">
        <v>785</v>
      </c>
      <c r="O384" t="s">
        <v>79</v>
      </c>
      <c r="P384" t="s">
        <v>784</v>
      </c>
      <c r="Q384" t="s"/>
      <c r="R384" t="s">
        <v>115</v>
      </c>
      <c r="S384" t="s">
        <v>791</v>
      </c>
      <c r="T384" t="s">
        <v>82</v>
      </c>
      <c r="U384" t="s">
        <v>83</v>
      </c>
      <c r="V384" t="s">
        <v>84</v>
      </c>
      <c r="W384" t="s">
        <v>105</v>
      </c>
      <c r="X384" t="s"/>
      <c r="Y384" t="s">
        <v>86</v>
      </c>
      <c r="Z384">
        <f>HYPERLINK("https://hotelmonitor-cachepage.eclerx.com/savepage/tk_1544250774509542_sr_2150.html","info")</f>
        <v/>
      </c>
      <c r="AA384" t="n">
        <v>177067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89</v>
      </c>
      <c r="AO384" t="s">
        <v>792</v>
      </c>
      <c r="AP384" t="n">
        <v>388</v>
      </c>
      <c r="AQ384" t="s">
        <v>91</v>
      </c>
      <c r="AR384" t="s">
        <v>261</v>
      </c>
      <c r="AS384" t="s"/>
      <c r="AT384" t="s">
        <v>93</v>
      </c>
      <c r="AU384" t="s"/>
      <c r="AV384" t="s"/>
      <c r="AW384" t="s"/>
      <c r="AX384" t="s"/>
      <c r="AY384" t="n">
        <v>754683</v>
      </c>
      <c r="AZ384" t="s">
        <v>787</v>
      </c>
      <c r="BA384" t="s"/>
      <c r="BB384" t="n">
        <v>237349</v>
      </c>
      <c r="BC384" t="n">
        <v>98.7502992153168</v>
      </c>
      <c r="BD384" t="n">
        <v>8.05580382416851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95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784</v>
      </c>
      <c r="F385" t="n">
        <v>1007405</v>
      </c>
      <c r="G385" t="s">
        <v>74</v>
      </c>
      <c r="H385" t="s">
        <v>75</v>
      </c>
      <c r="I385" t="s"/>
      <c r="J385" t="s">
        <v>76</v>
      </c>
      <c r="K385" t="n">
        <v>998.38</v>
      </c>
      <c r="L385" t="s">
        <v>77</v>
      </c>
      <c r="M385" t="s"/>
      <c r="N385" t="s">
        <v>785</v>
      </c>
      <c r="O385" t="s">
        <v>79</v>
      </c>
      <c r="P385" t="s">
        <v>784</v>
      </c>
      <c r="Q385" t="s"/>
      <c r="R385" t="s">
        <v>115</v>
      </c>
      <c r="S385" t="s">
        <v>791</v>
      </c>
      <c r="T385" t="s">
        <v>82</v>
      </c>
      <c r="U385" t="s">
        <v>83</v>
      </c>
      <c r="V385" t="s">
        <v>84</v>
      </c>
      <c r="W385" t="s">
        <v>105</v>
      </c>
      <c r="X385" t="s"/>
      <c r="Y385" t="s">
        <v>86</v>
      </c>
      <c r="Z385">
        <f>HYPERLINK("https://hotelmonitor-cachepage.eclerx.com/savepage/tk_1544250774509542_sr_2150.html","info")</f>
        <v/>
      </c>
      <c r="AA385" t="n">
        <v>177067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89</v>
      </c>
      <c r="AO385" t="s">
        <v>792</v>
      </c>
      <c r="AP385" t="n">
        <v>388</v>
      </c>
      <c r="AQ385" t="s">
        <v>91</v>
      </c>
      <c r="AR385" t="s">
        <v>261</v>
      </c>
      <c r="AS385" t="s"/>
      <c r="AT385" t="s">
        <v>93</v>
      </c>
      <c r="AU385" t="s"/>
      <c r="AV385" t="s"/>
      <c r="AW385" t="s"/>
      <c r="AX385" t="s"/>
      <c r="AY385" t="n">
        <v>754683</v>
      </c>
      <c r="AZ385" t="s">
        <v>787</v>
      </c>
      <c r="BA385" t="s"/>
      <c r="BB385" t="n">
        <v>237349</v>
      </c>
      <c r="BC385" t="n">
        <v>98.7502992153168</v>
      </c>
      <c r="BD385" t="n">
        <v>8.05580382416851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95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784</v>
      </c>
      <c r="F386" t="n">
        <v>1007405</v>
      </c>
      <c r="G386" t="s">
        <v>74</v>
      </c>
      <c r="H386" t="s">
        <v>75</v>
      </c>
      <c r="I386" t="s"/>
      <c r="J386" t="s">
        <v>76</v>
      </c>
      <c r="K386" t="n">
        <v>1019.54</v>
      </c>
      <c r="L386" t="s">
        <v>77</v>
      </c>
      <c r="M386" t="s"/>
      <c r="N386" t="s">
        <v>785</v>
      </c>
      <c r="O386" t="s">
        <v>79</v>
      </c>
      <c r="P386" t="s">
        <v>784</v>
      </c>
      <c r="Q386" t="s"/>
      <c r="R386" t="s">
        <v>115</v>
      </c>
      <c r="S386" t="s">
        <v>656</v>
      </c>
      <c r="T386" t="s">
        <v>82</v>
      </c>
      <c r="U386" t="s">
        <v>83</v>
      </c>
      <c r="V386" t="s">
        <v>84</v>
      </c>
      <c r="W386" t="s">
        <v>105</v>
      </c>
      <c r="X386" t="s"/>
      <c r="Y386" t="s">
        <v>86</v>
      </c>
      <c r="Z386">
        <f>HYPERLINK("https://hotelmonitor-cachepage.eclerx.com/savepage/tk_1544250774509542_sr_2150.html","info")</f>
        <v/>
      </c>
      <c r="AA386" t="n">
        <v>177067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89</v>
      </c>
      <c r="AO386" t="s">
        <v>793</v>
      </c>
      <c r="AP386" t="n">
        <v>388</v>
      </c>
      <c r="AQ386" t="s">
        <v>91</v>
      </c>
      <c r="AR386" t="s">
        <v>92</v>
      </c>
      <c r="AS386" t="s"/>
      <c r="AT386" t="s">
        <v>93</v>
      </c>
      <c r="AU386" t="s"/>
      <c r="AV386" t="s"/>
      <c r="AW386" t="s"/>
      <c r="AX386" t="s"/>
      <c r="AY386" t="n">
        <v>754683</v>
      </c>
      <c r="AZ386" t="s">
        <v>787</v>
      </c>
      <c r="BA386" t="s"/>
      <c r="BB386" t="n">
        <v>237349</v>
      </c>
      <c r="BC386" t="n">
        <v>98.7502992153168</v>
      </c>
      <c r="BD386" t="n">
        <v>8.05580382416851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95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784</v>
      </c>
      <c r="F387" t="n">
        <v>1007405</v>
      </c>
      <c r="G387" t="s">
        <v>74</v>
      </c>
      <c r="H387" t="s">
        <v>75</v>
      </c>
      <c r="I387" t="s"/>
      <c r="J387" t="s">
        <v>76</v>
      </c>
      <c r="K387" t="n">
        <v>1069.69</v>
      </c>
      <c r="L387" t="s">
        <v>77</v>
      </c>
      <c r="M387" t="s"/>
      <c r="N387" t="s">
        <v>794</v>
      </c>
      <c r="O387" t="s">
        <v>795</v>
      </c>
      <c r="P387" t="s">
        <v>784</v>
      </c>
      <c r="Q387" t="s"/>
      <c r="R387" t="s">
        <v>115</v>
      </c>
      <c r="S387" t="s">
        <v>796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>
        <f>HYPERLINK("https://hotelmonitor-cachepage.eclerx.com/savepage/tk_1544250774509542_sr_2150.html","info")</f>
        <v/>
      </c>
      <c r="AA387" t="n">
        <v>177067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89</v>
      </c>
      <c r="AO387" t="s">
        <v>797</v>
      </c>
      <c r="AP387" t="n">
        <v>388</v>
      </c>
      <c r="AQ387" t="s">
        <v>91</v>
      </c>
      <c r="AR387" t="s">
        <v>71</v>
      </c>
      <c r="AS387" t="s"/>
      <c r="AT387" t="s">
        <v>93</v>
      </c>
      <c r="AU387" t="s"/>
      <c r="AV387" t="s"/>
      <c r="AW387" t="s"/>
      <c r="AX387" t="s"/>
      <c r="AY387" t="n">
        <v>754683</v>
      </c>
      <c r="AZ387" t="s">
        <v>787</v>
      </c>
      <c r="BA387" t="s"/>
      <c r="BB387" t="n">
        <v>237349</v>
      </c>
      <c r="BC387" t="n">
        <v>98.7502992153168</v>
      </c>
      <c r="BD387" t="n">
        <v>8.05580382416851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95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784</v>
      </c>
      <c r="F388" t="n">
        <v>1007405</v>
      </c>
      <c r="G388" t="s">
        <v>74</v>
      </c>
      <c r="H388" t="s">
        <v>75</v>
      </c>
      <c r="I388" t="s"/>
      <c r="J388" t="s">
        <v>76</v>
      </c>
      <c r="K388" t="n">
        <v>1069.69</v>
      </c>
      <c r="L388" t="s">
        <v>77</v>
      </c>
      <c r="M388" t="s"/>
      <c r="N388" t="s">
        <v>794</v>
      </c>
      <c r="O388" t="s">
        <v>795</v>
      </c>
      <c r="P388" t="s">
        <v>784</v>
      </c>
      <c r="Q388" t="s"/>
      <c r="R388" t="s">
        <v>115</v>
      </c>
      <c r="S388" t="s">
        <v>796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HYPERLINK("https://hotelmonitor-cachepage.eclerx.com/savepage/tk_1544250774509542_sr_2150.html","info")</f>
        <v/>
      </c>
      <c r="AA388" t="n">
        <v>177067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89</v>
      </c>
      <c r="AO388" t="s">
        <v>797</v>
      </c>
      <c r="AP388" t="n">
        <v>388</v>
      </c>
      <c r="AQ388" t="s">
        <v>91</v>
      </c>
      <c r="AR388" t="s">
        <v>71</v>
      </c>
      <c r="AS388" t="s"/>
      <c r="AT388" t="s">
        <v>93</v>
      </c>
      <c r="AU388" t="s"/>
      <c r="AV388" t="s"/>
      <c r="AW388" t="s"/>
      <c r="AX388" t="s"/>
      <c r="AY388" t="n">
        <v>754683</v>
      </c>
      <c r="AZ388" t="s">
        <v>787</v>
      </c>
      <c r="BA388" t="s"/>
      <c r="BB388" t="n">
        <v>237349</v>
      </c>
      <c r="BC388" t="n">
        <v>98.7502992153168</v>
      </c>
      <c r="BD388" t="n">
        <v>8.05580382416851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95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784</v>
      </c>
      <c r="F389" t="n">
        <v>1007405</v>
      </c>
      <c r="G389" t="s">
        <v>74</v>
      </c>
      <c r="H389" t="s">
        <v>75</v>
      </c>
      <c r="I389" t="s"/>
      <c r="J389" t="s">
        <v>76</v>
      </c>
      <c r="K389" t="n">
        <v>1069.69</v>
      </c>
      <c r="L389" t="s">
        <v>77</v>
      </c>
      <c r="M389" t="s"/>
      <c r="N389" t="s">
        <v>794</v>
      </c>
      <c r="O389" t="s">
        <v>795</v>
      </c>
      <c r="P389" t="s">
        <v>784</v>
      </c>
      <c r="Q389" t="s"/>
      <c r="R389" t="s">
        <v>115</v>
      </c>
      <c r="S389" t="s">
        <v>796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HYPERLINK("https://hotelmonitor-cachepage.eclerx.com/savepage/tk_1544250774509542_sr_2150.html","info")</f>
        <v/>
      </c>
      <c r="AA389" t="n">
        <v>177067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89</v>
      </c>
      <c r="AO389" t="s">
        <v>797</v>
      </c>
      <c r="AP389" t="n">
        <v>388</v>
      </c>
      <c r="AQ389" t="s">
        <v>91</v>
      </c>
      <c r="AR389" t="s">
        <v>261</v>
      </c>
      <c r="AS389" t="s"/>
      <c r="AT389" t="s">
        <v>93</v>
      </c>
      <c r="AU389" t="s"/>
      <c r="AV389" t="s"/>
      <c r="AW389" t="s"/>
      <c r="AX389" t="s"/>
      <c r="AY389" t="n">
        <v>754683</v>
      </c>
      <c r="AZ389" t="s">
        <v>787</v>
      </c>
      <c r="BA389" t="s"/>
      <c r="BB389" t="n">
        <v>237349</v>
      </c>
      <c r="BC389" t="n">
        <v>98.7502992153168</v>
      </c>
      <c r="BD389" t="n">
        <v>8.05580382416851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95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784</v>
      </c>
      <c r="F390" t="n">
        <v>1007405</v>
      </c>
      <c r="G390" t="s">
        <v>74</v>
      </c>
      <c r="H390" t="s">
        <v>75</v>
      </c>
      <c r="I390" t="s"/>
      <c r="J390" t="s">
        <v>76</v>
      </c>
      <c r="K390" t="n">
        <v>1069.69</v>
      </c>
      <c r="L390" t="s">
        <v>77</v>
      </c>
      <c r="M390" t="s"/>
      <c r="N390" t="s">
        <v>794</v>
      </c>
      <c r="O390" t="s">
        <v>795</v>
      </c>
      <c r="P390" t="s">
        <v>784</v>
      </c>
      <c r="Q390" t="s"/>
      <c r="R390" t="s">
        <v>115</v>
      </c>
      <c r="S390" t="s">
        <v>796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>
        <f>HYPERLINK("https://hotelmonitor-cachepage.eclerx.com/savepage/tk_1544250774509542_sr_2150.html","info")</f>
        <v/>
      </c>
      <c r="AA390" t="n">
        <v>177067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89</v>
      </c>
      <c r="AO390" t="s">
        <v>797</v>
      </c>
      <c r="AP390" t="n">
        <v>388</v>
      </c>
      <c r="AQ390" t="s">
        <v>91</v>
      </c>
      <c r="AR390" t="s">
        <v>261</v>
      </c>
      <c r="AS390" t="s"/>
      <c r="AT390" t="s">
        <v>93</v>
      </c>
      <c r="AU390" t="s"/>
      <c r="AV390" t="s"/>
      <c r="AW390" t="s"/>
      <c r="AX390" t="s"/>
      <c r="AY390" t="n">
        <v>754683</v>
      </c>
      <c r="AZ390" t="s">
        <v>787</v>
      </c>
      <c r="BA390" t="s"/>
      <c r="BB390" t="n">
        <v>237349</v>
      </c>
      <c r="BC390" t="n">
        <v>98.7502992153168</v>
      </c>
      <c r="BD390" t="n">
        <v>8.05580382416851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95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784</v>
      </c>
      <c r="F391" t="n">
        <v>1007405</v>
      </c>
      <c r="G391" t="s">
        <v>74</v>
      </c>
      <c r="H391" t="s">
        <v>75</v>
      </c>
      <c r="I391" t="s"/>
      <c r="J391" t="s">
        <v>76</v>
      </c>
      <c r="K391" t="n">
        <v>1104.51</v>
      </c>
      <c r="L391" t="s">
        <v>77</v>
      </c>
      <c r="M391" t="s"/>
      <c r="N391" t="s">
        <v>794</v>
      </c>
      <c r="O391" t="s">
        <v>795</v>
      </c>
      <c r="P391" t="s">
        <v>784</v>
      </c>
      <c r="Q391" t="s"/>
      <c r="R391" t="s">
        <v>115</v>
      </c>
      <c r="S391" t="s">
        <v>798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>
        <f>HYPERLINK("https://hotelmonitor-cachepage.eclerx.com/savepage/tk_1544250774509542_sr_2150.html","info")</f>
        <v/>
      </c>
      <c r="AA391" t="n">
        <v>177067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799</v>
      </c>
      <c r="AP391" t="n">
        <v>388</v>
      </c>
      <c r="AQ391" t="s">
        <v>91</v>
      </c>
      <c r="AR391" t="s">
        <v>92</v>
      </c>
      <c r="AS391" t="s"/>
      <c r="AT391" t="s">
        <v>93</v>
      </c>
      <c r="AU391" t="s"/>
      <c r="AV391" t="s"/>
      <c r="AW391" t="s"/>
      <c r="AX391" t="s"/>
      <c r="AY391" t="n">
        <v>754683</v>
      </c>
      <c r="AZ391" t="s">
        <v>787</v>
      </c>
      <c r="BA391" t="s"/>
      <c r="BB391" t="n">
        <v>237349</v>
      </c>
      <c r="BC391" t="n">
        <v>98.7502992153168</v>
      </c>
      <c r="BD391" t="n">
        <v>8.05580382416851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95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784</v>
      </c>
      <c r="F392" t="n">
        <v>1007405</v>
      </c>
      <c r="G392" t="s">
        <v>74</v>
      </c>
      <c r="H392" t="s">
        <v>75</v>
      </c>
      <c r="I392" t="s"/>
      <c r="J392" t="s">
        <v>76</v>
      </c>
      <c r="K392" t="n">
        <v>1212.32</v>
      </c>
      <c r="L392" t="s">
        <v>77</v>
      </c>
      <c r="M392" t="s"/>
      <c r="N392" t="s">
        <v>794</v>
      </c>
      <c r="O392" t="s">
        <v>795</v>
      </c>
      <c r="P392" t="s">
        <v>784</v>
      </c>
      <c r="Q392" t="s"/>
      <c r="R392" t="s">
        <v>115</v>
      </c>
      <c r="S392" t="s">
        <v>800</v>
      </c>
      <c r="T392" t="s">
        <v>82</v>
      </c>
      <c r="U392" t="s">
        <v>83</v>
      </c>
      <c r="V392" t="s">
        <v>84</v>
      </c>
      <c r="W392" t="s">
        <v>105</v>
      </c>
      <c r="X392" t="s"/>
      <c r="Y392" t="s">
        <v>86</v>
      </c>
      <c r="Z392">
        <f>HYPERLINK("https://hotelmonitor-cachepage.eclerx.com/savepage/tk_1544250774509542_sr_2150.html","info")</f>
        <v/>
      </c>
      <c r="AA392" t="n">
        <v>177067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801</v>
      </c>
      <c r="AP392" t="n">
        <v>388</v>
      </c>
      <c r="AQ392" t="s">
        <v>91</v>
      </c>
      <c r="AR392" t="s">
        <v>71</v>
      </c>
      <c r="AS392" t="s"/>
      <c r="AT392" t="s">
        <v>93</v>
      </c>
      <c r="AU392" t="s"/>
      <c r="AV392" t="s"/>
      <c r="AW392" t="s"/>
      <c r="AX392" t="s"/>
      <c r="AY392" t="n">
        <v>754683</v>
      </c>
      <c r="AZ392" t="s">
        <v>787</v>
      </c>
      <c r="BA392" t="s"/>
      <c r="BB392" t="n">
        <v>237349</v>
      </c>
      <c r="BC392" t="n">
        <v>98.7502992153168</v>
      </c>
      <c r="BD392" t="n">
        <v>8.05580382416851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95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784</v>
      </c>
      <c r="F393" t="n">
        <v>1007405</v>
      </c>
      <c r="G393" t="s">
        <v>74</v>
      </c>
      <c r="H393" t="s">
        <v>75</v>
      </c>
      <c r="I393" t="s"/>
      <c r="J393" t="s">
        <v>76</v>
      </c>
      <c r="K393" t="n">
        <v>1212.32</v>
      </c>
      <c r="L393" t="s">
        <v>77</v>
      </c>
      <c r="M393" t="s"/>
      <c r="N393" t="s">
        <v>794</v>
      </c>
      <c r="O393" t="s">
        <v>795</v>
      </c>
      <c r="P393" t="s">
        <v>784</v>
      </c>
      <c r="Q393" t="s"/>
      <c r="R393" t="s">
        <v>115</v>
      </c>
      <c r="S393" t="s">
        <v>800</v>
      </c>
      <c r="T393" t="s">
        <v>82</v>
      </c>
      <c r="U393" t="s">
        <v>83</v>
      </c>
      <c r="V393" t="s">
        <v>84</v>
      </c>
      <c r="W393" t="s">
        <v>105</v>
      </c>
      <c r="X393" t="s"/>
      <c r="Y393" t="s">
        <v>86</v>
      </c>
      <c r="Z393">
        <f>HYPERLINK("https://hotelmonitor-cachepage.eclerx.com/savepage/tk_1544250774509542_sr_2150.html","info")</f>
        <v/>
      </c>
      <c r="AA393" t="n">
        <v>177067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89</v>
      </c>
      <c r="AO393" t="s">
        <v>801</v>
      </c>
      <c r="AP393" t="n">
        <v>388</v>
      </c>
      <c r="AQ393" t="s">
        <v>91</v>
      </c>
      <c r="AR393" t="s">
        <v>71</v>
      </c>
      <c r="AS393" t="s"/>
      <c r="AT393" t="s">
        <v>93</v>
      </c>
      <c r="AU393" t="s"/>
      <c r="AV393" t="s"/>
      <c r="AW393" t="s"/>
      <c r="AX393" t="s"/>
      <c r="AY393" t="n">
        <v>754683</v>
      </c>
      <c r="AZ393" t="s">
        <v>787</v>
      </c>
      <c r="BA393" t="s"/>
      <c r="BB393" t="n">
        <v>237349</v>
      </c>
      <c r="BC393" t="n">
        <v>98.7502992153168</v>
      </c>
      <c r="BD393" t="n">
        <v>8.05580382416851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95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784</v>
      </c>
      <c r="F394" t="n">
        <v>1007405</v>
      </c>
      <c r="G394" t="s">
        <v>74</v>
      </c>
      <c r="H394" t="s">
        <v>75</v>
      </c>
      <c r="I394" t="s"/>
      <c r="J394" t="s">
        <v>76</v>
      </c>
      <c r="K394" t="n">
        <v>1212.32</v>
      </c>
      <c r="L394" t="s">
        <v>77</v>
      </c>
      <c r="M394" t="s"/>
      <c r="N394" t="s">
        <v>794</v>
      </c>
      <c r="O394" t="s">
        <v>795</v>
      </c>
      <c r="P394" t="s">
        <v>784</v>
      </c>
      <c r="Q394" t="s"/>
      <c r="R394" t="s">
        <v>115</v>
      </c>
      <c r="S394" t="s">
        <v>800</v>
      </c>
      <c r="T394" t="s">
        <v>82</v>
      </c>
      <c r="U394" t="s">
        <v>83</v>
      </c>
      <c r="V394" t="s">
        <v>84</v>
      </c>
      <c r="W394" t="s">
        <v>105</v>
      </c>
      <c r="X394" t="s"/>
      <c r="Y394" t="s">
        <v>86</v>
      </c>
      <c r="Z394">
        <f>HYPERLINK("https://hotelmonitor-cachepage.eclerx.com/savepage/tk_1544250774509542_sr_2150.html","info")</f>
        <v/>
      </c>
      <c r="AA394" t="n">
        <v>177067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89</v>
      </c>
      <c r="AO394" t="s">
        <v>801</v>
      </c>
      <c r="AP394" t="n">
        <v>388</v>
      </c>
      <c r="AQ394" t="s">
        <v>91</v>
      </c>
      <c r="AR394" t="s">
        <v>261</v>
      </c>
      <c r="AS394" t="s"/>
      <c r="AT394" t="s">
        <v>93</v>
      </c>
      <c r="AU394" t="s"/>
      <c r="AV394" t="s"/>
      <c r="AW394" t="s"/>
      <c r="AX394" t="s"/>
      <c r="AY394" t="n">
        <v>754683</v>
      </c>
      <c r="AZ394" t="s">
        <v>787</v>
      </c>
      <c r="BA394" t="s"/>
      <c r="BB394" t="n">
        <v>237349</v>
      </c>
      <c r="BC394" t="n">
        <v>98.7502992153168</v>
      </c>
      <c r="BD394" t="n">
        <v>8.05580382416851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95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784</v>
      </c>
      <c r="F395" t="n">
        <v>1007405</v>
      </c>
      <c r="G395" t="s">
        <v>74</v>
      </c>
      <c r="H395" t="s">
        <v>75</v>
      </c>
      <c r="I395" t="s"/>
      <c r="J395" t="s">
        <v>76</v>
      </c>
      <c r="K395" t="n">
        <v>1212.32</v>
      </c>
      <c r="L395" t="s">
        <v>77</v>
      </c>
      <c r="M395" t="s"/>
      <c r="N395" t="s">
        <v>794</v>
      </c>
      <c r="O395" t="s">
        <v>795</v>
      </c>
      <c r="P395" t="s">
        <v>784</v>
      </c>
      <c r="Q395" t="s"/>
      <c r="R395" t="s">
        <v>115</v>
      </c>
      <c r="S395" t="s">
        <v>800</v>
      </c>
      <c r="T395" t="s">
        <v>82</v>
      </c>
      <c r="U395" t="s">
        <v>83</v>
      </c>
      <c r="V395" t="s">
        <v>84</v>
      </c>
      <c r="W395" t="s">
        <v>105</v>
      </c>
      <c r="X395" t="s"/>
      <c r="Y395" t="s">
        <v>86</v>
      </c>
      <c r="Z395">
        <f>HYPERLINK("https://hotelmonitor-cachepage.eclerx.com/savepage/tk_1544250774509542_sr_2150.html","info")</f>
        <v/>
      </c>
      <c r="AA395" t="n">
        <v>177067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801</v>
      </c>
      <c r="AP395" t="n">
        <v>388</v>
      </c>
      <c r="AQ395" t="s">
        <v>91</v>
      </c>
      <c r="AR395" t="s">
        <v>261</v>
      </c>
      <c r="AS395" t="s"/>
      <c r="AT395" t="s">
        <v>93</v>
      </c>
      <c r="AU395" t="s"/>
      <c r="AV395" t="s"/>
      <c r="AW395" t="s"/>
      <c r="AX395" t="s"/>
      <c r="AY395" t="n">
        <v>754683</v>
      </c>
      <c r="AZ395" t="s">
        <v>787</v>
      </c>
      <c r="BA395" t="s"/>
      <c r="BB395" t="n">
        <v>237349</v>
      </c>
      <c r="BC395" t="n">
        <v>98.7502992153168</v>
      </c>
      <c r="BD395" t="n">
        <v>8.05580382416851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95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784</v>
      </c>
      <c r="F396" t="n">
        <v>1007405</v>
      </c>
      <c r="G396" t="s">
        <v>74</v>
      </c>
      <c r="H396" t="s">
        <v>75</v>
      </c>
      <c r="I396" t="s"/>
      <c r="J396" t="s">
        <v>76</v>
      </c>
      <c r="K396" t="n">
        <v>1274.42</v>
      </c>
      <c r="L396" t="s">
        <v>77</v>
      </c>
      <c r="M396" t="s"/>
      <c r="N396" t="s">
        <v>794</v>
      </c>
      <c r="O396" t="s">
        <v>795</v>
      </c>
      <c r="P396" t="s">
        <v>784</v>
      </c>
      <c r="Q396" t="s"/>
      <c r="R396" t="s">
        <v>115</v>
      </c>
      <c r="S396" t="s">
        <v>571</v>
      </c>
      <c r="T396" t="s">
        <v>82</v>
      </c>
      <c r="U396" t="s">
        <v>83</v>
      </c>
      <c r="V396" t="s">
        <v>84</v>
      </c>
      <c r="W396" t="s">
        <v>105</v>
      </c>
      <c r="X396" t="s"/>
      <c r="Y396" t="s">
        <v>86</v>
      </c>
      <c r="Z396">
        <f>HYPERLINK("https://hotelmonitor-cachepage.eclerx.com/savepage/tk_1544250774509542_sr_2150.html","info")</f>
        <v/>
      </c>
      <c r="AA396" t="n">
        <v>177067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89</v>
      </c>
      <c r="AO396" t="s">
        <v>802</v>
      </c>
      <c r="AP396" t="n">
        <v>388</v>
      </c>
      <c r="AQ396" t="s">
        <v>91</v>
      </c>
      <c r="AR396" t="s">
        <v>92</v>
      </c>
      <c r="AS396" t="s"/>
      <c r="AT396" t="s">
        <v>93</v>
      </c>
      <c r="AU396" t="s"/>
      <c r="AV396" t="s"/>
      <c r="AW396" t="s"/>
      <c r="AX396" t="s"/>
      <c r="AY396" t="n">
        <v>754683</v>
      </c>
      <c r="AZ396" t="s">
        <v>787</v>
      </c>
      <c r="BA396" t="s"/>
      <c r="BB396" t="n">
        <v>237349</v>
      </c>
      <c r="BC396" t="n">
        <v>98.7502992153168</v>
      </c>
      <c r="BD396" t="n">
        <v>8.05580382416851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95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803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1288.96</v>
      </c>
      <c r="L397" t="s">
        <v>77</v>
      </c>
      <c r="M397" t="s"/>
      <c r="N397" t="s">
        <v>804</v>
      </c>
      <c r="O397" t="s">
        <v>79</v>
      </c>
      <c r="P397" t="s">
        <v>803</v>
      </c>
      <c r="Q397" t="s"/>
      <c r="R397" t="s">
        <v>237</v>
      </c>
      <c r="S397" t="s">
        <v>805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HYPERLINK("https://hotelmonitor-cachepage.eclerx.com/savepage/tk_15442505263988676_sr_2150.html","info")</f>
        <v/>
      </c>
      <c r="AA397" t="n">
        <v>-6713320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310</v>
      </c>
      <c r="AP397" t="n">
        <v>290</v>
      </c>
      <c r="AQ397" t="s">
        <v>91</v>
      </c>
      <c r="AR397" t="s">
        <v>92</v>
      </c>
      <c r="AS397" t="s"/>
      <c r="AT397" t="s">
        <v>93</v>
      </c>
      <c r="AU397" t="s"/>
      <c r="AV397" t="s"/>
      <c r="AW397" t="s"/>
      <c r="AX397" t="s"/>
      <c r="AY397" t="n">
        <v>6713320</v>
      </c>
      <c r="AZ397" t="s">
        <v>806</v>
      </c>
      <c r="BA397" t="s"/>
      <c r="BB397" t="n">
        <v>766377</v>
      </c>
      <c r="BC397" t="n">
        <v>98.8372564315796</v>
      </c>
      <c r="BD397" t="n">
        <v>8.041765244882679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95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803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1444.43</v>
      </c>
      <c r="L398" t="s">
        <v>77</v>
      </c>
      <c r="M398" t="s"/>
      <c r="N398" t="s">
        <v>804</v>
      </c>
      <c r="O398" t="s">
        <v>79</v>
      </c>
      <c r="P398" t="s">
        <v>803</v>
      </c>
      <c r="Q398" t="s"/>
      <c r="R398" t="s">
        <v>237</v>
      </c>
      <c r="S398" t="s">
        <v>807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>
        <f>HYPERLINK("https://hotelmonitor-cachepage.eclerx.com/savepage/tk_15442505263988676_sr_2150.html","info")</f>
        <v/>
      </c>
      <c r="AA398" t="n">
        <v>-6713320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808</v>
      </c>
      <c r="AP398" t="n">
        <v>290</v>
      </c>
      <c r="AQ398" t="s">
        <v>91</v>
      </c>
      <c r="AR398" t="s">
        <v>71</v>
      </c>
      <c r="AS398" t="s"/>
      <c r="AT398" t="s">
        <v>93</v>
      </c>
      <c r="AU398" t="s"/>
      <c r="AV398" t="s"/>
      <c r="AW398" t="s"/>
      <c r="AX398" t="s"/>
      <c r="AY398" t="n">
        <v>6713320</v>
      </c>
      <c r="AZ398" t="s">
        <v>806</v>
      </c>
      <c r="BA398" t="s"/>
      <c r="BB398" t="n">
        <v>766377</v>
      </c>
      <c r="BC398" t="n">
        <v>98.8372564315796</v>
      </c>
      <c r="BD398" t="n">
        <v>8.041765244882679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95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803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1503.79</v>
      </c>
      <c r="L399" t="s">
        <v>77</v>
      </c>
      <c r="M399" t="s"/>
      <c r="N399" t="s">
        <v>809</v>
      </c>
      <c r="O399" t="s">
        <v>79</v>
      </c>
      <c r="P399" t="s">
        <v>803</v>
      </c>
      <c r="Q399" t="s"/>
      <c r="R399" t="s">
        <v>237</v>
      </c>
      <c r="S399" t="s">
        <v>810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>
        <f>HYPERLINK("https://hotelmonitor-cachepage.eclerx.com/savepage/tk_15442505263988676_sr_2150.html","info")</f>
        <v/>
      </c>
      <c r="AA399" t="n">
        <v>-6713320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290</v>
      </c>
      <c r="AQ399" t="s">
        <v>91</v>
      </c>
      <c r="AR399" t="s">
        <v>92</v>
      </c>
      <c r="AS399" t="s"/>
      <c r="AT399" t="s">
        <v>93</v>
      </c>
      <c r="AU399" t="s"/>
      <c r="AV399" t="s"/>
      <c r="AW399" t="s"/>
      <c r="AX399" t="s"/>
      <c r="AY399" t="n">
        <v>6713320</v>
      </c>
      <c r="AZ399" t="s">
        <v>806</v>
      </c>
      <c r="BA399" t="s"/>
      <c r="BB399" t="n">
        <v>766377</v>
      </c>
      <c r="BC399" t="n">
        <v>98.8372564315796</v>
      </c>
      <c r="BD399" t="n">
        <v>8.041765244882679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95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803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1588.09</v>
      </c>
      <c r="L400" t="s">
        <v>77</v>
      </c>
      <c r="M400" t="s"/>
      <c r="N400" t="s">
        <v>809</v>
      </c>
      <c r="O400" t="s">
        <v>79</v>
      </c>
      <c r="P400" t="s">
        <v>803</v>
      </c>
      <c r="Q400" t="s"/>
      <c r="R400" t="s">
        <v>237</v>
      </c>
      <c r="S400" t="s">
        <v>811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HYPERLINK("https://hotelmonitor-cachepage.eclerx.com/savepage/tk_15442505263988676_sr_2150.html","info")</f>
        <v/>
      </c>
      <c r="AA400" t="n">
        <v>-6713320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89</v>
      </c>
      <c r="AO400" t="s">
        <v>812</v>
      </c>
      <c r="AP400" t="n">
        <v>290</v>
      </c>
      <c r="AQ400" t="s">
        <v>91</v>
      </c>
      <c r="AR400" t="s">
        <v>71</v>
      </c>
      <c r="AS400" t="s"/>
      <c r="AT400" t="s">
        <v>93</v>
      </c>
      <c r="AU400" t="s"/>
      <c r="AV400" t="s"/>
      <c r="AW400" t="s"/>
      <c r="AX400" t="s"/>
      <c r="AY400" t="n">
        <v>6713320</v>
      </c>
      <c r="AZ400" t="s">
        <v>806</v>
      </c>
      <c r="BA400" t="s"/>
      <c r="BB400" t="n">
        <v>766377</v>
      </c>
      <c r="BC400" t="n">
        <v>98.8372564315796</v>
      </c>
      <c r="BD400" t="n">
        <v>8.041765244882679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95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803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1683.5</v>
      </c>
      <c r="L401" t="s">
        <v>77</v>
      </c>
      <c r="M401" t="s"/>
      <c r="N401" t="s">
        <v>809</v>
      </c>
      <c r="O401" t="s">
        <v>79</v>
      </c>
      <c r="P401" t="s">
        <v>803</v>
      </c>
      <c r="Q401" t="s"/>
      <c r="R401" t="s">
        <v>237</v>
      </c>
      <c r="S401" t="s">
        <v>813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HYPERLINK("https://hotelmonitor-cachepage.eclerx.com/savepage/tk_15442505263988676_sr_2150.html","info")</f>
        <v/>
      </c>
      <c r="AA401" t="n">
        <v>-6713320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290</v>
      </c>
      <c r="AQ401" t="s">
        <v>91</v>
      </c>
      <c r="AR401" t="s">
        <v>71</v>
      </c>
      <c r="AS401" t="s"/>
      <c r="AT401" t="s">
        <v>93</v>
      </c>
      <c r="AU401" t="s"/>
      <c r="AV401" t="s"/>
      <c r="AW401" t="s"/>
      <c r="AX401" t="s"/>
      <c r="AY401" t="n">
        <v>6713320</v>
      </c>
      <c r="AZ401" t="s">
        <v>806</v>
      </c>
      <c r="BA401" t="s"/>
      <c r="BB401" t="n">
        <v>766377</v>
      </c>
      <c r="BC401" t="n">
        <v>98.8372564315796</v>
      </c>
      <c r="BD401" t="n">
        <v>8.041765244882679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95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814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4780.49</v>
      </c>
      <c r="L402" t="s">
        <v>77</v>
      </c>
      <c r="M402" t="s"/>
      <c r="N402" t="s">
        <v>815</v>
      </c>
      <c r="O402" t="s">
        <v>79</v>
      </c>
      <c r="P402" t="s">
        <v>814</v>
      </c>
      <c r="Q402" t="s"/>
      <c r="R402" t="s">
        <v>80</v>
      </c>
      <c r="S402" t="s">
        <v>816</v>
      </c>
      <c r="T402" t="s">
        <v>82</v>
      </c>
      <c r="U402" t="s">
        <v>83</v>
      </c>
      <c r="V402" t="s">
        <v>84</v>
      </c>
      <c r="W402" t="s">
        <v>105</v>
      </c>
      <c r="X402" t="s"/>
      <c r="Y402" t="s">
        <v>86</v>
      </c>
      <c r="Z402">
        <f>HYPERLINK("https://hotelmonitor-cachepage.eclerx.com/savepage/tk_15442510039064033_sr_2150.html","info")</f>
        <v/>
      </c>
      <c r="AA402" t="n">
        <v>-6796361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89</v>
      </c>
      <c r="AO402" t="s">
        <v>131</v>
      </c>
      <c r="AP402" t="n">
        <v>451</v>
      </c>
      <c r="AQ402" t="s">
        <v>91</v>
      </c>
      <c r="AR402" t="s">
        <v>71</v>
      </c>
      <c r="AS402" t="s"/>
      <c r="AT402" t="s">
        <v>93</v>
      </c>
      <c r="AU402" t="s"/>
      <c r="AV402" t="s"/>
      <c r="AW402" t="s"/>
      <c r="AX402" t="s"/>
      <c r="AY402" t="n">
        <v>6796361</v>
      </c>
      <c r="AZ402" t="s"/>
      <c r="BA402" t="s"/>
      <c r="BB402" t="n">
        <v>344272</v>
      </c>
      <c r="BC402" t="n">
        <v>98.95564270019531</v>
      </c>
      <c r="BD402" t="n">
        <v>7.826636791229248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119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814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6146.35</v>
      </c>
      <c r="L403" t="s">
        <v>77</v>
      </c>
      <c r="M403" t="s"/>
      <c r="N403" t="s">
        <v>817</v>
      </c>
      <c r="O403" t="s">
        <v>79</v>
      </c>
      <c r="P403" t="s">
        <v>814</v>
      </c>
      <c r="Q403" t="s"/>
      <c r="R403" t="s">
        <v>80</v>
      </c>
      <c r="S403" t="s">
        <v>818</v>
      </c>
      <c r="T403" t="s">
        <v>82</v>
      </c>
      <c r="U403" t="s">
        <v>83</v>
      </c>
      <c r="V403" t="s">
        <v>84</v>
      </c>
      <c r="W403" t="s">
        <v>105</v>
      </c>
      <c r="X403" t="s"/>
      <c r="Y403" t="s">
        <v>86</v>
      </c>
      <c r="Z403">
        <f>HYPERLINK("https://hotelmonitor-cachepage.eclerx.com/savepage/tk_15442510039064033_sr_2150.html","info")</f>
        <v/>
      </c>
      <c r="AA403" t="n">
        <v>-6796361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89</v>
      </c>
      <c r="AO403" t="s">
        <v>131</v>
      </c>
      <c r="AP403" t="n">
        <v>451</v>
      </c>
      <c r="AQ403" t="s">
        <v>91</v>
      </c>
      <c r="AR403" t="s">
        <v>71</v>
      </c>
      <c r="AS403" t="s"/>
      <c r="AT403" t="s">
        <v>93</v>
      </c>
      <c r="AU403" t="s"/>
      <c r="AV403" t="s"/>
      <c r="AW403" t="s"/>
      <c r="AX403" t="s"/>
      <c r="AY403" t="n">
        <v>6796361</v>
      </c>
      <c r="AZ403" t="s"/>
      <c r="BA403" t="s"/>
      <c r="BB403" t="n">
        <v>344272</v>
      </c>
      <c r="BC403" t="n">
        <v>98.95564270019531</v>
      </c>
      <c r="BD403" t="n">
        <v>7.826636791229248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119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819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820.73</v>
      </c>
      <c r="L404" t="s">
        <v>77</v>
      </c>
      <c r="M404" t="s"/>
      <c r="N404" t="s">
        <v>163</v>
      </c>
      <c r="O404" t="s">
        <v>79</v>
      </c>
      <c r="P404" t="s">
        <v>819</v>
      </c>
      <c r="Q404" t="s"/>
      <c r="R404" t="s">
        <v>80</v>
      </c>
      <c r="S404" t="s">
        <v>820</v>
      </c>
      <c r="T404" t="s">
        <v>82</v>
      </c>
      <c r="U404" t="s">
        <v>83</v>
      </c>
      <c r="V404" t="s">
        <v>84</v>
      </c>
      <c r="W404" t="s">
        <v>105</v>
      </c>
      <c r="X404" t="s"/>
      <c r="Y404" t="s">
        <v>86</v>
      </c>
      <c r="Z404">
        <f>HYPERLINK("https://hotelmonitor-cachepage.eclerx.com/savepage/tk_15442501458388991_sr_2150.html","info")</f>
        <v/>
      </c>
      <c r="AA404" t="n">
        <v>-3791868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89</v>
      </c>
      <c r="AO404" t="s">
        <v>821</v>
      </c>
      <c r="AP404" t="n">
        <v>140</v>
      </c>
      <c r="AQ404" t="s">
        <v>91</v>
      </c>
      <c r="AR404" t="s">
        <v>71</v>
      </c>
      <c r="AS404" t="s"/>
      <c r="AT404" t="s">
        <v>93</v>
      </c>
      <c r="AU404" t="s"/>
      <c r="AV404" t="s"/>
      <c r="AW404" t="s"/>
      <c r="AX404" t="s"/>
      <c r="AY404" t="n">
        <v>3791868</v>
      </c>
      <c r="AZ404" t="s">
        <v>822</v>
      </c>
      <c r="BA404" t="s"/>
      <c r="BB404" t="n">
        <v>462265</v>
      </c>
      <c r="BC404" t="n">
        <v>98.893472</v>
      </c>
      <c r="BD404" t="n">
        <v>8.087825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95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819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975.67</v>
      </c>
      <c r="L405" t="s">
        <v>77</v>
      </c>
      <c r="M405" t="s"/>
      <c r="N405" t="s">
        <v>163</v>
      </c>
      <c r="O405" t="s">
        <v>79</v>
      </c>
      <c r="P405" t="s">
        <v>819</v>
      </c>
      <c r="Q405" t="s"/>
      <c r="R405" t="s">
        <v>80</v>
      </c>
      <c r="S405" t="s">
        <v>823</v>
      </c>
      <c r="T405" t="s">
        <v>82</v>
      </c>
      <c r="U405" t="s">
        <v>83</v>
      </c>
      <c r="V405" t="s">
        <v>84</v>
      </c>
      <c r="W405" t="s">
        <v>105</v>
      </c>
      <c r="X405" t="s"/>
      <c r="Y405" t="s">
        <v>86</v>
      </c>
      <c r="Z405">
        <f>HYPERLINK("https://hotelmonitor-cachepage.eclerx.com/savepage/tk_15442501458388991_sr_2150.html","info")</f>
        <v/>
      </c>
      <c r="AA405" t="n">
        <v>-3791868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89</v>
      </c>
      <c r="AO405" t="s">
        <v>824</v>
      </c>
      <c r="AP405" t="n">
        <v>140</v>
      </c>
      <c r="AQ405" t="s">
        <v>91</v>
      </c>
      <c r="AR405" t="s">
        <v>71</v>
      </c>
      <c r="AS405" t="s"/>
      <c r="AT405" t="s">
        <v>93</v>
      </c>
      <c r="AU405" t="s"/>
      <c r="AV405" t="s"/>
      <c r="AW405" t="s"/>
      <c r="AX405" t="s"/>
      <c r="AY405" t="n">
        <v>3791868</v>
      </c>
      <c r="AZ405" t="s">
        <v>822</v>
      </c>
      <c r="BA405" t="s"/>
      <c r="BB405" t="n">
        <v>462265</v>
      </c>
      <c r="BC405" t="n">
        <v>98.893472</v>
      </c>
      <c r="BD405" t="n">
        <v>8.087825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95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819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1010.1</v>
      </c>
      <c r="L406" t="s">
        <v>77</v>
      </c>
      <c r="M406" t="s"/>
      <c r="N406" t="s">
        <v>163</v>
      </c>
      <c r="O406" t="s">
        <v>79</v>
      </c>
      <c r="P406" t="s">
        <v>819</v>
      </c>
      <c r="Q406" t="s"/>
      <c r="R406" t="s">
        <v>80</v>
      </c>
      <c r="S406" t="s">
        <v>656</v>
      </c>
      <c r="T406" t="s">
        <v>82</v>
      </c>
      <c r="U406" t="s">
        <v>83</v>
      </c>
      <c r="V406" t="s">
        <v>84</v>
      </c>
      <c r="W406" t="s">
        <v>105</v>
      </c>
      <c r="X406" t="s"/>
      <c r="Y406" t="s">
        <v>86</v>
      </c>
      <c r="Z406">
        <f>HYPERLINK("https://hotelmonitor-cachepage.eclerx.com/savepage/tk_15442501458388991_sr_2150.html","info")</f>
        <v/>
      </c>
      <c r="AA406" t="n">
        <v>-3791868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89</v>
      </c>
      <c r="AO406" t="s">
        <v>287</v>
      </c>
      <c r="AP406" t="n">
        <v>140</v>
      </c>
      <c r="AQ406" t="s">
        <v>91</v>
      </c>
      <c r="AR406" t="s">
        <v>71</v>
      </c>
      <c r="AS406" t="s"/>
      <c r="AT406" t="s">
        <v>93</v>
      </c>
      <c r="AU406" t="s"/>
      <c r="AV406" t="s"/>
      <c r="AW406" t="s"/>
      <c r="AX406" t="s"/>
      <c r="AY406" t="n">
        <v>3791868</v>
      </c>
      <c r="AZ406" t="s">
        <v>822</v>
      </c>
      <c r="BA406" t="s"/>
      <c r="BB406" t="n">
        <v>462265</v>
      </c>
      <c r="BC406" t="n">
        <v>98.893472</v>
      </c>
      <c r="BD406" t="n">
        <v>8.087825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95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819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820.73</v>
      </c>
      <c r="L407" t="s">
        <v>77</v>
      </c>
      <c r="M407" t="s"/>
      <c r="N407" t="s">
        <v>214</v>
      </c>
      <c r="O407" t="s">
        <v>79</v>
      </c>
      <c r="P407" t="s">
        <v>819</v>
      </c>
      <c r="Q407" t="s"/>
      <c r="R407" t="s">
        <v>80</v>
      </c>
      <c r="S407" t="s">
        <v>820</v>
      </c>
      <c r="T407" t="s">
        <v>82</v>
      </c>
      <c r="U407" t="s">
        <v>83</v>
      </c>
      <c r="V407" t="s">
        <v>84</v>
      </c>
      <c r="W407" t="s">
        <v>105</v>
      </c>
      <c r="X407" t="s"/>
      <c r="Y407" t="s">
        <v>86</v>
      </c>
      <c r="Z407">
        <f>HYPERLINK("https://hotelmonitor-cachepage.eclerx.com/savepage/tk_15442501458388991_sr_2150.html","info")</f>
        <v/>
      </c>
      <c r="AA407" t="n">
        <v>-3791868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89</v>
      </c>
      <c r="AO407" t="s">
        <v>825</v>
      </c>
      <c r="AP407" t="n">
        <v>140</v>
      </c>
      <c r="AQ407" t="s">
        <v>91</v>
      </c>
      <c r="AR407" t="s">
        <v>71</v>
      </c>
      <c r="AS407" t="s"/>
      <c r="AT407" t="s">
        <v>93</v>
      </c>
      <c r="AU407" t="s"/>
      <c r="AV407" t="s"/>
      <c r="AW407" t="s"/>
      <c r="AX407" t="s"/>
      <c r="AY407" t="n">
        <v>3791868</v>
      </c>
      <c r="AZ407" t="s">
        <v>822</v>
      </c>
      <c r="BA407" t="s"/>
      <c r="BB407" t="n">
        <v>462265</v>
      </c>
      <c r="BC407" t="n">
        <v>98.893472</v>
      </c>
      <c r="BD407" t="n">
        <v>8.087825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95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819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975.67</v>
      </c>
      <c r="L408" t="s">
        <v>77</v>
      </c>
      <c r="M408" t="s"/>
      <c r="N408" t="s">
        <v>214</v>
      </c>
      <c r="O408" t="s">
        <v>79</v>
      </c>
      <c r="P408" t="s">
        <v>819</v>
      </c>
      <c r="Q408" t="s"/>
      <c r="R408" t="s">
        <v>80</v>
      </c>
      <c r="S408" t="s">
        <v>823</v>
      </c>
      <c r="T408" t="s">
        <v>82</v>
      </c>
      <c r="U408" t="s">
        <v>83</v>
      </c>
      <c r="V408" t="s">
        <v>84</v>
      </c>
      <c r="W408" t="s">
        <v>105</v>
      </c>
      <c r="X408" t="s"/>
      <c r="Y408" t="s">
        <v>86</v>
      </c>
      <c r="Z408">
        <f>HYPERLINK("https://hotelmonitor-cachepage.eclerx.com/savepage/tk_15442501458388991_sr_2150.html","info")</f>
        <v/>
      </c>
      <c r="AA408" t="n">
        <v>-3791868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89</v>
      </c>
      <c r="AO408" t="s">
        <v>826</v>
      </c>
      <c r="AP408" t="n">
        <v>140</v>
      </c>
      <c r="AQ408" t="s">
        <v>91</v>
      </c>
      <c r="AR408" t="s">
        <v>71</v>
      </c>
      <c r="AS408" t="s"/>
      <c r="AT408" t="s">
        <v>93</v>
      </c>
      <c r="AU408" t="s"/>
      <c r="AV408" t="s"/>
      <c r="AW408" t="s"/>
      <c r="AX408" t="s"/>
      <c r="AY408" t="n">
        <v>3791868</v>
      </c>
      <c r="AZ408" t="s">
        <v>822</v>
      </c>
      <c r="BA408" t="s"/>
      <c r="BB408" t="n">
        <v>462265</v>
      </c>
      <c r="BC408" t="n">
        <v>98.893472</v>
      </c>
      <c r="BD408" t="n">
        <v>8.087825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95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819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1010.1</v>
      </c>
      <c r="L409" t="s">
        <v>77</v>
      </c>
      <c r="M409" t="s"/>
      <c r="N409" t="s">
        <v>214</v>
      </c>
      <c r="O409" t="s">
        <v>79</v>
      </c>
      <c r="P409" t="s">
        <v>819</v>
      </c>
      <c r="Q409" t="s"/>
      <c r="R409" t="s">
        <v>80</v>
      </c>
      <c r="S409" t="s">
        <v>656</v>
      </c>
      <c r="T409" t="s">
        <v>82</v>
      </c>
      <c r="U409" t="s">
        <v>83</v>
      </c>
      <c r="V409" t="s">
        <v>84</v>
      </c>
      <c r="W409" t="s">
        <v>105</v>
      </c>
      <c r="X409" t="s"/>
      <c r="Y409" t="s">
        <v>86</v>
      </c>
      <c r="Z409">
        <f>HYPERLINK("https://hotelmonitor-cachepage.eclerx.com/savepage/tk_15442501458388991_sr_2150.html","info")</f>
        <v/>
      </c>
      <c r="AA409" t="n">
        <v>-3791868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140</v>
      </c>
      <c r="AQ409" t="s">
        <v>91</v>
      </c>
      <c r="AR409" t="s">
        <v>71</v>
      </c>
      <c r="AS409" t="s"/>
      <c r="AT409" t="s">
        <v>93</v>
      </c>
      <c r="AU409" t="s"/>
      <c r="AV409" t="s"/>
      <c r="AW409" t="s"/>
      <c r="AX409" t="s"/>
      <c r="AY409" t="n">
        <v>3791868</v>
      </c>
      <c r="AZ409" t="s">
        <v>822</v>
      </c>
      <c r="BA409" t="s"/>
      <c r="BB409" t="n">
        <v>462265</v>
      </c>
      <c r="BC409" t="n">
        <v>98.893472</v>
      </c>
      <c r="BD409" t="n">
        <v>8.087825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95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819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1036.65</v>
      </c>
      <c r="L410" t="s">
        <v>77</v>
      </c>
      <c r="M410" t="s"/>
      <c r="N410" t="s">
        <v>827</v>
      </c>
      <c r="O410" t="s">
        <v>79</v>
      </c>
      <c r="P410" t="s">
        <v>819</v>
      </c>
      <c r="Q410" t="s"/>
      <c r="R410" t="s">
        <v>80</v>
      </c>
      <c r="S410" t="s">
        <v>828</v>
      </c>
      <c r="T410" t="s">
        <v>82</v>
      </c>
      <c r="U410" t="s">
        <v>83</v>
      </c>
      <c r="V410" t="s">
        <v>84</v>
      </c>
      <c r="W410" t="s">
        <v>105</v>
      </c>
      <c r="X410" t="s"/>
      <c r="Y410" t="s">
        <v>86</v>
      </c>
      <c r="Z410">
        <f>HYPERLINK("https://hotelmonitor-cachepage.eclerx.com/savepage/tk_15442501458388991_sr_2150.html","info")</f>
        <v/>
      </c>
      <c r="AA410" t="n">
        <v>-3791868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89</v>
      </c>
      <c r="AO410" t="s">
        <v>829</v>
      </c>
      <c r="AP410" t="n">
        <v>140</v>
      </c>
      <c r="AQ410" t="s">
        <v>91</v>
      </c>
      <c r="AR410" t="s">
        <v>71</v>
      </c>
      <c r="AS410" t="s"/>
      <c r="AT410" t="s">
        <v>93</v>
      </c>
      <c r="AU410" t="s"/>
      <c r="AV410" t="s"/>
      <c r="AW410" t="s"/>
      <c r="AX410" t="s"/>
      <c r="AY410" t="n">
        <v>3791868</v>
      </c>
      <c r="AZ410" t="s">
        <v>822</v>
      </c>
      <c r="BA410" t="s"/>
      <c r="BB410" t="n">
        <v>462265</v>
      </c>
      <c r="BC410" t="n">
        <v>98.893472</v>
      </c>
      <c r="BD410" t="n">
        <v>8.087825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95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819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1219.58</v>
      </c>
      <c r="L411" t="s">
        <v>77</v>
      </c>
      <c r="M411" t="s"/>
      <c r="N411" t="s">
        <v>827</v>
      </c>
      <c r="O411" t="s">
        <v>79</v>
      </c>
      <c r="P411" t="s">
        <v>819</v>
      </c>
      <c r="Q411" t="s"/>
      <c r="R411" t="s">
        <v>80</v>
      </c>
      <c r="S411" t="s">
        <v>830</v>
      </c>
      <c r="T411" t="s">
        <v>82</v>
      </c>
      <c r="U411" t="s">
        <v>83</v>
      </c>
      <c r="V411" t="s">
        <v>84</v>
      </c>
      <c r="W411" t="s">
        <v>105</v>
      </c>
      <c r="X411" t="s"/>
      <c r="Y411" t="s">
        <v>86</v>
      </c>
      <c r="Z411">
        <f>HYPERLINK("https://hotelmonitor-cachepage.eclerx.com/savepage/tk_15442501458388991_sr_2150.html","info")</f>
        <v/>
      </c>
      <c r="AA411" t="n">
        <v>-3791868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89</v>
      </c>
      <c r="AO411" t="s">
        <v>831</v>
      </c>
      <c r="AP411" t="n">
        <v>140</v>
      </c>
      <c r="AQ411" t="s">
        <v>91</v>
      </c>
      <c r="AR411" t="s">
        <v>71</v>
      </c>
      <c r="AS411" t="s"/>
      <c r="AT411" t="s">
        <v>93</v>
      </c>
      <c r="AU411" t="s"/>
      <c r="AV411" t="s"/>
      <c r="AW411" t="s"/>
      <c r="AX411" t="s"/>
      <c r="AY411" t="n">
        <v>3791868</v>
      </c>
      <c r="AZ411" t="s">
        <v>822</v>
      </c>
      <c r="BA411" t="s"/>
      <c r="BB411" t="n">
        <v>462265</v>
      </c>
      <c r="BC411" t="n">
        <v>98.893472</v>
      </c>
      <c r="BD411" t="n">
        <v>8.087825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95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819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1262.63</v>
      </c>
      <c r="L412" t="s">
        <v>77</v>
      </c>
      <c r="M412" t="s"/>
      <c r="N412" t="s">
        <v>827</v>
      </c>
      <c r="O412" t="s">
        <v>79</v>
      </c>
      <c r="P412" t="s">
        <v>819</v>
      </c>
      <c r="Q412" t="s"/>
      <c r="R412" t="s">
        <v>80</v>
      </c>
      <c r="S412" t="s">
        <v>571</v>
      </c>
      <c r="T412" t="s">
        <v>82</v>
      </c>
      <c r="U412" t="s">
        <v>83</v>
      </c>
      <c r="V412" t="s">
        <v>84</v>
      </c>
      <c r="W412" t="s">
        <v>105</v>
      </c>
      <c r="X412" t="s"/>
      <c r="Y412" t="s">
        <v>86</v>
      </c>
      <c r="Z412">
        <f>HYPERLINK("https://hotelmonitor-cachepage.eclerx.com/savepage/tk_15442501458388991_sr_2150.html","info")</f>
        <v/>
      </c>
      <c r="AA412" t="n">
        <v>-3791868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89</v>
      </c>
      <c r="AO412" t="s">
        <v>255</v>
      </c>
      <c r="AP412" t="n">
        <v>140</v>
      </c>
      <c r="AQ412" t="s">
        <v>91</v>
      </c>
      <c r="AR412" t="s">
        <v>71</v>
      </c>
      <c r="AS412" t="s"/>
      <c r="AT412" t="s">
        <v>93</v>
      </c>
      <c r="AU412" t="s"/>
      <c r="AV412" t="s"/>
      <c r="AW412" t="s"/>
      <c r="AX412" t="s"/>
      <c r="AY412" t="n">
        <v>3791868</v>
      </c>
      <c r="AZ412" t="s">
        <v>822</v>
      </c>
      <c r="BA412" t="s"/>
      <c r="BB412" t="n">
        <v>462265</v>
      </c>
      <c r="BC412" t="n">
        <v>98.893472</v>
      </c>
      <c r="BD412" t="n">
        <v>8.087825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95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832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1062.02</v>
      </c>
      <c r="L413" t="s">
        <v>77</v>
      </c>
      <c r="M413" t="s"/>
      <c r="N413" t="s">
        <v>833</v>
      </c>
      <c r="O413" t="s">
        <v>79</v>
      </c>
      <c r="P413" t="s">
        <v>832</v>
      </c>
      <c r="Q413" t="s"/>
      <c r="R413" t="s">
        <v>115</v>
      </c>
      <c r="S413" t="s">
        <v>834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HYPERLINK("https://hotelmonitor-cachepage.eclerx.com/savepage/tk_15442506701509554_sr_2150.html","info")</f>
        <v/>
      </c>
      <c r="AA413" t="n">
        <v>-3791805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349</v>
      </c>
      <c r="AQ413" t="s">
        <v>91</v>
      </c>
      <c r="AR413" t="s">
        <v>92</v>
      </c>
      <c r="AS413" t="s"/>
      <c r="AT413" t="s">
        <v>93</v>
      </c>
      <c r="AU413" t="s"/>
      <c r="AV413" t="s"/>
      <c r="AW413" t="s"/>
      <c r="AX413" t="s"/>
      <c r="AY413" t="n">
        <v>3791805</v>
      </c>
      <c r="AZ413" t="s">
        <v>835</v>
      </c>
      <c r="BA413" t="s"/>
      <c r="BB413" t="n">
        <v>532342</v>
      </c>
      <c r="BC413" t="n">
        <v>98.79112243652339</v>
      </c>
      <c r="BD413" t="n">
        <v>8.045398408324781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95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836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3489.89</v>
      </c>
      <c r="L414" t="s">
        <v>77</v>
      </c>
      <c r="M414" t="s"/>
      <c r="N414" t="s">
        <v>837</v>
      </c>
      <c r="O414" t="s">
        <v>79</v>
      </c>
      <c r="P414" t="s">
        <v>836</v>
      </c>
      <c r="Q414" t="s"/>
      <c r="R414" t="s">
        <v>80</v>
      </c>
      <c r="S414" t="s">
        <v>838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>
        <f>HYPERLINK("https://hotelmonitor-cachepage.eclerx.com/savepage/tk_15442499871215472_sr_2150.html","info")</f>
        <v/>
      </c>
      <c r="AA414" t="n">
        <v>-4599219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89</v>
      </c>
      <c r="AO414" t="s">
        <v>839</v>
      </c>
      <c r="AP414" t="n">
        <v>58</v>
      </c>
      <c r="AQ414" t="s">
        <v>91</v>
      </c>
      <c r="AR414" t="s">
        <v>71</v>
      </c>
      <c r="AS414" t="s"/>
      <c r="AT414" t="s">
        <v>93</v>
      </c>
      <c r="AU414" t="s"/>
      <c r="AV414" t="s"/>
      <c r="AW414" t="s"/>
      <c r="AX414" t="s"/>
      <c r="AY414" t="n">
        <v>4599219</v>
      </c>
      <c r="AZ414" t="s">
        <v>840</v>
      </c>
      <c r="BA414" t="s"/>
      <c r="BB414" t="n">
        <v>2614527</v>
      </c>
      <c r="BC414" t="n">
        <v>98.83276290000001</v>
      </c>
      <c r="BD414" t="n">
        <v>8.036865799999999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95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836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3489.89</v>
      </c>
      <c r="L415" t="s">
        <v>77</v>
      </c>
      <c r="M415" t="s"/>
      <c r="N415" t="s">
        <v>837</v>
      </c>
      <c r="O415" t="s">
        <v>79</v>
      </c>
      <c r="P415" t="s">
        <v>836</v>
      </c>
      <c r="Q415" t="s"/>
      <c r="R415" t="s">
        <v>80</v>
      </c>
      <c r="S415" t="s">
        <v>838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>
        <f>HYPERLINK("https://hotelmonitor-cachepage.eclerx.com/savepage/tk_15442499871215472_sr_2150.html","info")</f>
        <v/>
      </c>
      <c r="AA415" t="n">
        <v>-4599219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89</v>
      </c>
      <c r="AO415" t="s">
        <v>839</v>
      </c>
      <c r="AP415" t="n">
        <v>58</v>
      </c>
      <c r="AQ415" t="s">
        <v>91</v>
      </c>
      <c r="AR415" t="s">
        <v>261</v>
      </c>
      <c r="AS415" t="s"/>
      <c r="AT415" t="s">
        <v>93</v>
      </c>
      <c r="AU415" t="s"/>
      <c r="AV415" t="s"/>
      <c r="AW415" t="s"/>
      <c r="AX415" t="s"/>
      <c r="AY415" t="n">
        <v>4599219</v>
      </c>
      <c r="AZ415" t="s">
        <v>840</v>
      </c>
      <c r="BA415" t="s"/>
      <c r="BB415" t="n">
        <v>2614527</v>
      </c>
      <c r="BC415" t="n">
        <v>98.83276290000001</v>
      </c>
      <c r="BD415" t="n">
        <v>8.036865799999999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95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836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3919.74</v>
      </c>
      <c r="L416" t="s">
        <v>77</v>
      </c>
      <c r="M416" t="s"/>
      <c r="N416" t="s">
        <v>837</v>
      </c>
      <c r="O416" t="s">
        <v>79</v>
      </c>
      <c r="P416" t="s">
        <v>836</v>
      </c>
      <c r="Q416" t="s"/>
      <c r="R416" t="s">
        <v>80</v>
      </c>
      <c r="S416" t="s">
        <v>841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HYPERLINK("https://hotelmonitor-cachepage.eclerx.com/savepage/tk_15442499871215472_sr_2150.html","info")</f>
        <v/>
      </c>
      <c r="AA416" t="n">
        <v>-4599219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89</v>
      </c>
      <c r="AO416" t="s">
        <v>842</v>
      </c>
      <c r="AP416" t="n">
        <v>58</v>
      </c>
      <c r="AQ416" t="s">
        <v>91</v>
      </c>
      <c r="AR416" t="s">
        <v>71</v>
      </c>
      <c r="AS416" t="s"/>
      <c r="AT416" t="s">
        <v>93</v>
      </c>
      <c r="AU416" t="s"/>
      <c r="AV416" t="s"/>
      <c r="AW416" t="s"/>
      <c r="AX416" t="s"/>
      <c r="AY416" t="n">
        <v>4599219</v>
      </c>
      <c r="AZ416" t="s">
        <v>840</v>
      </c>
      <c r="BA416" t="s"/>
      <c r="BB416" t="n">
        <v>2614527</v>
      </c>
      <c r="BC416" t="n">
        <v>98.83276290000001</v>
      </c>
      <c r="BD416" t="n">
        <v>8.036865799999999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95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836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3919.74</v>
      </c>
      <c r="L417" t="s">
        <v>77</v>
      </c>
      <c r="M417" t="s"/>
      <c r="N417" t="s">
        <v>837</v>
      </c>
      <c r="O417" t="s">
        <v>79</v>
      </c>
      <c r="P417" t="s">
        <v>836</v>
      </c>
      <c r="Q417" t="s"/>
      <c r="R417" t="s">
        <v>80</v>
      </c>
      <c r="S417" t="s">
        <v>841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HYPERLINK("https://hotelmonitor-cachepage.eclerx.com/savepage/tk_15442499871215472_sr_2150.html","info")</f>
        <v/>
      </c>
      <c r="AA417" t="n">
        <v>-4599219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89</v>
      </c>
      <c r="AO417" t="s">
        <v>842</v>
      </c>
      <c r="AP417" t="n">
        <v>58</v>
      </c>
      <c r="AQ417" t="s">
        <v>91</v>
      </c>
      <c r="AR417" t="s">
        <v>261</v>
      </c>
      <c r="AS417" t="s"/>
      <c r="AT417" t="s">
        <v>93</v>
      </c>
      <c r="AU417" t="s"/>
      <c r="AV417" t="s"/>
      <c r="AW417" t="s"/>
      <c r="AX417" t="s"/>
      <c r="AY417" t="n">
        <v>4599219</v>
      </c>
      <c r="AZ417" t="s">
        <v>840</v>
      </c>
      <c r="BA417" t="s"/>
      <c r="BB417" t="n">
        <v>2614527</v>
      </c>
      <c r="BC417" t="n">
        <v>98.83276290000001</v>
      </c>
      <c r="BD417" t="n">
        <v>8.036865799999999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95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836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4208.75</v>
      </c>
      <c r="L418" t="s">
        <v>77</v>
      </c>
      <c r="M418" t="s"/>
      <c r="N418" t="s">
        <v>837</v>
      </c>
      <c r="O418" t="s">
        <v>79</v>
      </c>
      <c r="P418" t="s">
        <v>836</v>
      </c>
      <c r="Q418" t="s"/>
      <c r="R418" t="s">
        <v>80</v>
      </c>
      <c r="S418" t="s">
        <v>843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HYPERLINK("https://hotelmonitor-cachepage.eclerx.com/savepage/tk_15442499871215472_sr_2150.html","info")</f>
        <v/>
      </c>
      <c r="AA418" t="n">
        <v>-4599219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89</v>
      </c>
      <c r="AO418" t="s">
        <v>101</v>
      </c>
      <c r="AP418" t="n">
        <v>58</v>
      </c>
      <c r="AQ418" t="s">
        <v>91</v>
      </c>
      <c r="AR418" t="s">
        <v>71</v>
      </c>
      <c r="AS418" t="s"/>
      <c r="AT418" t="s">
        <v>93</v>
      </c>
      <c r="AU418" t="s"/>
      <c r="AV418" t="s"/>
      <c r="AW418" t="s"/>
      <c r="AX418" t="s"/>
      <c r="AY418" t="n">
        <v>4599219</v>
      </c>
      <c r="AZ418" t="s">
        <v>840</v>
      </c>
      <c r="BA418" t="s"/>
      <c r="BB418" t="n">
        <v>2614527</v>
      </c>
      <c r="BC418" t="n">
        <v>98.83276290000001</v>
      </c>
      <c r="BD418" t="n">
        <v>8.036865799999999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95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836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4208.75</v>
      </c>
      <c r="L419" t="s">
        <v>77</v>
      </c>
      <c r="M419" t="s"/>
      <c r="N419" t="s">
        <v>837</v>
      </c>
      <c r="O419" t="s">
        <v>79</v>
      </c>
      <c r="P419" t="s">
        <v>836</v>
      </c>
      <c r="Q419" t="s"/>
      <c r="R419" t="s">
        <v>80</v>
      </c>
      <c r="S419" t="s">
        <v>843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HYPERLINK("https://hotelmonitor-cachepage.eclerx.com/savepage/tk_15442499871215472_sr_2150.html","info")</f>
        <v/>
      </c>
      <c r="AA419" t="n">
        <v>-4599219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89</v>
      </c>
      <c r="AO419" t="s">
        <v>101</v>
      </c>
      <c r="AP419" t="n">
        <v>58</v>
      </c>
      <c r="AQ419" t="s">
        <v>91</v>
      </c>
      <c r="AR419" t="s">
        <v>261</v>
      </c>
      <c r="AS419" t="s"/>
      <c r="AT419" t="s">
        <v>93</v>
      </c>
      <c r="AU419" t="s"/>
      <c r="AV419" t="s"/>
      <c r="AW419" t="s"/>
      <c r="AX419" t="s"/>
      <c r="AY419" t="n">
        <v>4599219</v>
      </c>
      <c r="AZ419" t="s">
        <v>840</v>
      </c>
      <c r="BA419" t="s"/>
      <c r="BB419" t="n">
        <v>2614527</v>
      </c>
      <c r="BC419" t="n">
        <v>98.83276290000001</v>
      </c>
      <c r="BD419" t="n">
        <v>8.036865799999999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95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836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4233.32</v>
      </c>
      <c r="L420" t="s">
        <v>77</v>
      </c>
      <c r="M420" t="s"/>
      <c r="N420" t="s">
        <v>844</v>
      </c>
      <c r="O420" t="s">
        <v>79</v>
      </c>
      <c r="P420" t="s">
        <v>836</v>
      </c>
      <c r="Q420" t="s"/>
      <c r="R420" t="s">
        <v>80</v>
      </c>
      <c r="S420" t="s">
        <v>845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HYPERLINK("https://hotelmonitor-cachepage.eclerx.com/savepage/tk_15442499871215472_sr_2150.html","info")</f>
        <v/>
      </c>
      <c r="AA420" t="n">
        <v>-4599219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89</v>
      </c>
      <c r="AO420" t="s">
        <v>846</v>
      </c>
      <c r="AP420" t="n">
        <v>58</v>
      </c>
      <c r="AQ420" t="s">
        <v>91</v>
      </c>
      <c r="AR420" t="s">
        <v>71</v>
      </c>
      <c r="AS420" t="s"/>
      <c r="AT420" t="s">
        <v>93</v>
      </c>
      <c r="AU420" t="s"/>
      <c r="AV420" t="s"/>
      <c r="AW420" t="s"/>
      <c r="AX420" t="s"/>
      <c r="AY420" t="n">
        <v>4599219</v>
      </c>
      <c r="AZ420" t="s">
        <v>840</v>
      </c>
      <c r="BA420" t="s"/>
      <c r="BB420" t="n">
        <v>2614527</v>
      </c>
      <c r="BC420" t="n">
        <v>98.83276290000001</v>
      </c>
      <c r="BD420" t="n">
        <v>8.036865799999999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95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836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4233.32</v>
      </c>
      <c r="L421" t="s">
        <v>77</v>
      </c>
      <c r="M421" t="s"/>
      <c r="N421" t="s">
        <v>844</v>
      </c>
      <c r="O421" t="s">
        <v>79</v>
      </c>
      <c r="P421" t="s">
        <v>836</v>
      </c>
      <c r="Q421" t="s"/>
      <c r="R421" t="s">
        <v>80</v>
      </c>
      <c r="S421" t="s">
        <v>845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HYPERLINK("https://hotelmonitor-cachepage.eclerx.com/savepage/tk_15442499871215472_sr_2150.html","info")</f>
        <v/>
      </c>
      <c r="AA421" t="n">
        <v>-4599219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89</v>
      </c>
      <c r="AO421" t="s">
        <v>846</v>
      </c>
      <c r="AP421" t="n">
        <v>58</v>
      </c>
      <c r="AQ421" t="s">
        <v>91</v>
      </c>
      <c r="AR421" t="s">
        <v>261</v>
      </c>
      <c r="AS421" t="s"/>
      <c r="AT421" t="s">
        <v>93</v>
      </c>
      <c r="AU421" t="s"/>
      <c r="AV421" t="s"/>
      <c r="AW421" t="s"/>
      <c r="AX421" t="s"/>
      <c r="AY421" t="n">
        <v>4599219</v>
      </c>
      <c r="AZ421" t="s">
        <v>840</v>
      </c>
      <c r="BA421" t="s"/>
      <c r="BB421" t="n">
        <v>2614527</v>
      </c>
      <c r="BC421" t="n">
        <v>98.83276290000001</v>
      </c>
      <c r="BD421" t="n">
        <v>8.036865799999999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95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836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4586.1</v>
      </c>
      <c r="L422" t="s">
        <v>77</v>
      </c>
      <c r="M422" t="s"/>
      <c r="N422" t="s">
        <v>847</v>
      </c>
      <c r="O422" t="s">
        <v>79</v>
      </c>
      <c r="P422" t="s">
        <v>836</v>
      </c>
      <c r="Q422" t="s"/>
      <c r="R422" t="s">
        <v>80</v>
      </c>
      <c r="S422" t="s">
        <v>848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>
        <f>HYPERLINK("https://hotelmonitor-cachepage.eclerx.com/savepage/tk_15442499871215472_sr_2150.html","info")</f>
        <v/>
      </c>
      <c r="AA422" t="n">
        <v>-4599219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89</v>
      </c>
      <c r="AO422" t="s">
        <v>849</v>
      </c>
      <c r="AP422" t="n">
        <v>58</v>
      </c>
      <c r="AQ422" t="s">
        <v>91</v>
      </c>
      <c r="AR422" t="s">
        <v>71</v>
      </c>
      <c r="AS422" t="s"/>
      <c r="AT422" t="s">
        <v>93</v>
      </c>
      <c r="AU422" t="s"/>
      <c r="AV422" t="s"/>
      <c r="AW422" t="s"/>
      <c r="AX422" t="s"/>
      <c r="AY422" t="n">
        <v>4599219</v>
      </c>
      <c r="AZ422" t="s">
        <v>840</v>
      </c>
      <c r="BA422" t="s"/>
      <c r="BB422" t="n">
        <v>2614527</v>
      </c>
      <c r="BC422" t="n">
        <v>98.83276290000001</v>
      </c>
      <c r="BD422" t="n">
        <v>8.036865799999999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95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836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4586.1</v>
      </c>
      <c r="L423" t="s">
        <v>77</v>
      </c>
      <c r="M423" t="s"/>
      <c r="N423" t="s">
        <v>847</v>
      </c>
      <c r="O423" t="s">
        <v>79</v>
      </c>
      <c r="P423" t="s">
        <v>836</v>
      </c>
      <c r="Q423" t="s"/>
      <c r="R423" t="s">
        <v>80</v>
      </c>
      <c r="S423" t="s">
        <v>848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>
        <f>HYPERLINK("https://hotelmonitor-cachepage.eclerx.com/savepage/tk_15442499871215472_sr_2150.html","info")</f>
        <v/>
      </c>
      <c r="AA423" t="n">
        <v>-4599219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89</v>
      </c>
      <c r="AO423" t="s">
        <v>849</v>
      </c>
      <c r="AP423" t="n">
        <v>58</v>
      </c>
      <c r="AQ423" t="s">
        <v>91</v>
      </c>
      <c r="AR423" t="s">
        <v>261</v>
      </c>
      <c r="AS423" t="s"/>
      <c r="AT423" t="s">
        <v>93</v>
      </c>
      <c r="AU423" t="s"/>
      <c r="AV423" t="s"/>
      <c r="AW423" t="s"/>
      <c r="AX423" t="s"/>
      <c r="AY423" t="n">
        <v>4599219</v>
      </c>
      <c r="AZ423" t="s">
        <v>840</v>
      </c>
      <c r="BA423" t="s"/>
      <c r="BB423" t="n">
        <v>2614527</v>
      </c>
      <c r="BC423" t="n">
        <v>98.83276290000001</v>
      </c>
      <c r="BD423" t="n">
        <v>8.036865799999999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95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836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4629.63</v>
      </c>
      <c r="L424" t="s">
        <v>77</v>
      </c>
      <c r="M424" t="s"/>
      <c r="N424" t="s">
        <v>837</v>
      </c>
      <c r="O424" t="s">
        <v>79</v>
      </c>
      <c r="P424" t="s">
        <v>836</v>
      </c>
      <c r="Q424" t="s"/>
      <c r="R424" t="s">
        <v>80</v>
      </c>
      <c r="S424" t="s">
        <v>850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HYPERLINK("https://hotelmonitor-cachepage.eclerx.com/savepage/tk_15442499871215472_sr_2150.html","info")</f>
        <v/>
      </c>
      <c r="AA424" t="n">
        <v>-4599219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89</v>
      </c>
      <c r="AO424" t="s">
        <v>851</v>
      </c>
      <c r="AP424" t="n">
        <v>58</v>
      </c>
      <c r="AQ424" t="s">
        <v>91</v>
      </c>
      <c r="AR424" t="s">
        <v>92</v>
      </c>
      <c r="AS424" t="s"/>
      <c r="AT424" t="s">
        <v>93</v>
      </c>
      <c r="AU424" t="s"/>
      <c r="AV424" t="s"/>
      <c r="AW424" t="s"/>
      <c r="AX424" t="s"/>
      <c r="AY424" t="n">
        <v>4599219</v>
      </c>
      <c r="AZ424" t="s">
        <v>840</v>
      </c>
      <c r="BA424" t="s"/>
      <c r="BB424" t="n">
        <v>2614527</v>
      </c>
      <c r="BC424" t="n">
        <v>98.83276290000001</v>
      </c>
      <c r="BD424" t="n">
        <v>8.036865799999999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95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836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4703.69</v>
      </c>
      <c r="L425" t="s">
        <v>77</v>
      </c>
      <c r="M425" t="s"/>
      <c r="N425" t="s">
        <v>837</v>
      </c>
      <c r="O425" t="s">
        <v>79</v>
      </c>
      <c r="P425" t="s">
        <v>836</v>
      </c>
      <c r="Q425" t="s"/>
      <c r="R425" t="s">
        <v>80</v>
      </c>
      <c r="S425" t="s">
        <v>852</v>
      </c>
      <c r="T425" t="s">
        <v>82</v>
      </c>
      <c r="U425" t="s">
        <v>83</v>
      </c>
      <c r="V425" t="s">
        <v>84</v>
      </c>
      <c r="W425" t="s">
        <v>105</v>
      </c>
      <c r="X425" t="s"/>
      <c r="Y425" t="s">
        <v>86</v>
      </c>
      <c r="Z425">
        <f>HYPERLINK("https://hotelmonitor-cachepage.eclerx.com/savepage/tk_15442499871215472_sr_2150.html","info")</f>
        <v/>
      </c>
      <c r="AA425" t="n">
        <v>-4599219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89</v>
      </c>
      <c r="AO425" t="s">
        <v>853</v>
      </c>
      <c r="AP425" t="n">
        <v>58</v>
      </c>
      <c r="AQ425" t="s">
        <v>91</v>
      </c>
      <c r="AR425" t="s">
        <v>71</v>
      </c>
      <c r="AS425" t="s"/>
      <c r="AT425" t="s">
        <v>93</v>
      </c>
      <c r="AU425" t="s"/>
      <c r="AV425" t="s"/>
      <c r="AW425" t="s"/>
      <c r="AX425" t="s"/>
      <c r="AY425" t="n">
        <v>4599219</v>
      </c>
      <c r="AZ425" t="s">
        <v>840</v>
      </c>
      <c r="BA425" t="s"/>
      <c r="BB425" t="n">
        <v>2614527</v>
      </c>
      <c r="BC425" t="n">
        <v>98.83276290000001</v>
      </c>
      <c r="BD425" t="n">
        <v>8.036865799999999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95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836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4703.69</v>
      </c>
      <c r="L426" t="s">
        <v>77</v>
      </c>
      <c r="M426" t="s"/>
      <c r="N426" t="s">
        <v>844</v>
      </c>
      <c r="O426" t="s">
        <v>79</v>
      </c>
      <c r="P426" t="s">
        <v>836</v>
      </c>
      <c r="Q426" t="s"/>
      <c r="R426" t="s">
        <v>80</v>
      </c>
      <c r="S426" t="s">
        <v>852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HYPERLINK("https://hotelmonitor-cachepage.eclerx.com/savepage/tk_15442499871215472_sr_2150.html","info")</f>
        <v/>
      </c>
      <c r="AA426" t="n">
        <v>-4599219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854</v>
      </c>
      <c r="AP426" t="n">
        <v>58</v>
      </c>
      <c r="AQ426" t="s">
        <v>91</v>
      </c>
      <c r="AR426" t="s">
        <v>71</v>
      </c>
      <c r="AS426" t="s"/>
      <c r="AT426" t="s">
        <v>93</v>
      </c>
      <c r="AU426" t="s"/>
      <c r="AV426" t="s"/>
      <c r="AW426" t="s"/>
      <c r="AX426" t="s"/>
      <c r="AY426" t="n">
        <v>4599219</v>
      </c>
      <c r="AZ426" t="s">
        <v>840</v>
      </c>
      <c r="BA426" t="s"/>
      <c r="BB426" t="n">
        <v>2614527</v>
      </c>
      <c r="BC426" t="n">
        <v>98.83276290000001</v>
      </c>
      <c r="BD426" t="n">
        <v>8.036865799999999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95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836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4703.69</v>
      </c>
      <c r="L427" t="s">
        <v>77</v>
      </c>
      <c r="M427" t="s"/>
      <c r="N427" t="s">
        <v>837</v>
      </c>
      <c r="O427" t="s">
        <v>79</v>
      </c>
      <c r="P427" t="s">
        <v>836</v>
      </c>
      <c r="Q427" t="s"/>
      <c r="R427" t="s">
        <v>80</v>
      </c>
      <c r="S427" t="s">
        <v>852</v>
      </c>
      <c r="T427" t="s">
        <v>82</v>
      </c>
      <c r="U427" t="s">
        <v>83</v>
      </c>
      <c r="V427" t="s">
        <v>84</v>
      </c>
      <c r="W427" t="s">
        <v>105</v>
      </c>
      <c r="X427" t="s"/>
      <c r="Y427" t="s">
        <v>86</v>
      </c>
      <c r="Z427">
        <f>HYPERLINK("https://hotelmonitor-cachepage.eclerx.com/savepage/tk_15442499871215472_sr_2150.html","info")</f>
        <v/>
      </c>
      <c r="AA427" t="n">
        <v>-4599219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89</v>
      </c>
      <c r="AO427" t="s">
        <v>853</v>
      </c>
      <c r="AP427" t="n">
        <v>58</v>
      </c>
      <c r="AQ427" t="s">
        <v>91</v>
      </c>
      <c r="AR427" t="s">
        <v>261</v>
      </c>
      <c r="AS427" t="s"/>
      <c r="AT427" t="s">
        <v>93</v>
      </c>
      <c r="AU427" t="s"/>
      <c r="AV427" t="s"/>
      <c r="AW427" t="s"/>
      <c r="AX427" t="s"/>
      <c r="AY427" t="n">
        <v>4599219</v>
      </c>
      <c r="AZ427" t="s">
        <v>840</v>
      </c>
      <c r="BA427" t="s"/>
      <c r="BB427" t="n">
        <v>2614527</v>
      </c>
      <c r="BC427" t="n">
        <v>98.83276290000001</v>
      </c>
      <c r="BD427" t="n">
        <v>8.036865799999999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95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836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4703.69</v>
      </c>
      <c r="L428" t="s">
        <v>77</v>
      </c>
      <c r="M428" t="s"/>
      <c r="N428" t="s">
        <v>844</v>
      </c>
      <c r="O428" t="s">
        <v>79</v>
      </c>
      <c r="P428" t="s">
        <v>836</v>
      </c>
      <c r="Q428" t="s"/>
      <c r="R428" t="s">
        <v>80</v>
      </c>
      <c r="S428" t="s">
        <v>852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HYPERLINK("https://hotelmonitor-cachepage.eclerx.com/savepage/tk_15442499871215472_sr_2150.html","info")</f>
        <v/>
      </c>
      <c r="AA428" t="n">
        <v>-4599219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89</v>
      </c>
      <c r="AO428" t="s">
        <v>854</v>
      </c>
      <c r="AP428" t="n">
        <v>58</v>
      </c>
      <c r="AQ428" t="s">
        <v>91</v>
      </c>
      <c r="AR428" t="s">
        <v>261</v>
      </c>
      <c r="AS428" t="s"/>
      <c r="AT428" t="s">
        <v>93</v>
      </c>
      <c r="AU428" t="s"/>
      <c r="AV428" t="s"/>
      <c r="AW428" t="s"/>
      <c r="AX428" t="s"/>
      <c r="AY428" t="n">
        <v>4599219</v>
      </c>
      <c r="AZ428" t="s">
        <v>840</v>
      </c>
      <c r="BA428" t="s"/>
      <c r="BB428" t="n">
        <v>2614527</v>
      </c>
      <c r="BC428" t="n">
        <v>98.83276290000001</v>
      </c>
      <c r="BD428" t="n">
        <v>8.036865799999999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95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836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4860.48</v>
      </c>
      <c r="L429" t="s">
        <v>77</v>
      </c>
      <c r="M429" t="s"/>
      <c r="N429" t="s">
        <v>844</v>
      </c>
      <c r="O429" t="s">
        <v>79</v>
      </c>
      <c r="P429" t="s">
        <v>836</v>
      </c>
      <c r="Q429" t="s"/>
      <c r="R429" t="s">
        <v>80</v>
      </c>
      <c r="S429" t="s">
        <v>855</v>
      </c>
      <c r="T429" t="s">
        <v>82</v>
      </c>
      <c r="U429" t="s">
        <v>83</v>
      </c>
      <c r="V429" t="s">
        <v>84</v>
      </c>
      <c r="W429" t="s">
        <v>105</v>
      </c>
      <c r="X429" t="s"/>
      <c r="Y429" t="s">
        <v>86</v>
      </c>
      <c r="Z429">
        <f>HYPERLINK("https://hotelmonitor-cachepage.eclerx.com/savepage/tk_15442499871215472_sr_2150.html","info")</f>
        <v/>
      </c>
      <c r="AA429" t="n">
        <v>-4599219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89</v>
      </c>
      <c r="AO429" t="s">
        <v>856</v>
      </c>
      <c r="AP429" t="n">
        <v>58</v>
      </c>
      <c r="AQ429" t="s">
        <v>91</v>
      </c>
      <c r="AR429" t="s">
        <v>71</v>
      </c>
      <c r="AS429" t="s"/>
      <c r="AT429" t="s">
        <v>93</v>
      </c>
      <c r="AU429" t="s"/>
      <c r="AV429" t="s"/>
      <c r="AW429" t="s"/>
      <c r="AX429" t="s"/>
      <c r="AY429" t="n">
        <v>4599219</v>
      </c>
      <c r="AZ429" t="s">
        <v>840</v>
      </c>
      <c r="BA429" t="s"/>
      <c r="BB429" t="n">
        <v>2614527</v>
      </c>
      <c r="BC429" t="n">
        <v>98.83276290000001</v>
      </c>
      <c r="BD429" t="n">
        <v>8.036865799999999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95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836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4860.48</v>
      </c>
      <c r="L430" t="s">
        <v>77</v>
      </c>
      <c r="M430" t="s"/>
      <c r="N430" t="s">
        <v>844</v>
      </c>
      <c r="O430" t="s">
        <v>79</v>
      </c>
      <c r="P430" t="s">
        <v>836</v>
      </c>
      <c r="Q430" t="s"/>
      <c r="R430" t="s">
        <v>80</v>
      </c>
      <c r="S430" t="s">
        <v>855</v>
      </c>
      <c r="T430" t="s">
        <v>82</v>
      </c>
      <c r="U430" t="s">
        <v>83</v>
      </c>
      <c r="V430" t="s">
        <v>84</v>
      </c>
      <c r="W430" t="s">
        <v>105</v>
      </c>
      <c r="X430" t="s"/>
      <c r="Y430" t="s">
        <v>86</v>
      </c>
      <c r="Z430">
        <f>HYPERLINK("https://hotelmonitor-cachepage.eclerx.com/savepage/tk_15442499871215472_sr_2150.html","info")</f>
        <v/>
      </c>
      <c r="AA430" t="n">
        <v>-4599219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89</v>
      </c>
      <c r="AO430" t="s">
        <v>856</v>
      </c>
      <c r="AP430" t="n">
        <v>58</v>
      </c>
      <c r="AQ430" t="s">
        <v>91</v>
      </c>
      <c r="AR430" t="s">
        <v>261</v>
      </c>
      <c r="AS430" t="s"/>
      <c r="AT430" t="s">
        <v>93</v>
      </c>
      <c r="AU430" t="s"/>
      <c r="AV430" t="s"/>
      <c r="AW430" t="s"/>
      <c r="AX430" t="s"/>
      <c r="AY430" t="n">
        <v>4599219</v>
      </c>
      <c r="AZ430" t="s">
        <v>840</v>
      </c>
      <c r="BA430" t="s"/>
      <c r="BB430" t="n">
        <v>2614527</v>
      </c>
      <c r="BC430" t="n">
        <v>98.83276290000001</v>
      </c>
      <c r="BD430" t="n">
        <v>8.036865799999999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95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836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5050.51</v>
      </c>
      <c r="L431" t="s">
        <v>77</v>
      </c>
      <c r="M431" t="s"/>
      <c r="N431" t="s">
        <v>837</v>
      </c>
      <c r="O431" t="s">
        <v>79</v>
      </c>
      <c r="P431" t="s">
        <v>836</v>
      </c>
      <c r="Q431" t="s"/>
      <c r="R431" t="s">
        <v>80</v>
      </c>
      <c r="S431" t="s">
        <v>468</v>
      </c>
      <c r="T431" t="s">
        <v>82</v>
      </c>
      <c r="U431" t="s">
        <v>83</v>
      </c>
      <c r="V431" t="s">
        <v>84</v>
      </c>
      <c r="W431" t="s">
        <v>105</v>
      </c>
      <c r="X431" t="s"/>
      <c r="Y431" t="s">
        <v>86</v>
      </c>
      <c r="Z431">
        <f>HYPERLINK("https://hotelmonitor-cachepage.eclerx.com/savepage/tk_15442499871215472_sr_2150.html","info")</f>
        <v/>
      </c>
      <c r="AA431" t="n">
        <v>-4599219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89</v>
      </c>
      <c r="AO431" t="s">
        <v>310</v>
      </c>
      <c r="AP431" t="n">
        <v>58</v>
      </c>
      <c r="AQ431" t="s">
        <v>91</v>
      </c>
      <c r="AR431" t="s">
        <v>71</v>
      </c>
      <c r="AS431" t="s"/>
      <c r="AT431" t="s">
        <v>93</v>
      </c>
      <c r="AU431" t="s"/>
      <c r="AV431" t="s"/>
      <c r="AW431" t="s"/>
      <c r="AX431" t="s"/>
      <c r="AY431" t="n">
        <v>4599219</v>
      </c>
      <c r="AZ431" t="s">
        <v>840</v>
      </c>
      <c r="BA431" t="s"/>
      <c r="BB431" t="n">
        <v>2614527</v>
      </c>
      <c r="BC431" t="n">
        <v>98.83276290000001</v>
      </c>
      <c r="BD431" t="n">
        <v>8.036865799999999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95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836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5050.51</v>
      </c>
      <c r="L432" t="s">
        <v>77</v>
      </c>
      <c r="M432" t="s"/>
      <c r="N432" t="s">
        <v>844</v>
      </c>
      <c r="O432" t="s">
        <v>79</v>
      </c>
      <c r="P432" t="s">
        <v>836</v>
      </c>
      <c r="Q432" t="s"/>
      <c r="R432" t="s">
        <v>80</v>
      </c>
      <c r="S432" t="s">
        <v>468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>
        <f>HYPERLINK("https://hotelmonitor-cachepage.eclerx.com/savepage/tk_15442499871215472_sr_2150.html","info")</f>
        <v/>
      </c>
      <c r="AA432" t="n">
        <v>-4599219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89</v>
      </c>
      <c r="AO432" t="s">
        <v>100</v>
      </c>
      <c r="AP432" t="n">
        <v>58</v>
      </c>
      <c r="AQ432" t="s">
        <v>91</v>
      </c>
      <c r="AR432" t="s">
        <v>71</v>
      </c>
      <c r="AS432" t="s"/>
      <c r="AT432" t="s">
        <v>93</v>
      </c>
      <c r="AU432" t="s"/>
      <c r="AV432" t="s"/>
      <c r="AW432" t="s"/>
      <c r="AX432" t="s"/>
      <c r="AY432" t="n">
        <v>4599219</v>
      </c>
      <c r="AZ432" t="s">
        <v>840</v>
      </c>
      <c r="BA432" t="s"/>
      <c r="BB432" t="n">
        <v>2614527</v>
      </c>
      <c r="BC432" t="n">
        <v>98.83276290000001</v>
      </c>
      <c r="BD432" t="n">
        <v>8.036865799999999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95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836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5050.51</v>
      </c>
      <c r="L433" t="s">
        <v>77</v>
      </c>
      <c r="M433" t="s"/>
      <c r="N433" t="s">
        <v>837</v>
      </c>
      <c r="O433" t="s">
        <v>79</v>
      </c>
      <c r="P433" t="s">
        <v>836</v>
      </c>
      <c r="Q433" t="s"/>
      <c r="R433" t="s">
        <v>80</v>
      </c>
      <c r="S433" t="s">
        <v>468</v>
      </c>
      <c r="T433" t="s">
        <v>82</v>
      </c>
      <c r="U433" t="s">
        <v>83</v>
      </c>
      <c r="V433" t="s">
        <v>84</v>
      </c>
      <c r="W433" t="s">
        <v>105</v>
      </c>
      <c r="X433" t="s"/>
      <c r="Y433" t="s">
        <v>86</v>
      </c>
      <c r="Z433">
        <f>HYPERLINK("https://hotelmonitor-cachepage.eclerx.com/savepage/tk_15442499871215472_sr_2150.html","info")</f>
        <v/>
      </c>
      <c r="AA433" t="n">
        <v>-4599219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89</v>
      </c>
      <c r="AO433" t="s">
        <v>310</v>
      </c>
      <c r="AP433" t="n">
        <v>58</v>
      </c>
      <c r="AQ433" t="s">
        <v>91</v>
      </c>
      <c r="AR433" t="s">
        <v>261</v>
      </c>
      <c r="AS433" t="s"/>
      <c r="AT433" t="s">
        <v>93</v>
      </c>
      <c r="AU433" t="s"/>
      <c r="AV433" t="s"/>
      <c r="AW433" t="s"/>
      <c r="AX433" t="s"/>
      <c r="AY433" t="n">
        <v>4599219</v>
      </c>
      <c r="AZ433" t="s">
        <v>840</v>
      </c>
      <c r="BA433" t="s"/>
      <c r="BB433" t="n">
        <v>2614527</v>
      </c>
      <c r="BC433" t="n">
        <v>98.83276290000001</v>
      </c>
      <c r="BD433" t="n">
        <v>8.036865799999999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95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836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5050.51</v>
      </c>
      <c r="L434" t="s">
        <v>77</v>
      </c>
      <c r="M434" t="s"/>
      <c r="N434" t="s">
        <v>844</v>
      </c>
      <c r="O434" t="s">
        <v>79</v>
      </c>
      <c r="P434" t="s">
        <v>836</v>
      </c>
      <c r="Q434" t="s"/>
      <c r="R434" t="s">
        <v>80</v>
      </c>
      <c r="S434" t="s">
        <v>468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>
        <f>HYPERLINK("https://hotelmonitor-cachepage.eclerx.com/savepage/tk_15442499871215472_sr_2150.html","info")</f>
        <v/>
      </c>
      <c r="AA434" t="n">
        <v>-4599219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89</v>
      </c>
      <c r="AO434" t="s">
        <v>100</v>
      </c>
      <c r="AP434" t="n">
        <v>58</v>
      </c>
      <c r="AQ434" t="s">
        <v>91</v>
      </c>
      <c r="AR434" t="s">
        <v>261</v>
      </c>
      <c r="AS434" t="s"/>
      <c r="AT434" t="s">
        <v>93</v>
      </c>
      <c r="AU434" t="s"/>
      <c r="AV434" t="s"/>
      <c r="AW434" t="s"/>
      <c r="AX434" t="s"/>
      <c r="AY434" t="n">
        <v>4599219</v>
      </c>
      <c r="AZ434" t="s">
        <v>840</v>
      </c>
      <c r="BA434" t="s"/>
      <c r="BB434" t="n">
        <v>2614527</v>
      </c>
      <c r="BC434" t="n">
        <v>98.83276290000001</v>
      </c>
      <c r="BD434" t="n">
        <v>8.036865799999999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95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836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5095.67</v>
      </c>
      <c r="L435" t="s">
        <v>77</v>
      </c>
      <c r="M435" t="s"/>
      <c r="N435" t="s">
        <v>847</v>
      </c>
      <c r="O435" t="s">
        <v>79</v>
      </c>
      <c r="P435" t="s">
        <v>836</v>
      </c>
      <c r="Q435" t="s"/>
      <c r="R435" t="s">
        <v>80</v>
      </c>
      <c r="S435" t="s">
        <v>857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>
        <f>HYPERLINK("https://hotelmonitor-cachepage.eclerx.com/savepage/tk_15442499871215472_sr_2150.html","info")</f>
        <v/>
      </c>
      <c r="AA435" t="n">
        <v>-4599219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89</v>
      </c>
      <c r="AO435" t="s">
        <v>858</v>
      </c>
      <c r="AP435" t="n">
        <v>58</v>
      </c>
      <c r="AQ435" t="s">
        <v>91</v>
      </c>
      <c r="AR435" t="s">
        <v>71</v>
      </c>
      <c r="AS435" t="s"/>
      <c r="AT435" t="s">
        <v>93</v>
      </c>
      <c r="AU435" t="s"/>
      <c r="AV435" t="s"/>
      <c r="AW435" t="s"/>
      <c r="AX435" t="s"/>
      <c r="AY435" t="n">
        <v>4599219</v>
      </c>
      <c r="AZ435" t="s">
        <v>840</v>
      </c>
      <c r="BA435" t="s"/>
      <c r="BB435" t="n">
        <v>2614527</v>
      </c>
      <c r="BC435" t="n">
        <v>98.83276290000001</v>
      </c>
      <c r="BD435" t="n">
        <v>8.036865799999999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95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836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5095.67</v>
      </c>
      <c r="L436" t="s">
        <v>77</v>
      </c>
      <c r="M436" t="s"/>
      <c r="N436" t="s">
        <v>847</v>
      </c>
      <c r="O436" t="s">
        <v>79</v>
      </c>
      <c r="P436" t="s">
        <v>836</v>
      </c>
      <c r="Q436" t="s"/>
      <c r="R436" t="s">
        <v>80</v>
      </c>
      <c r="S436" t="s">
        <v>857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HYPERLINK("https://hotelmonitor-cachepage.eclerx.com/savepage/tk_15442499871215472_sr_2150.html","info")</f>
        <v/>
      </c>
      <c r="AA436" t="n">
        <v>-4599219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89</v>
      </c>
      <c r="AO436" t="s">
        <v>858</v>
      </c>
      <c r="AP436" t="n">
        <v>58</v>
      </c>
      <c r="AQ436" t="s">
        <v>91</v>
      </c>
      <c r="AR436" t="s">
        <v>261</v>
      </c>
      <c r="AS436" t="s"/>
      <c r="AT436" t="s">
        <v>93</v>
      </c>
      <c r="AU436" t="s"/>
      <c r="AV436" t="s"/>
      <c r="AW436" t="s"/>
      <c r="AX436" t="s"/>
      <c r="AY436" t="n">
        <v>4599219</v>
      </c>
      <c r="AZ436" t="s">
        <v>840</v>
      </c>
      <c r="BA436" t="s"/>
      <c r="BB436" t="n">
        <v>2614527</v>
      </c>
      <c r="BC436" t="n">
        <v>98.83276290000001</v>
      </c>
      <c r="BD436" t="n">
        <v>8.036865799999999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95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836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5218.86</v>
      </c>
      <c r="L437" t="s">
        <v>77</v>
      </c>
      <c r="M437" t="s"/>
      <c r="N437" t="s">
        <v>844</v>
      </c>
      <c r="O437" t="s">
        <v>79</v>
      </c>
      <c r="P437" t="s">
        <v>836</v>
      </c>
      <c r="Q437" t="s"/>
      <c r="R437" t="s">
        <v>80</v>
      </c>
      <c r="S437" t="s">
        <v>859</v>
      </c>
      <c r="T437" t="s">
        <v>82</v>
      </c>
      <c r="U437" t="s">
        <v>83</v>
      </c>
      <c r="V437" t="s">
        <v>84</v>
      </c>
      <c r="W437" t="s">
        <v>105</v>
      </c>
      <c r="X437" t="s"/>
      <c r="Y437" t="s">
        <v>86</v>
      </c>
      <c r="Z437">
        <f>HYPERLINK("https://hotelmonitor-cachepage.eclerx.com/savepage/tk_15442499871215472_sr_2150.html","info")</f>
        <v/>
      </c>
      <c r="AA437" t="n">
        <v>-4599219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89</v>
      </c>
      <c r="AO437" t="s">
        <v>281</v>
      </c>
      <c r="AP437" t="n">
        <v>58</v>
      </c>
      <c r="AQ437" t="s">
        <v>91</v>
      </c>
      <c r="AR437" t="s">
        <v>71</v>
      </c>
      <c r="AS437" t="s"/>
      <c r="AT437" t="s">
        <v>93</v>
      </c>
      <c r="AU437" t="s"/>
      <c r="AV437" t="s"/>
      <c r="AW437" t="s"/>
      <c r="AX437" t="s"/>
      <c r="AY437" t="n">
        <v>4599219</v>
      </c>
      <c r="AZ437" t="s">
        <v>840</v>
      </c>
      <c r="BA437" t="s"/>
      <c r="BB437" t="n">
        <v>2614527</v>
      </c>
      <c r="BC437" t="n">
        <v>98.83276290000001</v>
      </c>
      <c r="BD437" t="n">
        <v>8.036865799999999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95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836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5218.86</v>
      </c>
      <c r="L438" t="s">
        <v>77</v>
      </c>
      <c r="M438" t="s"/>
      <c r="N438" t="s">
        <v>844</v>
      </c>
      <c r="O438" t="s">
        <v>79</v>
      </c>
      <c r="P438" t="s">
        <v>836</v>
      </c>
      <c r="Q438" t="s"/>
      <c r="R438" t="s">
        <v>80</v>
      </c>
      <c r="S438" t="s">
        <v>859</v>
      </c>
      <c r="T438" t="s">
        <v>82</v>
      </c>
      <c r="U438" t="s">
        <v>83</v>
      </c>
      <c r="V438" t="s">
        <v>84</v>
      </c>
      <c r="W438" t="s">
        <v>105</v>
      </c>
      <c r="X438" t="s"/>
      <c r="Y438" t="s">
        <v>86</v>
      </c>
      <c r="Z438">
        <f>HYPERLINK("https://hotelmonitor-cachepage.eclerx.com/savepage/tk_15442499871215472_sr_2150.html","info")</f>
        <v/>
      </c>
      <c r="AA438" t="n">
        <v>-4599219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89</v>
      </c>
      <c r="AO438" t="s">
        <v>281</v>
      </c>
      <c r="AP438" t="n">
        <v>58</v>
      </c>
      <c r="AQ438" t="s">
        <v>91</v>
      </c>
      <c r="AR438" t="s">
        <v>261</v>
      </c>
      <c r="AS438" t="s"/>
      <c r="AT438" t="s">
        <v>93</v>
      </c>
      <c r="AU438" t="s"/>
      <c r="AV438" t="s"/>
      <c r="AW438" t="s"/>
      <c r="AX438" t="s"/>
      <c r="AY438" t="n">
        <v>4599219</v>
      </c>
      <c r="AZ438" t="s">
        <v>840</v>
      </c>
      <c r="BA438" t="s"/>
      <c r="BB438" t="n">
        <v>2614527</v>
      </c>
      <c r="BC438" t="n">
        <v>98.83276290000001</v>
      </c>
      <c r="BD438" t="n">
        <v>8.036865799999999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95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836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5330.85</v>
      </c>
      <c r="L439" t="s">
        <v>77</v>
      </c>
      <c r="M439" t="s"/>
      <c r="N439" t="s">
        <v>847</v>
      </c>
      <c r="O439" t="s">
        <v>79</v>
      </c>
      <c r="P439" t="s">
        <v>836</v>
      </c>
      <c r="Q439" t="s"/>
      <c r="R439" t="s">
        <v>80</v>
      </c>
      <c r="S439" t="s">
        <v>860</v>
      </c>
      <c r="T439" t="s">
        <v>82</v>
      </c>
      <c r="U439" t="s">
        <v>83</v>
      </c>
      <c r="V439" t="s">
        <v>84</v>
      </c>
      <c r="W439" t="s">
        <v>105</v>
      </c>
      <c r="X439" t="s"/>
      <c r="Y439" t="s">
        <v>86</v>
      </c>
      <c r="Z439">
        <f>HYPERLINK("https://hotelmonitor-cachepage.eclerx.com/savepage/tk_15442499871215472_sr_2150.html","info")</f>
        <v/>
      </c>
      <c r="AA439" t="n">
        <v>-4599219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89</v>
      </c>
      <c r="AO439" t="s">
        <v>861</v>
      </c>
      <c r="AP439" t="n">
        <v>58</v>
      </c>
      <c r="AQ439" t="s">
        <v>91</v>
      </c>
      <c r="AR439" t="s">
        <v>71</v>
      </c>
      <c r="AS439" t="s"/>
      <c r="AT439" t="s">
        <v>93</v>
      </c>
      <c r="AU439" t="s"/>
      <c r="AV439" t="s"/>
      <c r="AW439" t="s"/>
      <c r="AX439" t="s"/>
      <c r="AY439" t="n">
        <v>4599219</v>
      </c>
      <c r="AZ439" t="s">
        <v>840</v>
      </c>
      <c r="BA439" t="s"/>
      <c r="BB439" t="n">
        <v>2614527</v>
      </c>
      <c r="BC439" t="n">
        <v>98.83276290000001</v>
      </c>
      <c r="BD439" t="n">
        <v>8.036865799999999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95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836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5330.85</v>
      </c>
      <c r="L440" t="s">
        <v>77</v>
      </c>
      <c r="M440" t="s"/>
      <c r="N440" t="s">
        <v>847</v>
      </c>
      <c r="O440" t="s">
        <v>79</v>
      </c>
      <c r="P440" t="s">
        <v>836</v>
      </c>
      <c r="Q440" t="s"/>
      <c r="R440" t="s">
        <v>80</v>
      </c>
      <c r="S440" t="s">
        <v>860</v>
      </c>
      <c r="T440" t="s">
        <v>82</v>
      </c>
      <c r="U440" t="s">
        <v>83</v>
      </c>
      <c r="V440" t="s">
        <v>84</v>
      </c>
      <c r="W440" t="s">
        <v>105</v>
      </c>
      <c r="X440" t="s"/>
      <c r="Y440" t="s">
        <v>86</v>
      </c>
      <c r="Z440">
        <f>HYPERLINK("https://hotelmonitor-cachepage.eclerx.com/savepage/tk_15442499871215472_sr_2150.html","info")</f>
        <v/>
      </c>
      <c r="AA440" t="n">
        <v>-4599219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89</v>
      </c>
      <c r="AO440" t="s">
        <v>861</v>
      </c>
      <c r="AP440" t="n">
        <v>58</v>
      </c>
      <c r="AQ440" t="s">
        <v>91</v>
      </c>
      <c r="AR440" t="s">
        <v>261</v>
      </c>
      <c r="AS440" t="s"/>
      <c r="AT440" t="s">
        <v>93</v>
      </c>
      <c r="AU440" t="s"/>
      <c r="AV440" t="s"/>
      <c r="AW440" t="s"/>
      <c r="AX440" t="s"/>
      <c r="AY440" t="n">
        <v>4599219</v>
      </c>
      <c r="AZ440" t="s">
        <v>840</v>
      </c>
      <c r="BA440" t="s"/>
      <c r="BB440" t="n">
        <v>2614527</v>
      </c>
      <c r="BC440" t="n">
        <v>98.83276290000001</v>
      </c>
      <c r="BD440" t="n">
        <v>8.036865799999999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95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836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5471.38</v>
      </c>
      <c r="L441" t="s">
        <v>77</v>
      </c>
      <c r="M441" t="s"/>
      <c r="N441" t="s">
        <v>847</v>
      </c>
      <c r="O441" t="s">
        <v>79</v>
      </c>
      <c r="P441" t="s">
        <v>836</v>
      </c>
      <c r="Q441" t="s"/>
      <c r="R441" t="s">
        <v>80</v>
      </c>
      <c r="S441" t="s">
        <v>862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HYPERLINK("https://hotelmonitor-cachepage.eclerx.com/savepage/tk_15442499871215472_sr_2150.html","info")</f>
        <v/>
      </c>
      <c r="AA441" t="n">
        <v>-4599219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281</v>
      </c>
      <c r="AP441" t="n">
        <v>58</v>
      </c>
      <c r="AQ441" t="s">
        <v>91</v>
      </c>
      <c r="AR441" t="s">
        <v>71</v>
      </c>
      <c r="AS441" t="s"/>
      <c r="AT441" t="s">
        <v>93</v>
      </c>
      <c r="AU441" t="s"/>
      <c r="AV441" t="s"/>
      <c r="AW441" t="s"/>
      <c r="AX441" t="s"/>
      <c r="AY441" t="n">
        <v>4599219</v>
      </c>
      <c r="AZ441" t="s">
        <v>840</v>
      </c>
      <c r="BA441" t="s"/>
      <c r="BB441" t="n">
        <v>2614527</v>
      </c>
      <c r="BC441" t="n">
        <v>98.83276290000001</v>
      </c>
      <c r="BD441" t="n">
        <v>8.036865799999999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95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836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5471.38</v>
      </c>
      <c r="L442" t="s">
        <v>77</v>
      </c>
      <c r="M442" t="s"/>
      <c r="N442" t="s">
        <v>847</v>
      </c>
      <c r="O442" t="s">
        <v>79</v>
      </c>
      <c r="P442" t="s">
        <v>836</v>
      </c>
      <c r="Q442" t="s"/>
      <c r="R442" t="s">
        <v>80</v>
      </c>
      <c r="S442" t="s">
        <v>862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>
        <f>HYPERLINK("https://hotelmonitor-cachepage.eclerx.com/savepage/tk_15442499871215472_sr_2150.html","info")</f>
        <v/>
      </c>
      <c r="AA442" t="n">
        <v>-4599219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89</v>
      </c>
      <c r="AO442" t="s">
        <v>281</v>
      </c>
      <c r="AP442" t="n">
        <v>58</v>
      </c>
      <c r="AQ442" t="s">
        <v>91</v>
      </c>
      <c r="AR442" t="s">
        <v>261</v>
      </c>
      <c r="AS442" t="s"/>
      <c r="AT442" t="s">
        <v>93</v>
      </c>
      <c r="AU442" t="s"/>
      <c r="AV442" t="s"/>
      <c r="AW442" t="s"/>
      <c r="AX442" t="s"/>
      <c r="AY442" t="n">
        <v>4599219</v>
      </c>
      <c r="AZ442" t="s">
        <v>840</v>
      </c>
      <c r="BA442" t="s"/>
      <c r="BB442" t="n">
        <v>2614527</v>
      </c>
      <c r="BC442" t="n">
        <v>98.83276290000001</v>
      </c>
      <c r="BD442" t="n">
        <v>8.036865799999999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95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836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5555.55</v>
      </c>
      <c r="L443" t="s">
        <v>77</v>
      </c>
      <c r="M443" t="s"/>
      <c r="N443" t="s">
        <v>837</v>
      </c>
      <c r="O443" t="s">
        <v>79</v>
      </c>
      <c r="P443" t="s">
        <v>836</v>
      </c>
      <c r="Q443" t="s"/>
      <c r="R443" t="s">
        <v>80</v>
      </c>
      <c r="S443" t="s">
        <v>468</v>
      </c>
      <c r="T443" t="s">
        <v>82</v>
      </c>
      <c r="U443" t="s">
        <v>83</v>
      </c>
      <c r="V443" t="s">
        <v>84</v>
      </c>
      <c r="W443" t="s">
        <v>105</v>
      </c>
      <c r="X443" t="s"/>
      <c r="Y443" t="s">
        <v>86</v>
      </c>
      <c r="Z443">
        <f>HYPERLINK("https://hotelmonitor-cachepage.eclerx.com/savepage/tk_15442499871215472_sr_2150.html","info")</f>
        <v/>
      </c>
      <c r="AA443" t="n">
        <v>-4599219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863</v>
      </c>
      <c r="AP443" t="n">
        <v>58</v>
      </c>
      <c r="AQ443" t="s">
        <v>91</v>
      </c>
      <c r="AR443" t="s">
        <v>92</v>
      </c>
      <c r="AS443" t="s"/>
      <c r="AT443" t="s">
        <v>93</v>
      </c>
      <c r="AU443" t="s"/>
      <c r="AV443" t="s"/>
      <c r="AW443" t="s"/>
      <c r="AX443" t="s"/>
      <c r="AY443" t="n">
        <v>4599219</v>
      </c>
      <c r="AZ443" t="s">
        <v>840</v>
      </c>
      <c r="BA443" t="s"/>
      <c r="BB443" t="n">
        <v>2614527</v>
      </c>
      <c r="BC443" t="n">
        <v>98.83276290000001</v>
      </c>
      <c r="BD443" t="n">
        <v>8.036865799999999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95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836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5555.55</v>
      </c>
      <c r="L444" t="s">
        <v>77</v>
      </c>
      <c r="M444" t="s"/>
      <c r="N444" t="s">
        <v>864</v>
      </c>
      <c r="O444" t="s">
        <v>79</v>
      </c>
      <c r="P444" t="s">
        <v>836</v>
      </c>
      <c r="Q444" t="s"/>
      <c r="R444" t="s">
        <v>80</v>
      </c>
      <c r="S444" t="s">
        <v>468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HYPERLINK("https://hotelmonitor-cachepage.eclerx.com/savepage/tk_15442499871215472_sr_2150.html","info")</f>
        <v/>
      </c>
      <c r="AA444" t="n">
        <v>-4599219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58</v>
      </c>
      <c r="AQ444" t="s">
        <v>91</v>
      </c>
      <c r="AR444" t="s">
        <v>92</v>
      </c>
      <c r="AS444" t="s"/>
      <c r="AT444" t="s">
        <v>93</v>
      </c>
      <c r="AU444" t="s"/>
      <c r="AV444" t="s"/>
      <c r="AW444" t="s"/>
      <c r="AX444" t="s"/>
      <c r="AY444" t="n">
        <v>4599219</v>
      </c>
      <c r="AZ444" t="s">
        <v>840</v>
      </c>
      <c r="BA444" t="s"/>
      <c r="BB444" t="n">
        <v>2614527</v>
      </c>
      <c r="BC444" t="n">
        <v>98.83276290000001</v>
      </c>
      <c r="BD444" t="n">
        <v>8.036865799999999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95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836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5644.43</v>
      </c>
      <c r="L445" t="s">
        <v>77</v>
      </c>
      <c r="M445" t="s"/>
      <c r="N445" t="s">
        <v>865</v>
      </c>
      <c r="O445" t="s">
        <v>79</v>
      </c>
      <c r="P445" t="s">
        <v>836</v>
      </c>
      <c r="Q445" t="s"/>
      <c r="R445" t="s">
        <v>80</v>
      </c>
      <c r="S445" t="s">
        <v>866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HYPERLINK("https://hotelmonitor-cachepage.eclerx.com/savepage/tk_15442499871215472_sr_2150.html","info")</f>
        <v/>
      </c>
      <c r="AA445" t="n">
        <v>-4599219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89</v>
      </c>
      <c r="AO445" t="s">
        <v>867</v>
      </c>
      <c r="AP445" t="n">
        <v>58</v>
      </c>
      <c r="AQ445" t="s">
        <v>91</v>
      </c>
      <c r="AR445" t="s">
        <v>71</v>
      </c>
      <c r="AS445" t="s"/>
      <c r="AT445" t="s">
        <v>93</v>
      </c>
      <c r="AU445" t="s"/>
      <c r="AV445" t="s"/>
      <c r="AW445" t="s"/>
      <c r="AX445" t="s"/>
      <c r="AY445" t="n">
        <v>4599219</v>
      </c>
      <c r="AZ445" t="s">
        <v>840</v>
      </c>
      <c r="BA445" t="s"/>
      <c r="BB445" t="n">
        <v>2614527</v>
      </c>
      <c r="BC445" t="n">
        <v>98.83276290000001</v>
      </c>
      <c r="BD445" t="n">
        <v>8.036865799999999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95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836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5644.43</v>
      </c>
      <c r="L446" t="s">
        <v>77</v>
      </c>
      <c r="M446" t="s"/>
      <c r="N446" t="s">
        <v>868</v>
      </c>
      <c r="O446" t="s">
        <v>79</v>
      </c>
      <c r="P446" t="s">
        <v>836</v>
      </c>
      <c r="Q446" t="s"/>
      <c r="R446" t="s">
        <v>80</v>
      </c>
      <c r="S446" t="s">
        <v>866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>
        <f>HYPERLINK("https://hotelmonitor-cachepage.eclerx.com/savepage/tk_15442499871215472_sr_2150.html","info")</f>
        <v/>
      </c>
      <c r="AA446" t="n">
        <v>-4599219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89</v>
      </c>
      <c r="AO446" t="s">
        <v>869</v>
      </c>
      <c r="AP446" t="n">
        <v>58</v>
      </c>
      <c r="AQ446" t="s">
        <v>91</v>
      </c>
      <c r="AR446" t="s">
        <v>71</v>
      </c>
      <c r="AS446" t="s"/>
      <c r="AT446" t="s">
        <v>93</v>
      </c>
      <c r="AU446" t="s"/>
      <c r="AV446" t="s"/>
      <c r="AW446" t="s"/>
      <c r="AX446" t="s"/>
      <c r="AY446" t="n">
        <v>4599219</v>
      </c>
      <c r="AZ446" t="s">
        <v>840</v>
      </c>
      <c r="BA446" t="s"/>
      <c r="BB446" t="n">
        <v>2614527</v>
      </c>
      <c r="BC446" t="n">
        <v>98.83276290000001</v>
      </c>
      <c r="BD446" t="n">
        <v>8.036865799999999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95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836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5644.43</v>
      </c>
      <c r="L447" t="s">
        <v>77</v>
      </c>
      <c r="M447" t="s"/>
      <c r="N447" t="s">
        <v>870</v>
      </c>
      <c r="O447" t="s">
        <v>79</v>
      </c>
      <c r="P447" t="s">
        <v>836</v>
      </c>
      <c r="Q447" t="s"/>
      <c r="R447" t="s">
        <v>80</v>
      </c>
      <c r="S447" t="s">
        <v>866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>
        <f>HYPERLINK("https://hotelmonitor-cachepage.eclerx.com/savepage/tk_15442499871215472_sr_2150.html","info")</f>
        <v/>
      </c>
      <c r="AA447" t="n">
        <v>-4599219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89</v>
      </c>
      <c r="AO447" t="s">
        <v>871</v>
      </c>
      <c r="AP447" t="n">
        <v>58</v>
      </c>
      <c r="AQ447" t="s">
        <v>91</v>
      </c>
      <c r="AR447" t="s">
        <v>71</v>
      </c>
      <c r="AS447" t="s"/>
      <c r="AT447" t="s">
        <v>93</v>
      </c>
      <c r="AU447" t="s"/>
      <c r="AV447" t="s"/>
      <c r="AW447" t="s"/>
      <c r="AX447" t="s"/>
      <c r="AY447" t="n">
        <v>4599219</v>
      </c>
      <c r="AZ447" t="s">
        <v>840</v>
      </c>
      <c r="BA447" t="s"/>
      <c r="BB447" t="n">
        <v>2614527</v>
      </c>
      <c r="BC447" t="n">
        <v>98.83276290000001</v>
      </c>
      <c r="BD447" t="n">
        <v>8.036865799999999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95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836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5644.43</v>
      </c>
      <c r="L448" t="s">
        <v>77</v>
      </c>
      <c r="M448" t="s"/>
      <c r="N448" t="s">
        <v>865</v>
      </c>
      <c r="O448" t="s">
        <v>79</v>
      </c>
      <c r="P448" t="s">
        <v>836</v>
      </c>
      <c r="Q448" t="s"/>
      <c r="R448" t="s">
        <v>80</v>
      </c>
      <c r="S448" t="s">
        <v>866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>
        <f>HYPERLINK("https://hotelmonitor-cachepage.eclerx.com/savepage/tk_15442499871215472_sr_2150.html","info")</f>
        <v/>
      </c>
      <c r="AA448" t="n">
        <v>-4599219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867</v>
      </c>
      <c r="AP448" t="n">
        <v>58</v>
      </c>
      <c r="AQ448" t="s">
        <v>91</v>
      </c>
      <c r="AR448" t="s">
        <v>261</v>
      </c>
      <c r="AS448" t="s"/>
      <c r="AT448" t="s">
        <v>93</v>
      </c>
      <c r="AU448" t="s"/>
      <c r="AV448" t="s"/>
      <c r="AW448" t="s"/>
      <c r="AX448" t="s"/>
      <c r="AY448" t="n">
        <v>4599219</v>
      </c>
      <c r="AZ448" t="s">
        <v>840</v>
      </c>
      <c r="BA448" t="s"/>
      <c r="BB448" t="n">
        <v>2614527</v>
      </c>
      <c r="BC448" t="n">
        <v>98.83276290000001</v>
      </c>
      <c r="BD448" t="n">
        <v>8.036865799999999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95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836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5644.43</v>
      </c>
      <c r="L449" t="s">
        <v>77</v>
      </c>
      <c r="M449" t="s"/>
      <c r="N449" t="s">
        <v>868</v>
      </c>
      <c r="O449" t="s">
        <v>79</v>
      </c>
      <c r="P449" t="s">
        <v>836</v>
      </c>
      <c r="Q449" t="s"/>
      <c r="R449" t="s">
        <v>80</v>
      </c>
      <c r="S449" t="s">
        <v>866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>
        <f>HYPERLINK("https://hotelmonitor-cachepage.eclerx.com/savepage/tk_15442499871215472_sr_2150.html","info")</f>
        <v/>
      </c>
      <c r="AA449" t="n">
        <v>-4599219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89</v>
      </c>
      <c r="AO449" t="s">
        <v>869</v>
      </c>
      <c r="AP449" t="n">
        <v>58</v>
      </c>
      <c r="AQ449" t="s">
        <v>91</v>
      </c>
      <c r="AR449" t="s">
        <v>261</v>
      </c>
      <c r="AS449" t="s"/>
      <c r="AT449" t="s">
        <v>93</v>
      </c>
      <c r="AU449" t="s"/>
      <c r="AV449" t="s"/>
      <c r="AW449" t="s"/>
      <c r="AX449" t="s"/>
      <c r="AY449" t="n">
        <v>4599219</v>
      </c>
      <c r="AZ449" t="s">
        <v>840</v>
      </c>
      <c r="BA449" t="s"/>
      <c r="BB449" t="n">
        <v>2614527</v>
      </c>
      <c r="BC449" t="n">
        <v>98.83276290000001</v>
      </c>
      <c r="BD449" t="n">
        <v>8.036865799999999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95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836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5644.43</v>
      </c>
      <c r="L450" t="s">
        <v>77</v>
      </c>
      <c r="M450" t="s"/>
      <c r="N450" t="s">
        <v>870</v>
      </c>
      <c r="O450" t="s">
        <v>79</v>
      </c>
      <c r="P450" t="s">
        <v>836</v>
      </c>
      <c r="Q450" t="s"/>
      <c r="R450" t="s">
        <v>80</v>
      </c>
      <c r="S450" t="s">
        <v>866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>
        <f>HYPERLINK("https://hotelmonitor-cachepage.eclerx.com/savepage/tk_15442499871215472_sr_2150.html","info")</f>
        <v/>
      </c>
      <c r="AA450" t="n">
        <v>-4599219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89</v>
      </c>
      <c r="AO450" t="s">
        <v>871</v>
      </c>
      <c r="AP450" t="n">
        <v>58</v>
      </c>
      <c r="AQ450" t="s">
        <v>91</v>
      </c>
      <c r="AR450" t="s">
        <v>261</v>
      </c>
      <c r="AS450" t="s"/>
      <c r="AT450" t="s">
        <v>93</v>
      </c>
      <c r="AU450" t="s"/>
      <c r="AV450" t="s"/>
      <c r="AW450" t="s"/>
      <c r="AX450" t="s"/>
      <c r="AY450" t="n">
        <v>4599219</v>
      </c>
      <c r="AZ450" t="s">
        <v>840</v>
      </c>
      <c r="BA450" t="s"/>
      <c r="BB450" t="n">
        <v>2614527</v>
      </c>
      <c r="BC450" t="n">
        <v>98.83276290000001</v>
      </c>
      <c r="BD450" t="n">
        <v>8.036865799999999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95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836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5723.91</v>
      </c>
      <c r="L451" t="s">
        <v>77</v>
      </c>
      <c r="M451" t="s"/>
      <c r="N451" t="s">
        <v>847</v>
      </c>
      <c r="O451" t="s">
        <v>79</v>
      </c>
      <c r="P451" t="s">
        <v>836</v>
      </c>
      <c r="Q451" t="s"/>
      <c r="R451" t="s">
        <v>80</v>
      </c>
      <c r="S451" t="s">
        <v>872</v>
      </c>
      <c r="T451" t="s">
        <v>82</v>
      </c>
      <c r="U451" t="s">
        <v>83</v>
      </c>
      <c r="V451" t="s">
        <v>84</v>
      </c>
      <c r="W451" t="s">
        <v>105</v>
      </c>
      <c r="X451" t="s"/>
      <c r="Y451" t="s">
        <v>86</v>
      </c>
      <c r="Z451">
        <f>HYPERLINK("https://hotelmonitor-cachepage.eclerx.com/savepage/tk_15442499871215472_sr_2150.html","info")</f>
        <v/>
      </c>
      <c r="AA451" t="n">
        <v>-4599219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287</v>
      </c>
      <c r="AP451" t="n">
        <v>58</v>
      </c>
      <c r="AQ451" t="s">
        <v>91</v>
      </c>
      <c r="AR451" t="s">
        <v>71</v>
      </c>
      <c r="AS451" t="s"/>
      <c r="AT451" t="s">
        <v>93</v>
      </c>
      <c r="AU451" t="s"/>
      <c r="AV451" t="s"/>
      <c r="AW451" t="s"/>
      <c r="AX451" t="s"/>
      <c r="AY451" t="n">
        <v>4599219</v>
      </c>
      <c r="AZ451" t="s">
        <v>840</v>
      </c>
      <c r="BA451" t="s"/>
      <c r="BB451" t="n">
        <v>2614527</v>
      </c>
      <c r="BC451" t="n">
        <v>98.83276290000001</v>
      </c>
      <c r="BD451" t="n">
        <v>8.036865799999999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95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836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5723.91</v>
      </c>
      <c r="L452" t="s">
        <v>77</v>
      </c>
      <c r="M452" t="s"/>
      <c r="N452" t="s">
        <v>847</v>
      </c>
      <c r="O452" t="s">
        <v>79</v>
      </c>
      <c r="P452" t="s">
        <v>836</v>
      </c>
      <c r="Q452" t="s"/>
      <c r="R452" t="s">
        <v>80</v>
      </c>
      <c r="S452" t="s">
        <v>872</v>
      </c>
      <c r="T452" t="s">
        <v>82</v>
      </c>
      <c r="U452" t="s">
        <v>83</v>
      </c>
      <c r="V452" t="s">
        <v>84</v>
      </c>
      <c r="W452" t="s">
        <v>105</v>
      </c>
      <c r="X452" t="s"/>
      <c r="Y452" t="s">
        <v>86</v>
      </c>
      <c r="Z452">
        <f>HYPERLINK("https://hotelmonitor-cachepage.eclerx.com/savepage/tk_15442499871215472_sr_2150.html","info")</f>
        <v/>
      </c>
      <c r="AA452" t="n">
        <v>-4599219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287</v>
      </c>
      <c r="AP452" t="n">
        <v>58</v>
      </c>
      <c r="AQ452" t="s">
        <v>91</v>
      </c>
      <c r="AR452" t="s">
        <v>261</v>
      </c>
      <c r="AS452" t="s"/>
      <c r="AT452" t="s">
        <v>93</v>
      </c>
      <c r="AU452" t="s"/>
      <c r="AV452" t="s"/>
      <c r="AW452" t="s"/>
      <c r="AX452" t="s"/>
      <c r="AY452" t="n">
        <v>4599219</v>
      </c>
      <c r="AZ452" t="s">
        <v>840</v>
      </c>
      <c r="BA452" t="s"/>
      <c r="BB452" t="n">
        <v>2614527</v>
      </c>
      <c r="BC452" t="n">
        <v>98.83276290000001</v>
      </c>
      <c r="BD452" t="n">
        <v>8.036865799999999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95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836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5740.74</v>
      </c>
      <c r="L453" t="s">
        <v>77</v>
      </c>
      <c r="M453" t="s"/>
      <c r="N453" t="s">
        <v>864</v>
      </c>
      <c r="O453" t="s">
        <v>79</v>
      </c>
      <c r="P453" t="s">
        <v>836</v>
      </c>
      <c r="Q453" t="s"/>
      <c r="R453" t="s">
        <v>80</v>
      </c>
      <c r="S453" t="s">
        <v>859</v>
      </c>
      <c r="T453" t="s">
        <v>82</v>
      </c>
      <c r="U453" t="s">
        <v>83</v>
      </c>
      <c r="V453" t="s">
        <v>84</v>
      </c>
      <c r="W453" t="s">
        <v>105</v>
      </c>
      <c r="X453" t="s"/>
      <c r="Y453" t="s">
        <v>86</v>
      </c>
      <c r="Z453">
        <f>HYPERLINK("https://hotelmonitor-cachepage.eclerx.com/savepage/tk_15442499871215472_sr_2150.html","info")</f>
        <v/>
      </c>
      <c r="AA453" t="n">
        <v>-4599219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58</v>
      </c>
      <c r="AQ453" t="s">
        <v>91</v>
      </c>
      <c r="AR453" t="s">
        <v>92</v>
      </c>
      <c r="AS453" t="s"/>
      <c r="AT453" t="s">
        <v>93</v>
      </c>
      <c r="AU453" t="s"/>
      <c r="AV453" t="s"/>
      <c r="AW453" t="s"/>
      <c r="AX453" t="s"/>
      <c r="AY453" t="n">
        <v>4599219</v>
      </c>
      <c r="AZ453" t="s">
        <v>840</v>
      </c>
      <c r="BA453" t="s"/>
      <c r="BB453" t="n">
        <v>2614527</v>
      </c>
      <c r="BC453" t="n">
        <v>98.83276290000001</v>
      </c>
      <c r="BD453" t="n">
        <v>8.036865799999999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95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836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6018.52</v>
      </c>
      <c r="L454" t="s">
        <v>77</v>
      </c>
      <c r="M454" t="s"/>
      <c r="N454" t="s">
        <v>229</v>
      </c>
      <c r="O454" t="s">
        <v>79</v>
      </c>
      <c r="P454" t="s">
        <v>836</v>
      </c>
      <c r="Q454" t="s"/>
      <c r="R454" t="s">
        <v>80</v>
      </c>
      <c r="S454" t="s">
        <v>873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>
        <f>HYPERLINK("https://hotelmonitor-cachepage.eclerx.com/savepage/tk_15442499871215472_sr_2150.html","info")</f>
        <v/>
      </c>
      <c r="AA454" t="n">
        <v>-4599219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58</v>
      </c>
      <c r="AQ454" t="s">
        <v>91</v>
      </c>
      <c r="AR454" t="s">
        <v>92</v>
      </c>
      <c r="AS454" t="s"/>
      <c r="AT454" t="s">
        <v>93</v>
      </c>
      <c r="AU454" t="s"/>
      <c r="AV454" t="s"/>
      <c r="AW454" t="s"/>
      <c r="AX454" t="s"/>
      <c r="AY454" t="n">
        <v>4599219</v>
      </c>
      <c r="AZ454" t="s">
        <v>840</v>
      </c>
      <c r="BA454" t="s"/>
      <c r="BB454" t="n">
        <v>2614527</v>
      </c>
      <c r="BC454" t="n">
        <v>98.83276290000001</v>
      </c>
      <c r="BD454" t="n">
        <v>8.036865799999999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95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836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6271.59</v>
      </c>
      <c r="L455" t="s">
        <v>77</v>
      </c>
      <c r="M455" t="s"/>
      <c r="N455" t="s">
        <v>865</v>
      </c>
      <c r="O455" t="s">
        <v>79</v>
      </c>
      <c r="P455" t="s">
        <v>836</v>
      </c>
      <c r="Q455" t="s"/>
      <c r="R455" t="s">
        <v>80</v>
      </c>
      <c r="S455" t="s">
        <v>874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>
        <f>HYPERLINK("https://hotelmonitor-cachepage.eclerx.com/savepage/tk_15442499871215472_sr_2150.html","info")</f>
        <v/>
      </c>
      <c r="AA455" t="n">
        <v>-4599219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89</v>
      </c>
      <c r="AO455" t="s">
        <v>875</v>
      </c>
      <c r="AP455" t="n">
        <v>58</v>
      </c>
      <c r="AQ455" t="s">
        <v>91</v>
      </c>
      <c r="AR455" t="s">
        <v>71</v>
      </c>
      <c r="AS455" t="s"/>
      <c r="AT455" t="s">
        <v>93</v>
      </c>
      <c r="AU455" t="s"/>
      <c r="AV455" t="s"/>
      <c r="AW455" t="s"/>
      <c r="AX455" t="s"/>
      <c r="AY455" t="n">
        <v>4599219</v>
      </c>
      <c r="AZ455" t="s">
        <v>840</v>
      </c>
      <c r="BA455" t="s"/>
      <c r="BB455" t="n">
        <v>2614527</v>
      </c>
      <c r="BC455" t="n">
        <v>98.83276290000001</v>
      </c>
      <c r="BD455" t="n">
        <v>8.036865799999999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95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836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6271.59</v>
      </c>
      <c r="L456" t="s">
        <v>77</v>
      </c>
      <c r="M456" t="s"/>
      <c r="N456" t="s">
        <v>868</v>
      </c>
      <c r="O456" t="s">
        <v>79</v>
      </c>
      <c r="P456" t="s">
        <v>836</v>
      </c>
      <c r="Q456" t="s"/>
      <c r="R456" t="s">
        <v>80</v>
      </c>
      <c r="S456" t="s">
        <v>874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HYPERLINK("https://hotelmonitor-cachepage.eclerx.com/savepage/tk_15442499871215472_sr_2150.html","info")</f>
        <v/>
      </c>
      <c r="AA456" t="n">
        <v>-4599219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89</v>
      </c>
      <c r="AO456" t="s">
        <v>876</v>
      </c>
      <c r="AP456" t="n">
        <v>58</v>
      </c>
      <c r="AQ456" t="s">
        <v>91</v>
      </c>
      <c r="AR456" t="s">
        <v>71</v>
      </c>
      <c r="AS456" t="s"/>
      <c r="AT456" t="s">
        <v>93</v>
      </c>
      <c r="AU456" t="s"/>
      <c r="AV456" t="s"/>
      <c r="AW456" t="s"/>
      <c r="AX456" t="s"/>
      <c r="AY456" t="n">
        <v>4599219</v>
      </c>
      <c r="AZ456" t="s">
        <v>840</v>
      </c>
      <c r="BA456" t="s"/>
      <c r="BB456" t="n">
        <v>2614527</v>
      </c>
      <c r="BC456" t="n">
        <v>98.83276290000001</v>
      </c>
      <c r="BD456" t="n">
        <v>8.036865799999999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95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836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6271.59</v>
      </c>
      <c r="L457" t="s">
        <v>77</v>
      </c>
      <c r="M457" t="s"/>
      <c r="N457" t="s">
        <v>870</v>
      </c>
      <c r="O457" t="s">
        <v>79</v>
      </c>
      <c r="P457" t="s">
        <v>836</v>
      </c>
      <c r="Q457" t="s"/>
      <c r="R457" t="s">
        <v>80</v>
      </c>
      <c r="S457" t="s">
        <v>874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HYPERLINK("https://hotelmonitor-cachepage.eclerx.com/savepage/tk_15442499871215472_sr_2150.html","info")</f>
        <v/>
      </c>
      <c r="AA457" t="n">
        <v>-4599219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89</v>
      </c>
      <c r="AO457" t="s">
        <v>877</v>
      </c>
      <c r="AP457" t="n">
        <v>58</v>
      </c>
      <c r="AQ457" t="s">
        <v>91</v>
      </c>
      <c r="AR457" t="s">
        <v>71</v>
      </c>
      <c r="AS457" t="s"/>
      <c r="AT457" t="s">
        <v>93</v>
      </c>
      <c r="AU457" t="s"/>
      <c r="AV457" t="s"/>
      <c r="AW457" t="s"/>
      <c r="AX457" t="s"/>
      <c r="AY457" t="n">
        <v>4599219</v>
      </c>
      <c r="AZ457" t="s">
        <v>840</v>
      </c>
      <c r="BA457" t="s"/>
      <c r="BB457" t="n">
        <v>2614527</v>
      </c>
      <c r="BC457" t="n">
        <v>98.83276290000001</v>
      </c>
      <c r="BD457" t="n">
        <v>8.036865799999999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95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836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6271.59</v>
      </c>
      <c r="L458" t="s">
        <v>77</v>
      </c>
      <c r="M458" t="s"/>
      <c r="N458" t="s">
        <v>865</v>
      </c>
      <c r="O458" t="s">
        <v>79</v>
      </c>
      <c r="P458" t="s">
        <v>836</v>
      </c>
      <c r="Q458" t="s"/>
      <c r="R458" t="s">
        <v>80</v>
      </c>
      <c r="S458" t="s">
        <v>874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HYPERLINK("https://hotelmonitor-cachepage.eclerx.com/savepage/tk_15442499871215472_sr_2150.html","info")</f>
        <v/>
      </c>
      <c r="AA458" t="n">
        <v>-4599219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89</v>
      </c>
      <c r="AO458" t="s">
        <v>875</v>
      </c>
      <c r="AP458" t="n">
        <v>58</v>
      </c>
      <c r="AQ458" t="s">
        <v>91</v>
      </c>
      <c r="AR458" t="s">
        <v>261</v>
      </c>
      <c r="AS458" t="s"/>
      <c r="AT458" t="s">
        <v>93</v>
      </c>
      <c r="AU458" t="s"/>
      <c r="AV458" t="s"/>
      <c r="AW458" t="s"/>
      <c r="AX458" t="s"/>
      <c r="AY458" t="n">
        <v>4599219</v>
      </c>
      <c r="AZ458" t="s">
        <v>840</v>
      </c>
      <c r="BA458" t="s"/>
      <c r="BB458" t="n">
        <v>2614527</v>
      </c>
      <c r="BC458" t="n">
        <v>98.83276290000001</v>
      </c>
      <c r="BD458" t="n">
        <v>8.036865799999999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95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836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6271.59</v>
      </c>
      <c r="L459" t="s">
        <v>77</v>
      </c>
      <c r="M459" t="s"/>
      <c r="N459" t="s">
        <v>868</v>
      </c>
      <c r="O459" t="s">
        <v>79</v>
      </c>
      <c r="P459" t="s">
        <v>836</v>
      </c>
      <c r="Q459" t="s"/>
      <c r="R459" t="s">
        <v>80</v>
      </c>
      <c r="S459" t="s">
        <v>874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HYPERLINK("https://hotelmonitor-cachepage.eclerx.com/savepage/tk_15442499871215472_sr_2150.html","info")</f>
        <v/>
      </c>
      <c r="AA459" t="n">
        <v>-4599219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89</v>
      </c>
      <c r="AO459" t="s">
        <v>876</v>
      </c>
      <c r="AP459" t="n">
        <v>58</v>
      </c>
      <c r="AQ459" t="s">
        <v>91</v>
      </c>
      <c r="AR459" t="s">
        <v>261</v>
      </c>
      <c r="AS459" t="s"/>
      <c r="AT459" t="s">
        <v>93</v>
      </c>
      <c r="AU459" t="s"/>
      <c r="AV459" t="s"/>
      <c r="AW459" t="s"/>
      <c r="AX459" t="s"/>
      <c r="AY459" t="n">
        <v>4599219</v>
      </c>
      <c r="AZ459" t="s">
        <v>840</v>
      </c>
      <c r="BA459" t="s"/>
      <c r="BB459" t="n">
        <v>2614527</v>
      </c>
      <c r="BC459" t="n">
        <v>98.83276290000001</v>
      </c>
      <c r="BD459" t="n">
        <v>8.036865799999999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95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836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6271.59</v>
      </c>
      <c r="L460" t="s">
        <v>77</v>
      </c>
      <c r="M460" t="s"/>
      <c r="N460" t="s">
        <v>870</v>
      </c>
      <c r="O460" t="s">
        <v>79</v>
      </c>
      <c r="P460" t="s">
        <v>836</v>
      </c>
      <c r="Q460" t="s"/>
      <c r="R460" t="s">
        <v>80</v>
      </c>
      <c r="S460" t="s">
        <v>874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HYPERLINK("https://hotelmonitor-cachepage.eclerx.com/savepage/tk_15442499871215472_sr_2150.html","info")</f>
        <v/>
      </c>
      <c r="AA460" t="n">
        <v>-4599219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89</v>
      </c>
      <c r="AO460" t="s">
        <v>877</v>
      </c>
      <c r="AP460" t="n">
        <v>58</v>
      </c>
      <c r="AQ460" t="s">
        <v>91</v>
      </c>
      <c r="AR460" t="s">
        <v>261</v>
      </c>
      <c r="AS460" t="s"/>
      <c r="AT460" t="s">
        <v>93</v>
      </c>
      <c r="AU460" t="s"/>
      <c r="AV460" t="s"/>
      <c r="AW460" t="s"/>
      <c r="AX460" t="s"/>
      <c r="AY460" t="n">
        <v>4599219</v>
      </c>
      <c r="AZ460" t="s">
        <v>840</v>
      </c>
      <c r="BA460" t="s"/>
      <c r="BB460" t="n">
        <v>2614527</v>
      </c>
      <c r="BC460" t="n">
        <v>98.83276290000001</v>
      </c>
      <c r="BD460" t="n">
        <v>8.036865799999999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95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836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6296.29</v>
      </c>
      <c r="L461" t="s">
        <v>77</v>
      </c>
      <c r="M461" t="s"/>
      <c r="N461" t="s">
        <v>229</v>
      </c>
      <c r="O461" t="s">
        <v>79</v>
      </c>
      <c r="P461" t="s">
        <v>836</v>
      </c>
      <c r="Q461" t="s"/>
      <c r="R461" t="s">
        <v>80</v>
      </c>
      <c r="S461" t="s">
        <v>872</v>
      </c>
      <c r="T461" t="s">
        <v>82</v>
      </c>
      <c r="U461" t="s">
        <v>83</v>
      </c>
      <c r="V461" t="s">
        <v>84</v>
      </c>
      <c r="W461" t="s">
        <v>105</v>
      </c>
      <c r="X461" t="s"/>
      <c r="Y461" t="s">
        <v>86</v>
      </c>
      <c r="Z461">
        <f>HYPERLINK("https://hotelmonitor-cachepage.eclerx.com/savepage/tk_15442499871215472_sr_2150.html","info")</f>
        <v/>
      </c>
      <c r="AA461" t="n">
        <v>-4599219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58</v>
      </c>
      <c r="AQ461" t="s">
        <v>91</v>
      </c>
      <c r="AR461" t="s">
        <v>92</v>
      </c>
      <c r="AS461" t="s"/>
      <c r="AT461" t="s">
        <v>93</v>
      </c>
      <c r="AU461" t="s"/>
      <c r="AV461" t="s"/>
      <c r="AW461" t="s"/>
      <c r="AX461" t="s"/>
      <c r="AY461" t="n">
        <v>4599219</v>
      </c>
      <c r="AZ461" t="s">
        <v>840</v>
      </c>
      <c r="BA461" t="s"/>
      <c r="BB461" t="n">
        <v>2614527</v>
      </c>
      <c r="BC461" t="n">
        <v>98.83276290000001</v>
      </c>
      <c r="BD461" t="n">
        <v>8.036865799999999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95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836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6467.58</v>
      </c>
      <c r="L462" t="s">
        <v>77</v>
      </c>
      <c r="M462" t="s"/>
      <c r="N462" t="s">
        <v>865</v>
      </c>
      <c r="O462" t="s">
        <v>79</v>
      </c>
      <c r="P462" t="s">
        <v>836</v>
      </c>
      <c r="Q462" t="s"/>
      <c r="R462" t="s">
        <v>80</v>
      </c>
      <c r="S462" t="s">
        <v>878</v>
      </c>
      <c r="T462" t="s">
        <v>82</v>
      </c>
      <c r="U462" t="s">
        <v>83</v>
      </c>
      <c r="V462" t="s">
        <v>84</v>
      </c>
      <c r="W462" t="s">
        <v>105</v>
      </c>
      <c r="X462" t="s"/>
      <c r="Y462" t="s">
        <v>86</v>
      </c>
      <c r="Z462">
        <f>HYPERLINK("https://hotelmonitor-cachepage.eclerx.com/savepage/tk_15442499871215472_sr_2150.html","info")</f>
        <v/>
      </c>
      <c r="AA462" t="n">
        <v>-4599219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89</v>
      </c>
      <c r="AO462" t="s">
        <v>879</v>
      </c>
      <c r="AP462" t="n">
        <v>58</v>
      </c>
      <c r="AQ462" t="s">
        <v>91</v>
      </c>
      <c r="AR462" t="s">
        <v>71</v>
      </c>
      <c r="AS462" t="s"/>
      <c r="AT462" t="s">
        <v>93</v>
      </c>
      <c r="AU462" t="s"/>
      <c r="AV462" t="s"/>
      <c r="AW462" t="s"/>
      <c r="AX462" t="s"/>
      <c r="AY462" t="n">
        <v>4599219</v>
      </c>
      <c r="AZ462" t="s">
        <v>840</v>
      </c>
      <c r="BA462" t="s"/>
      <c r="BB462" t="n">
        <v>2614527</v>
      </c>
      <c r="BC462" t="n">
        <v>98.83276290000001</v>
      </c>
      <c r="BD462" t="n">
        <v>8.036865799999999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95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836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6467.58</v>
      </c>
      <c r="L463" t="s">
        <v>77</v>
      </c>
      <c r="M463" t="s"/>
      <c r="N463" t="s">
        <v>868</v>
      </c>
      <c r="O463" t="s">
        <v>79</v>
      </c>
      <c r="P463" t="s">
        <v>836</v>
      </c>
      <c r="Q463" t="s"/>
      <c r="R463" t="s">
        <v>80</v>
      </c>
      <c r="S463" t="s">
        <v>878</v>
      </c>
      <c r="T463" t="s">
        <v>82</v>
      </c>
      <c r="U463" t="s">
        <v>83</v>
      </c>
      <c r="V463" t="s">
        <v>84</v>
      </c>
      <c r="W463" t="s">
        <v>105</v>
      </c>
      <c r="X463" t="s"/>
      <c r="Y463" t="s">
        <v>86</v>
      </c>
      <c r="Z463">
        <f>HYPERLINK("https://hotelmonitor-cachepage.eclerx.com/savepage/tk_15442499871215472_sr_2150.html","info")</f>
        <v/>
      </c>
      <c r="AA463" t="n">
        <v>-4599219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89</v>
      </c>
      <c r="AO463" t="s">
        <v>879</v>
      </c>
      <c r="AP463" t="n">
        <v>58</v>
      </c>
      <c r="AQ463" t="s">
        <v>91</v>
      </c>
      <c r="AR463" t="s">
        <v>71</v>
      </c>
      <c r="AS463" t="s"/>
      <c r="AT463" t="s">
        <v>93</v>
      </c>
      <c r="AU463" t="s"/>
      <c r="AV463" t="s"/>
      <c r="AW463" t="s"/>
      <c r="AX463" t="s"/>
      <c r="AY463" t="n">
        <v>4599219</v>
      </c>
      <c r="AZ463" t="s">
        <v>840</v>
      </c>
      <c r="BA463" t="s"/>
      <c r="BB463" t="n">
        <v>2614527</v>
      </c>
      <c r="BC463" t="n">
        <v>98.83276290000001</v>
      </c>
      <c r="BD463" t="n">
        <v>8.036865799999999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95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836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6467.58</v>
      </c>
      <c r="L464" t="s">
        <v>77</v>
      </c>
      <c r="M464" t="s"/>
      <c r="N464" t="s">
        <v>870</v>
      </c>
      <c r="O464" t="s">
        <v>79</v>
      </c>
      <c r="P464" t="s">
        <v>836</v>
      </c>
      <c r="Q464" t="s"/>
      <c r="R464" t="s">
        <v>80</v>
      </c>
      <c r="S464" t="s">
        <v>878</v>
      </c>
      <c r="T464" t="s">
        <v>82</v>
      </c>
      <c r="U464" t="s">
        <v>83</v>
      </c>
      <c r="V464" t="s">
        <v>84</v>
      </c>
      <c r="W464" t="s">
        <v>105</v>
      </c>
      <c r="X464" t="s"/>
      <c r="Y464" t="s">
        <v>86</v>
      </c>
      <c r="Z464">
        <f>HYPERLINK("https://hotelmonitor-cachepage.eclerx.com/savepage/tk_15442499871215472_sr_2150.html","info")</f>
        <v/>
      </c>
      <c r="AA464" t="n">
        <v>-4599219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89</v>
      </c>
      <c r="AO464" t="s">
        <v>880</v>
      </c>
      <c r="AP464" t="n">
        <v>58</v>
      </c>
      <c r="AQ464" t="s">
        <v>91</v>
      </c>
      <c r="AR464" t="s">
        <v>71</v>
      </c>
      <c r="AS464" t="s"/>
      <c r="AT464" t="s">
        <v>93</v>
      </c>
      <c r="AU464" t="s"/>
      <c r="AV464" t="s"/>
      <c r="AW464" t="s"/>
      <c r="AX464" t="s"/>
      <c r="AY464" t="n">
        <v>4599219</v>
      </c>
      <c r="AZ464" t="s">
        <v>840</v>
      </c>
      <c r="BA464" t="s"/>
      <c r="BB464" t="n">
        <v>2614527</v>
      </c>
      <c r="BC464" t="n">
        <v>98.83276290000001</v>
      </c>
      <c r="BD464" t="n">
        <v>8.036865799999999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95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836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6467.58</v>
      </c>
      <c r="L465" t="s">
        <v>77</v>
      </c>
      <c r="M465" t="s"/>
      <c r="N465" t="s">
        <v>865</v>
      </c>
      <c r="O465" t="s">
        <v>79</v>
      </c>
      <c r="P465" t="s">
        <v>836</v>
      </c>
      <c r="Q465" t="s"/>
      <c r="R465" t="s">
        <v>80</v>
      </c>
      <c r="S465" t="s">
        <v>878</v>
      </c>
      <c r="T465" t="s">
        <v>82</v>
      </c>
      <c r="U465" t="s">
        <v>83</v>
      </c>
      <c r="V465" t="s">
        <v>84</v>
      </c>
      <c r="W465" t="s">
        <v>105</v>
      </c>
      <c r="X465" t="s"/>
      <c r="Y465" t="s">
        <v>86</v>
      </c>
      <c r="Z465">
        <f>HYPERLINK("https://hotelmonitor-cachepage.eclerx.com/savepage/tk_15442499871215472_sr_2150.html","info")</f>
        <v/>
      </c>
      <c r="AA465" t="n">
        <v>-4599219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879</v>
      </c>
      <c r="AP465" t="n">
        <v>58</v>
      </c>
      <c r="AQ465" t="s">
        <v>91</v>
      </c>
      <c r="AR465" t="s">
        <v>261</v>
      </c>
      <c r="AS465" t="s"/>
      <c r="AT465" t="s">
        <v>93</v>
      </c>
      <c r="AU465" t="s"/>
      <c r="AV465" t="s"/>
      <c r="AW465" t="s"/>
      <c r="AX465" t="s"/>
      <c r="AY465" t="n">
        <v>4599219</v>
      </c>
      <c r="AZ465" t="s">
        <v>840</v>
      </c>
      <c r="BA465" t="s"/>
      <c r="BB465" t="n">
        <v>2614527</v>
      </c>
      <c r="BC465" t="n">
        <v>98.83276290000001</v>
      </c>
      <c r="BD465" t="n">
        <v>8.036865799999999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95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836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6467.58</v>
      </c>
      <c r="L466" t="s">
        <v>77</v>
      </c>
      <c r="M466" t="s"/>
      <c r="N466" t="s">
        <v>868</v>
      </c>
      <c r="O466" t="s">
        <v>79</v>
      </c>
      <c r="P466" t="s">
        <v>836</v>
      </c>
      <c r="Q466" t="s"/>
      <c r="R466" t="s">
        <v>80</v>
      </c>
      <c r="S466" t="s">
        <v>878</v>
      </c>
      <c r="T466" t="s">
        <v>82</v>
      </c>
      <c r="U466" t="s">
        <v>83</v>
      </c>
      <c r="V466" t="s">
        <v>84</v>
      </c>
      <c r="W466" t="s">
        <v>105</v>
      </c>
      <c r="X466" t="s"/>
      <c r="Y466" t="s">
        <v>86</v>
      </c>
      <c r="Z466">
        <f>HYPERLINK("https://hotelmonitor-cachepage.eclerx.com/savepage/tk_15442499871215472_sr_2150.html","info")</f>
        <v/>
      </c>
      <c r="AA466" t="n">
        <v>-4599219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89</v>
      </c>
      <c r="AO466" t="s">
        <v>879</v>
      </c>
      <c r="AP466" t="n">
        <v>58</v>
      </c>
      <c r="AQ466" t="s">
        <v>91</v>
      </c>
      <c r="AR466" t="s">
        <v>261</v>
      </c>
      <c r="AS466" t="s"/>
      <c r="AT466" t="s">
        <v>93</v>
      </c>
      <c r="AU466" t="s"/>
      <c r="AV466" t="s"/>
      <c r="AW466" t="s"/>
      <c r="AX466" t="s"/>
      <c r="AY466" t="n">
        <v>4599219</v>
      </c>
      <c r="AZ466" t="s">
        <v>840</v>
      </c>
      <c r="BA466" t="s"/>
      <c r="BB466" t="n">
        <v>2614527</v>
      </c>
      <c r="BC466" t="n">
        <v>98.83276290000001</v>
      </c>
      <c r="BD466" t="n">
        <v>8.036865799999999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95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836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6467.58</v>
      </c>
      <c r="L467" t="s">
        <v>77</v>
      </c>
      <c r="M467" t="s"/>
      <c r="N467" t="s">
        <v>870</v>
      </c>
      <c r="O467" t="s">
        <v>79</v>
      </c>
      <c r="P467" t="s">
        <v>836</v>
      </c>
      <c r="Q467" t="s"/>
      <c r="R467" t="s">
        <v>80</v>
      </c>
      <c r="S467" t="s">
        <v>878</v>
      </c>
      <c r="T467" t="s">
        <v>82</v>
      </c>
      <c r="U467" t="s">
        <v>83</v>
      </c>
      <c r="V467" t="s">
        <v>84</v>
      </c>
      <c r="W467" t="s">
        <v>105</v>
      </c>
      <c r="X467" t="s"/>
      <c r="Y467" t="s">
        <v>86</v>
      </c>
      <c r="Z467">
        <f>HYPERLINK("https://hotelmonitor-cachepage.eclerx.com/savepage/tk_15442499871215472_sr_2150.html","info")</f>
        <v/>
      </c>
      <c r="AA467" t="n">
        <v>-4599219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89</v>
      </c>
      <c r="AO467" t="s">
        <v>880</v>
      </c>
      <c r="AP467" t="n">
        <v>58</v>
      </c>
      <c r="AQ467" t="s">
        <v>91</v>
      </c>
      <c r="AR467" t="s">
        <v>261</v>
      </c>
      <c r="AS467" t="s"/>
      <c r="AT467" t="s">
        <v>93</v>
      </c>
      <c r="AU467" t="s"/>
      <c r="AV467" t="s"/>
      <c r="AW467" t="s"/>
      <c r="AX467" t="s"/>
      <c r="AY467" t="n">
        <v>4599219</v>
      </c>
      <c r="AZ467" t="s">
        <v>840</v>
      </c>
      <c r="BA467" t="s"/>
      <c r="BB467" t="n">
        <v>2614527</v>
      </c>
      <c r="BC467" t="n">
        <v>98.83276290000001</v>
      </c>
      <c r="BD467" t="n">
        <v>8.036865799999999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95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836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6734.01</v>
      </c>
      <c r="L468" t="s">
        <v>77</v>
      </c>
      <c r="M468" t="s"/>
      <c r="N468" t="s">
        <v>865</v>
      </c>
      <c r="O468" t="s">
        <v>79</v>
      </c>
      <c r="P468" t="s">
        <v>836</v>
      </c>
      <c r="Q468" t="s"/>
      <c r="R468" t="s">
        <v>80</v>
      </c>
      <c r="S468" t="s">
        <v>881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>
        <f>HYPERLINK("https://hotelmonitor-cachepage.eclerx.com/savepage/tk_15442499871215472_sr_2150.html","info")</f>
        <v/>
      </c>
      <c r="AA468" t="n">
        <v>-4599219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287</v>
      </c>
      <c r="AP468" t="n">
        <v>58</v>
      </c>
      <c r="AQ468" t="s">
        <v>91</v>
      </c>
      <c r="AR468" t="s">
        <v>71</v>
      </c>
      <c r="AS468" t="s"/>
      <c r="AT468" t="s">
        <v>93</v>
      </c>
      <c r="AU468" t="s"/>
      <c r="AV468" t="s"/>
      <c r="AW468" t="s"/>
      <c r="AX468" t="s"/>
      <c r="AY468" t="n">
        <v>4599219</v>
      </c>
      <c r="AZ468" t="s">
        <v>840</v>
      </c>
      <c r="BA468" t="s"/>
      <c r="BB468" t="n">
        <v>2614527</v>
      </c>
      <c r="BC468" t="n">
        <v>98.83276290000001</v>
      </c>
      <c r="BD468" t="n">
        <v>8.036865799999999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95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836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6734.01</v>
      </c>
      <c r="L469" t="s">
        <v>77</v>
      </c>
      <c r="M469" t="s"/>
      <c r="N469" t="s">
        <v>868</v>
      </c>
      <c r="O469" t="s">
        <v>79</v>
      </c>
      <c r="P469" t="s">
        <v>836</v>
      </c>
      <c r="Q469" t="s"/>
      <c r="R469" t="s">
        <v>80</v>
      </c>
      <c r="S469" t="s">
        <v>881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>
        <f>HYPERLINK("https://hotelmonitor-cachepage.eclerx.com/savepage/tk_15442499871215472_sr_2150.html","info")</f>
        <v/>
      </c>
      <c r="AA469" t="n">
        <v>-4599219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90</v>
      </c>
      <c r="AP469" t="n">
        <v>58</v>
      </c>
      <c r="AQ469" t="s">
        <v>91</v>
      </c>
      <c r="AR469" t="s">
        <v>71</v>
      </c>
      <c r="AS469" t="s"/>
      <c r="AT469" t="s">
        <v>93</v>
      </c>
      <c r="AU469" t="s"/>
      <c r="AV469" t="s"/>
      <c r="AW469" t="s"/>
      <c r="AX469" t="s"/>
      <c r="AY469" t="n">
        <v>4599219</v>
      </c>
      <c r="AZ469" t="s">
        <v>840</v>
      </c>
      <c r="BA469" t="s"/>
      <c r="BB469" t="n">
        <v>2614527</v>
      </c>
      <c r="BC469" t="n">
        <v>98.83276290000001</v>
      </c>
      <c r="BD469" t="n">
        <v>8.036865799999999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95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836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6734.01</v>
      </c>
      <c r="L470" t="s">
        <v>77</v>
      </c>
      <c r="M470" t="s"/>
      <c r="N470" t="s">
        <v>870</v>
      </c>
      <c r="O470" t="s">
        <v>79</v>
      </c>
      <c r="P470" t="s">
        <v>836</v>
      </c>
      <c r="Q470" t="s"/>
      <c r="R470" t="s">
        <v>80</v>
      </c>
      <c r="S470" t="s">
        <v>881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>
        <f>HYPERLINK("https://hotelmonitor-cachepage.eclerx.com/savepage/tk_15442499871215472_sr_2150.html","info")</f>
        <v/>
      </c>
      <c r="AA470" t="n">
        <v>-4599219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882</v>
      </c>
      <c r="AP470" t="n">
        <v>58</v>
      </c>
      <c r="AQ470" t="s">
        <v>91</v>
      </c>
      <c r="AR470" t="s">
        <v>71</v>
      </c>
      <c r="AS470" t="s"/>
      <c r="AT470" t="s">
        <v>93</v>
      </c>
      <c r="AU470" t="s"/>
      <c r="AV470" t="s"/>
      <c r="AW470" t="s"/>
      <c r="AX470" t="s"/>
      <c r="AY470" t="n">
        <v>4599219</v>
      </c>
      <c r="AZ470" t="s">
        <v>840</v>
      </c>
      <c r="BA470" t="s"/>
      <c r="BB470" t="n">
        <v>2614527</v>
      </c>
      <c r="BC470" t="n">
        <v>98.83276290000001</v>
      </c>
      <c r="BD470" t="n">
        <v>8.036865799999999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95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836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6734.01</v>
      </c>
      <c r="L471" t="s">
        <v>77</v>
      </c>
      <c r="M471" t="s"/>
      <c r="N471" t="s">
        <v>865</v>
      </c>
      <c r="O471" t="s">
        <v>79</v>
      </c>
      <c r="P471" t="s">
        <v>836</v>
      </c>
      <c r="Q471" t="s"/>
      <c r="R471" t="s">
        <v>80</v>
      </c>
      <c r="S471" t="s">
        <v>881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>
        <f>HYPERLINK("https://hotelmonitor-cachepage.eclerx.com/savepage/tk_15442499871215472_sr_2150.html","info")</f>
        <v/>
      </c>
      <c r="AA471" t="n">
        <v>-4599219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89</v>
      </c>
      <c r="AO471" t="s">
        <v>287</v>
      </c>
      <c r="AP471" t="n">
        <v>58</v>
      </c>
      <c r="AQ471" t="s">
        <v>91</v>
      </c>
      <c r="AR471" t="s">
        <v>261</v>
      </c>
      <c r="AS471" t="s"/>
      <c r="AT471" t="s">
        <v>93</v>
      </c>
      <c r="AU471" t="s"/>
      <c r="AV471" t="s"/>
      <c r="AW471" t="s"/>
      <c r="AX471" t="s"/>
      <c r="AY471" t="n">
        <v>4599219</v>
      </c>
      <c r="AZ471" t="s">
        <v>840</v>
      </c>
      <c r="BA471" t="s"/>
      <c r="BB471" t="n">
        <v>2614527</v>
      </c>
      <c r="BC471" t="n">
        <v>98.83276290000001</v>
      </c>
      <c r="BD471" t="n">
        <v>8.036865799999999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95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836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6734.01</v>
      </c>
      <c r="L472" t="s">
        <v>77</v>
      </c>
      <c r="M472" t="s"/>
      <c r="N472" t="s">
        <v>868</v>
      </c>
      <c r="O472" t="s">
        <v>79</v>
      </c>
      <c r="P472" t="s">
        <v>836</v>
      </c>
      <c r="Q472" t="s"/>
      <c r="R472" t="s">
        <v>80</v>
      </c>
      <c r="S472" t="s">
        <v>881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>
        <f>HYPERLINK("https://hotelmonitor-cachepage.eclerx.com/savepage/tk_15442499871215472_sr_2150.html","info")</f>
        <v/>
      </c>
      <c r="AA472" t="n">
        <v>-4599219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89</v>
      </c>
      <c r="AO472" t="s">
        <v>90</v>
      </c>
      <c r="AP472" t="n">
        <v>58</v>
      </c>
      <c r="AQ472" t="s">
        <v>91</v>
      </c>
      <c r="AR472" t="s">
        <v>261</v>
      </c>
      <c r="AS472" t="s"/>
      <c r="AT472" t="s">
        <v>93</v>
      </c>
      <c r="AU472" t="s"/>
      <c r="AV472" t="s"/>
      <c r="AW472" t="s"/>
      <c r="AX472" t="s"/>
      <c r="AY472" t="n">
        <v>4599219</v>
      </c>
      <c r="AZ472" t="s">
        <v>840</v>
      </c>
      <c r="BA472" t="s"/>
      <c r="BB472" t="n">
        <v>2614527</v>
      </c>
      <c r="BC472" t="n">
        <v>98.83276290000001</v>
      </c>
      <c r="BD472" t="n">
        <v>8.036865799999999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95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836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6734.01</v>
      </c>
      <c r="L473" t="s">
        <v>77</v>
      </c>
      <c r="M473" t="s"/>
      <c r="N473" t="s">
        <v>870</v>
      </c>
      <c r="O473" t="s">
        <v>79</v>
      </c>
      <c r="P473" t="s">
        <v>836</v>
      </c>
      <c r="Q473" t="s"/>
      <c r="R473" t="s">
        <v>80</v>
      </c>
      <c r="S473" t="s">
        <v>881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>
        <f>HYPERLINK("https://hotelmonitor-cachepage.eclerx.com/savepage/tk_15442499871215472_sr_2150.html","info")</f>
        <v/>
      </c>
      <c r="AA473" t="n">
        <v>-4599219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89</v>
      </c>
      <c r="AO473" t="s">
        <v>882</v>
      </c>
      <c r="AP473" t="n">
        <v>58</v>
      </c>
      <c r="AQ473" t="s">
        <v>91</v>
      </c>
      <c r="AR473" t="s">
        <v>261</v>
      </c>
      <c r="AS473" t="s"/>
      <c r="AT473" t="s">
        <v>93</v>
      </c>
      <c r="AU473" t="s"/>
      <c r="AV473" t="s"/>
      <c r="AW473" t="s"/>
      <c r="AX473" t="s"/>
      <c r="AY473" t="n">
        <v>4599219</v>
      </c>
      <c r="AZ473" t="s">
        <v>840</v>
      </c>
      <c r="BA473" t="s"/>
      <c r="BB473" t="n">
        <v>2614527</v>
      </c>
      <c r="BC473" t="n">
        <v>98.83276290000001</v>
      </c>
      <c r="BD473" t="n">
        <v>8.036865799999999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95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836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6944.44</v>
      </c>
      <c r="L474" t="s">
        <v>77</v>
      </c>
      <c r="M474" t="s"/>
      <c r="N474" t="s">
        <v>865</v>
      </c>
      <c r="O474" t="s">
        <v>79</v>
      </c>
      <c r="P474" t="s">
        <v>836</v>
      </c>
      <c r="Q474" t="s"/>
      <c r="R474" t="s">
        <v>80</v>
      </c>
      <c r="S474" t="s">
        <v>883</v>
      </c>
      <c r="T474" t="s">
        <v>82</v>
      </c>
      <c r="U474" t="s">
        <v>83</v>
      </c>
      <c r="V474" t="s">
        <v>84</v>
      </c>
      <c r="W474" t="s">
        <v>105</v>
      </c>
      <c r="X474" t="s"/>
      <c r="Y474" t="s">
        <v>86</v>
      </c>
      <c r="Z474">
        <f>HYPERLINK("https://hotelmonitor-cachepage.eclerx.com/savepage/tk_15442499871215472_sr_2150.html","info")</f>
        <v/>
      </c>
      <c r="AA474" t="n">
        <v>-4599219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89</v>
      </c>
      <c r="AO474" t="s">
        <v>884</v>
      </c>
      <c r="AP474" t="n">
        <v>58</v>
      </c>
      <c r="AQ474" t="s">
        <v>91</v>
      </c>
      <c r="AR474" t="s">
        <v>71</v>
      </c>
      <c r="AS474" t="s"/>
      <c r="AT474" t="s">
        <v>93</v>
      </c>
      <c r="AU474" t="s"/>
      <c r="AV474" t="s"/>
      <c r="AW474" t="s"/>
      <c r="AX474" t="s"/>
      <c r="AY474" t="n">
        <v>4599219</v>
      </c>
      <c r="AZ474" t="s">
        <v>840</v>
      </c>
      <c r="BA474" t="s"/>
      <c r="BB474" t="n">
        <v>2614527</v>
      </c>
      <c r="BC474" t="n">
        <v>98.83276290000001</v>
      </c>
      <c r="BD474" t="n">
        <v>8.036865799999999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95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836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6944.44</v>
      </c>
      <c r="L475" t="s">
        <v>77</v>
      </c>
      <c r="M475" t="s"/>
      <c r="N475" t="s">
        <v>868</v>
      </c>
      <c r="O475" t="s">
        <v>79</v>
      </c>
      <c r="P475" t="s">
        <v>836</v>
      </c>
      <c r="Q475" t="s"/>
      <c r="R475" t="s">
        <v>80</v>
      </c>
      <c r="S475" t="s">
        <v>883</v>
      </c>
      <c r="T475" t="s">
        <v>82</v>
      </c>
      <c r="U475" t="s">
        <v>83</v>
      </c>
      <c r="V475" t="s">
        <v>84</v>
      </c>
      <c r="W475" t="s">
        <v>105</v>
      </c>
      <c r="X475" t="s"/>
      <c r="Y475" t="s">
        <v>86</v>
      </c>
      <c r="Z475">
        <f>HYPERLINK("https://hotelmonitor-cachepage.eclerx.com/savepage/tk_15442499871215472_sr_2150.html","info")</f>
        <v/>
      </c>
      <c r="AA475" t="n">
        <v>-4599219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89</v>
      </c>
      <c r="AO475" t="s">
        <v>884</v>
      </c>
      <c r="AP475" t="n">
        <v>58</v>
      </c>
      <c r="AQ475" t="s">
        <v>91</v>
      </c>
      <c r="AR475" t="s">
        <v>71</v>
      </c>
      <c r="AS475" t="s"/>
      <c r="AT475" t="s">
        <v>93</v>
      </c>
      <c r="AU475" t="s"/>
      <c r="AV475" t="s"/>
      <c r="AW475" t="s"/>
      <c r="AX475" t="s"/>
      <c r="AY475" t="n">
        <v>4599219</v>
      </c>
      <c r="AZ475" t="s">
        <v>840</v>
      </c>
      <c r="BA475" t="s"/>
      <c r="BB475" t="n">
        <v>2614527</v>
      </c>
      <c r="BC475" t="n">
        <v>98.83276290000001</v>
      </c>
      <c r="BD475" t="n">
        <v>8.036865799999999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95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836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6944.44</v>
      </c>
      <c r="L476" t="s">
        <v>77</v>
      </c>
      <c r="M476" t="s"/>
      <c r="N476" t="s">
        <v>870</v>
      </c>
      <c r="O476" t="s">
        <v>79</v>
      </c>
      <c r="P476" t="s">
        <v>836</v>
      </c>
      <c r="Q476" t="s"/>
      <c r="R476" t="s">
        <v>80</v>
      </c>
      <c r="S476" t="s">
        <v>883</v>
      </c>
      <c r="T476" t="s">
        <v>82</v>
      </c>
      <c r="U476" t="s">
        <v>83</v>
      </c>
      <c r="V476" t="s">
        <v>84</v>
      </c>
      <c r="W476" t="s">
        <v>105</v>
      </c>
      <c r="X476" t="s"/>
      <c r="Y476" t="s">
        <v>86</v>
      </c>
      <c r="Z476">
        <f>HYPERLINK("https://hotelmonitor-cachepage.eclerx.com/savepage/tk_15442499871215472_sr_2150.html","info")</f>
        <v/>
      </c>
      <c r="AA476" t="n">
        <v>-4599219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89</v>
      </c>
      <c r="AO476" t="s">
        <v>301</v>
      </c>
      <c r="AP476" t="n">
        <v>58</v>
      </c>
      <c r="AQ476" t="s">
        <v>91</v>
      </c>
      <c r="AR476" t="s">
        <v>71</v>
      </c>
      <c r="AS476" t="s"/>
      <c r="AT476" t="s">
        <v>93</v>
      </c>
      <c r="AU476" t="s"/>
      <c r="AV476" t="s"/>
      <c r="AW476" t="s"/>
      <c r="AX476" t="s"/>
      <c r="AY476" t="n">
        <v>4599219</v>
      </c>
      <c r="AZ476" t="s">
        <v>840</v>
      </c>
      <c r="BA476" t="s"/>
      <c r="BB476" t="n">
        <v>2614527</v>
      </c>
      <c r="BC476" t="n">
        <v>98.83276290000001</v>
      </c>
      <c r="BD476" t="n">
        <v>8.036865799999999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95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836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6944.44</v>
      </c>
      <c r="L477" t="s">
        <v>77</v>
      </c>
      <c r="M477" t="s"/>
      <c r="N477" t="s">
        <v>865</v>
      </c>
      <c r="O477" t="s">
        <v>79</v>
      </c>
      <c r="P477" t="s">
        <v>836</v>
      </c>
      <c r="Q477" t="s"/>
      <c r="R477" t="s">
        <v>80</v>
      </c>
      <c r="S477" t="s">
        <v>883</v>
      </c>
      <c r="T477" t="s">
        <v>82</v>
      </c>
      <c r="U477" t="s">
        <v>83</v>
      </c>
      <c r="V477" t="s">
        <v>84</v>
      </c>
      <c r="W477" t="s">
        <v>105</v>
      </c>
      <c r="X477" t="s"/>
      <c r="Y477" t="s">
        <v>86</v>
      </c>
      <c r="Z477">
        <f>HYPERLINK("https://hotelmonitor-cachepage.eclerx.com/savepage/tk_15442499871215472_sr_2150.html","info")</f>
        <v/>
      </c>
      <c r="AA477" t="n">
        <v>-4599219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89</v>
      </c>
      <c r="AO477" t="s">
        <v>884</v>
      </c>
      <c r="AP477" t="n">
        <v>58</v>
      </c>
      <c r="AQ477" t="s">
        <v>91</v>
      </c>
      <c r="AR477" t="s">
        <v>261</v>
      </c>
      <c r="AS477" t="s"/>
      <c r="AT477" t="s">
        <v>93</v>
      </c>
      <c r="AU477" t="s"/>
      <c r="AV477" t="s"/>
      <c r="AW477" t="s"/>
      <c r="AX477" t="s"/>
      <c r="AY477" t="n">
        <v>4599219</v>
      </c>
      <c r="AZ477" t="s">
        <v>840</v>
      </c>
      <c r="BA477" t="s"/>
      <c r="BB477" t="n">
        <v>2614527</v>
      </c>
      <c r="BC477" t="n">
        <v>98.83276290000001</v>
      </c>
      <c r="BD477" t="n">
        <v>8.036865799999999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95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836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6944.44</v>
      </c>
      <c r="L478" t="s">
        <v>77</v>
      </c>
      <c r="M478" t="s"/>
      <c r="N478" t="s">
        <v>868</v>
      </c>
      <c r="O478" t="s">
        <v>79</v>
      </c>
      <c r="P478" t="s">
        <v>836</v>
      </c>
      <c r="Q478" t="s"/>
      <c r="R478" t="s">
        <v>80</v>
      </c>
      <c r="S478" t="s">
        <v>883</v>
      </c>
      <c r="T478" t="s">
        <v>82</v>
      </c>
      <c r="U478" t="s">
        <v>83</v>
      </c>
      <c r="V478" t="s">
        <v>84</v>
      </c>
      <c r="W478" t="s">
        <v>105</v>
      </c>
      <c r="X478" t="s"/>
      <c r="Y478" t="s">
        <v>86</v>
      </c>
      <c r="Z478">
        <f>HYPERLINK("https://hotelmonitor-cachepage.eclerx.com/savepage/tk_15442499871215472_sr_2150.html","info")</f>
        <v/>
      </c>
      <c r="AA478" t="n">
        <v>-4599219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89</v>
      </c>
      <c r="AO478" t="s">
        <v>884</v>
      </c>
      <c r="AP478" t="n">
        <v>58</v>
      </c>
      <c r="AQ478" t="s">
        <v>91</v>
      </c>
      <c r="AR478" t="s">
        <v>261</v>
      </c>
      <c r="AS478" t="s"/>
      <c r="AT478" t="s">
        <v>93</v>
      </c>
      <c r="AU478" t="s"/>
      <c r="AV478" t="s"/>
      <c r="AW478" t="s"/>
      <c r="AX478" t="s"/>
      <c r="AY478" t="n">
        <v>4599219</v>
      </c>
      <c r="AZ478" t="s">
        <v>840</v>
      </c>
      <c r="BA478" t="s"/>
      <c r="BB478" t="n">
        <v>2614527</v>
      </c>
      <c r="BC478" t="n">
        <v>98.83276290000001</v>
      </c>
      <c r="BD478" t="n">
        <v>8.036865799999999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95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836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6944.44</v>
      </c>
      <c r="L479" t="s">
        <v>77</v>
      </c>
      <c r="M479" t="s"/>
      <c r="N479" t="s">
        <v>870</v>
      </c>
      <c r="O479" t="s">
        <v>79</v>
      </c>
      <c r="P479" t="s">
        <v>836</v>
      </c>
      <c r="Q479" t="s"/>
      <c r="R479" t="s">
        <v>80</v>
      </c>
      <c r="S479" t="s">
        <v>883</v>
      </c>
      <c r="T479" t="s">
        <v>82</v>
      </c>
      <c r="U479" t="s">
        <v>83</v>
      </c>
      <c r="V479" t="s">
        <v>84</v>
      </c>
      <c r="W479" t="s">
        <v>105</v>
      </c>
      <c r="X479" t="s"/>
      <c r="Y479" t="s">
        <v>86</v>
      </c>
      <c r="Z479">
        <f>HYPERLINK("https://hotelmonitor-cachepage.eclerx.com/savepage/tk_15442499871215472_sr_2150.html","info")</f>
        <v/>
      </c>
      <c r="AA479" t="n">
        <v>-4599219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89</v>
      </c>
      <c r="AO479" t="s">
        <v>301</v>
      </c>
      <c r="AP479" t="n">
        <v>58</v>
      </c>
      <c r="AQ479" t="s">
        <v>91</v>
      </c>
      <c r="AR479" t="s">
        <v>261</v>
      </c>
      <c r="AS479" t="s"/>
      <c r="AT479" t="s">
        <v>93</v>
      </c>
      <c r="AU479" t="s"/>
      <c r="AV479" t="s"/>
      <c r="AW479" t="s"/>
      <c r="AX479" t="s"/>
      <c r="AY479" t="n">
        <v>4599219</v>
      </c>
      <c r="AZ479" t="s">
        <v>840</v>
      </c>
      <c r="BA479" t="s"/>
      <c r="BB479" t="n">
        <v>2614527</v>
      </c>
      <c r="BC479" t="n">
        <v>98.83276290000001</v>
      </c>
      <c r="BD479" t="n">
        <v>8.036865799999999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95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836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7407.4</v>
      </c>
      <c r="L480" t="s">
        <v>77</v>
      </c>
      <c r="M480" t="s"/>
      <c r="N480" t="s">
        <v>844</v>
      </c>
      <c r="O480" t="s">
        <v>79</v>
      </c>
      <c r="P480" t="s">
        <v>836</v>
      </c>
      <c r="Q480" t="s"/>
      <c r="R480" t="s">
        <v>80</v>
      </c>
      <c r="S480" t="s">
        <v>881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HYPERLINK("https://hotelmonitor-cachepage.eclerx.com/savepage/tk_15442499871215472_sr_2150.html","info")</f>
        <v/>
      </c>
      <c r="AA480" t="n">
        <v>-4599219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58</v>
      </c>
      <c r="AQ480" t="s">
        <v>91</v>
      </c>
      <c r="AR480" t="s">
        <v>92</v>
      </c>
      <c r="AS480" t="s"/>
      <c r="AT480" t="s">
        <v>93</v>
      </c>
      <c r="AU480" t="s"/>
      <c r="AV480" t="s"/>
      <c r="AW480" t="s"/>
      <c r="AX480" t="s"/>
      <c r="AY480" t="n">
        <v>4599219</v>
      </c>
      <c r="AZ480" t="s">
        <v>840</v>
      </c>
      <c r="BA480" t="s"/>
      <c r="BB480" t="n">
        <v>2614527</v>
      </c>
      <c r="BC480" t="n">
        <v>98.83276290000001</v>
      </c>
      <c r="BD480" t="n">
        <v>8.036865799999999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95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836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7407.4</v>
      </c>
      <c r="L481" t="s">
        <v>77</v>
      </c>
      <c r="M481" t="s"/>
      <c r="N481" t="s">
        <v>865</v>
      </c>
      <c r="O481" t="s">
        <v>79</v>
      </c>
      <c r="P481" t="s">
        <v>836</v>
      </c>
      <c r="Q481" t="s"/>
      <c r="R481" t="s">
        <v>80</v>
      </c>
      <c r="S481" t="s">
        <v>881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HYPERLINK("https://hotelmonitor-cachepage.eclerx.com/savepage/tk_15442499871215472_sr_2150.html","info")</f>
        <v/>
      </c>
      <c r="AA481" t="n">
        <v>-4599219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89</v>
      </c>
      <c r="AO481" t="s">
        <v>885</v>
      </c>
      <c r="AP481" t="n">
        <v>58</v>
      </c>
      <c r="AQ481" t="s">
        <v>91</v>
      </c>
      <c r="AR481" t="s">
        <v>92</v>
      </c>
      <c r="AS481" t="s"/>
      <c r="AT481" t="s">
        <v>93</v>
      </c>
      <c r="AU481" t="s"/>
      <c r="AV481" t="s"/>
      <c r="AW481" t="s"/>
      <c r="AX481" t="s"/>
      <c r="AY481" t="n">
        <v>4599219</v>
      </c>
      <c r="AZ481" t="s">
        <v>840</v>
      </c>
      <c r="BA481" t="s"/>
      <c r="BB481" t="n">
        <v>2614527</v>
      </c>
      <c r="BC481" t="n">
        <v>98.83276290000001</v>
      </c>
      <c r="BD481" t="n">
        <v>8.036865799999999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95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836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7407.4</v>
      </c>
      <c r="L482" t="s">
        <v>77</v>
      </c>
      <c r="M482" t="s"/>
      <c r="N482" t="s">
        <v>868</v>
      </c>
      <c r="O482" t="s">
        <v>79</v>
      </c>
      <c r="P482" t="s">
        <v>836</v>
      </c>
      <c r="Q482" t="s"/>
      <c r="R482" t="s">
        <v>80</v>
      </c>
      <c r="S482" t="s">
        <v>881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HYPERLINK("https://hotelmonitor-cachepage.eclerx.com/savepage/tk_15442499871215472_sr_2150.html","info")</f>
        <v/>
      </c>
      <c r="AA482" t="n">
        <v>-4599219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89</v>
      </c>
      <c r="AO482" t="s">
        <v>885</v>
      </c>
      <c r="AP482" t="n">
        <v>58</v>
      </c>
      <c r="AQ482" t="s">
        <v>91</v>
      </c>
      <c r="AR482" t="s">
        <v>92</v>
      </c>
      <c r="AS482" t="s"/>
      <c r="AT482" t="s">
        <v>93</v>
      </c>
      <c r="AU482" t="s"/>
      <c r="AV482" t="s"/>
      <c r="AW482" t="s"/>
      <c r="AX482" t="s"/>
      <c r="AY482" t="n">
        <v>4599219</v>
      </c>
      <c r="AZ482" t="s">
        <v>840</v>
      </c>
      <c r="BA482" t="s"/>
      <c r="BB482" t="n">
        <v>2614527</v>
      </c>
      <c r="BC482" t="n">
        <v>98.83276290000001</v>
      </c>
      <c r="BD482" t="n">
        <v>8.036865799999999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95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836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7638.89</v>
      </c>
      <c r="L483" t="s">
        <v>77</v>
      </c>
      <c r="M483" t="s"/>
      <c r="N483" t="s">
        <v>844</v>
      </c>
      <c r="O483" t="s">
        <v>79</v>
      </c>
      <c r="P483" t="s">
        <v>836</v>
      </c>
      <c r="Q483" t="s"/>
      <c r="R483" t="s">
        <v>80</v>
      </c>
      <c r="S483" t="s">
        <v>883</v>
      </c>
      <c r="T483" t="s">
        <v>82</v>
      </c>
      <c r="U483" t="s">
        <v>83</v>
      </c>
      <c r="V483" t="s">
        <v>84</v>
      </c>
      <c r="W483" t="s">
        <v>105</v>
      </c>
      <c r="X483" t="s"/>
      <c r="Y483" t="s">
        <v>86</v>
      </c>
      <c r="Z483">
        <f>HYPERLINK("https://hotelmonitor-cachepage.eclerx.com/savepage/tk_15442499871215472_sr_2150.html","info")</f>
        <v/>
      </c>
      <c r="AA483" t="n">
        <v>-4599219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58</v>
      </c>
      <c r="AQ483" t="s">
        <v>91</v>
      </c>
      <c r="AR483" t="s">
        <v>92</v>
      </c>
      <c r="AS483" t="s"/>
      <c r="AT483" t="s">
        <v>93</v>
      </c>
      <c r="AU483" t="s"/>
      <c r="AV483" t="s"/>
      <c r="AW483" t="s"/>
      <c r="AX483" t="s"/>
      <c r="AY483" t="n">
        <v>4599219</v>
      </c>
      <c r="AZ483" t="s">
        <v>840</v>
      </c>
      <c r="BA483" t="s"/>
      <c r="BB483" t="n">
        <v>2614527</v>
      </c>
      <c r="BC483" t="n">
        <v>98.83276290000001</v>
      </c>
      <c r="BD483" t="n">
        <v>8.036865799999999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95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836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7638.89</v>
      </c>
      <c r="L484" t="s">
        <v>77</v>
      </c>
      <c r="M484" t="s"/>
      <c r="N484" t="s">
        <v>865</v>
      </c>
      <c r="O484" t="s">
        <v>79</v>
      </c>
      <c r="P484" t="s">
        <v>836</v>
      </c>
      <c r="Q484" t="s"/>
      <c r="R484" t="s">
        <v>80</v>
      </c>
      <c r="S484" t="s">
        <v>883</v>
      </c>
      <c r="T484" t="s">
        <v>82</v>
      </c>
      <c r="U484" t="s">
        <v>83</v>
      </c>
      <c r="V484" t="s">
        <v>84</v>
      </c>
      <c r="W484" t="s">
        <v>105</v>
      </c>
      <c r="X484" t="s"/>
      <c r="Y484" t="s">
        <v>86</v>
      </c>
      <c r="Z484">
        <f>HYPERLINK("https://hotelmonitor-cachepage.eclerx.com/savepage/tk_15442499871215472_sr_2150.html","info")</f>
        <v/>
      </c>
      <c r="AA484" t="n">
        <v>-4599219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89</v>
      </c>
      <c r="AO484" t="s">
        <v>882</v>
      </c>
      <c r="AP484" t="n">
        <v>58</v>
      </c>
      <c r="AQ484" t="s">
        <v>91</v>
      </c>
      <c r="AR484" t="s">
        <v>92</v>
      </c>
      <c r="AS484" t="s"/>
      <c r="AT484" t="s">
        <v>93</v>
      </c>
      <c r="AU484" t="s"/>
      <c r="AV484" t="s"/>
      <c r="AW484" t="s"/>
      <c r="AX484" t="s"/>
      <c r="AY484" t="n">
        <v>4599219</v>
      </c>
      <c r="AZ484" t="s">
        <v>840</v>
      </c>
      <c r="BA484" t="s"/>
      <c r="BB484" t="n">
        <v>2614527</v>
      </c>
      <c r="BC484" t="n">
        <v>98.83276290000001</v>
      </c>
      <c r="BD484" t="n">
        <v>8.036865799999999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95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836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7638.89</v>
      </c>
      <c r="L485" t="s">
        <v>77</v>
      </c>
      <c r="M485" t="s"/>
      <c r="N485" t="s">
        <v>868</v>
      </c>
      <c r="O485" t="s">
        <v>79</v>
      </c>
      <c r="P485" t="s">
        <v>836</v>
      </c>
      <c r="Q485" t="s"/>
      <c r="R485" t="s">
        <v>80</v>
      </c>
      <c r="S485" t="s">
        <v>883</v>
      </c>
      <c r="T485" t="s">
        <v>82</v>
      </c>
      <c r="U485" t="s">
        <v>83</v>
      </c>
      <c r="V485" t="s">
        <v>84</v>
      </c>
      <c r="W485" t="s">
        <v>105</v>
      </c>
      <c r="X485" t="s"/>
      <c r="Y485" t="s">
        <v>86</v>
      </c>
      <c r="Z485">
        <f>HYPERLINK("https://hotelmonitor-cachepage.eclerx.com/savepage/tk_15442499871215472_sr_2150.html","info")</f>
        <v/>
      </c>
      <c r="AA485" t="n">
        <v>-4599219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89</v>
      </c>
      <c r="AO485" t="s">
        <v>882</v>
      </c>
      <c r="AP485" t="n">
        <v>58</v>
      </c>
      <c r="AQ485" t="s">
        <v>91</v>
      </c>
      <c r="AR485" t="s">
        <v>92</v>
      </c>
      <c r="AS485" t="s"/>
      <c r="AT485" t="s">
        <v>93</v>
      </c>
      <c r="AU485" t="s"/>
      <c r="AV485" t="s"/>
      <c r="AW485" t="s"/>
      <c r="AX485" t="s"/>
      <c r="AY485" t="n">
        <v>4599219</v>
      </c>
      <c r="AZ485" t="s">
        <v>840</v>
      </c>
      <c r="BA485" t="s"/>
      <c r="BB485" t="n">
        <v>2614527</v>
      </c>
      <c r="BC485" t="n">
        <v>98.83276290000001</v>
      </c>
      <c r="BD485" t="n">
        <v>8.036865799999999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95</v>
      </c>
    </row>
    <row r="486" spans="1:70">
      <c r="A486" t="s">
        <v>145</v>
      </c>
      <c r="B486" t="s">
        <v>71</v>
      </c>
      <c r="C486" t="s">
        <v>72</v>
      </c>
      <c r="D486" t="n">
        <v>2</v>
      </c>
      <c r="E486" t="s">
        <v>886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15585.19</v>
      </c>
      <c r="L486" t="s">
        <v>77</v>
      </c>
      <c r="M486" t="s"/>
      <c r="N486" t="s">
        <v>887</v>
      </c>
      <c r="O486" t="s">
        <v>79</v>
      </c>
      <c r="P486" t="s">
        <v>886</v>
      </c>
      <c r="Q486" t="s"/>
      <c r="R486" t="s">
        <v>337</v>
      </c>
      <c r="S486" t="s">
        <v>888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>
        <f>HYPERLINK("https://hotelmonitor-cachepage.eclerx.com/savepage/tk_15442512425630038_sr_2150.html","info")</f>
        <v/>
      </c>
      <c r="AA486" t="n">
        <v>-6713352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478</v>
      </c>
      <c r="AQ486" t="s">
        <v>91</v>
      </c>
      <c r="AR486" t="s">
        <v>92</v>
      </c>
      <c r="AS486" t="s"/>
      <c r="AT486" t="s">
        <v>93</v>
      </c>
      <c r="AU486" t="s"/>
      <c r="AV486" t="s"/>
      <c r="AW486" t="s"/>
      <c r="AX486" t="s"/>
      <c r="AY486" t="n">
        <v>6713352</v>
      </c>
      <c r="AZ486" t="s">
        <v>889</v>
      </c>
      <c r="BA486" t="s"/>
      <c r="BB486" t="n">
        <v>302408</v>
      </c>
      <c r="BC486" t="n">
        <v>98.89076232910161</v>
      </c>
      <c r="BD486" t="n">
        <v>8.029720306396481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95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890</v>
      </c>
      <c r="F487" t="n">
        <v>545175</v>
      </c>
      <c r="G487" t="s">
        <v>74</v>
      </c>
      <c r="H487" t="s">
        <v>75</v>
      </c>
      <c r="I487" t="s"/>
      <c r="J487" t="s">
        <v>76</v>
      </c>
      <c r="K487" t="n">
        <v>12259.96</v>
      </c>
      <c r="L487" t="s">
        <v>77</v>
      </c>
      <c r="M487" t="s"/>
      <c r="N487" t="s">
        <v>891</v>
      </c>
      <c r="O487" t="s">
        <v>79</v>
      </c>
      <c r="P487" t="s">
        <v>890</v>
      </c>
      <c r="Q487" t="s"/>
      <c r="R487" t="s">
        <v>127</v>
      </c>
      <c r="S487" t="s">
        <v>892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>
        <f>HYPERLINK("https://hotelmonitor-cachepage.eclerx.com/savepage/tk_15442500417518399_sr_2150.html","info")</f>
        <v/>
      </c>
      <c r="AA487" t="n">
        <v>25566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89</v>
      </c>
      <c r="AO487" t="s">
        <v>893</v>
      </c>
      <c r="AP487" t="n">
        <v>83</v>
      </c>
      <c r="AQ487" t="s">
        <v>91</v>
      </c>
      <c r="AR487" t="s">
        <v>71</v>
      </c>
      <c r="AS487" t="s"/>
      <c r="AT487" t="s">
        <v>93</v>
      </c>
      <c r="AU487" t="s"/>
      <c r="AV487" t="s"/>
      <c r="AW487" t="s"/>
      <c r="AX487" t="s"/>
      <c r="AY487" t="n">
        <v>2047669</v>
      </c>
      <c r="AZ487" t="s">
        <v>894</v>
      </c>
      <c r="BA487" t="s"/>
      <c r="BB487" t="n">
        <v>916106</v>
      </c>
      <c r="BC487" t="n">
        <v>98.7561286613345</v>
      </c>
      <c r="BD487" t="n">
        <v>8.053401942674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95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890</v>
      </c>
      <c r="F488" t="n">
        <v>545175</v>
      </c>
      <c r="G488" t="s">
        <v>74</v>
      </c>
      <c r="H488" t="s">
        <v>75</v>
      </c>
      <c r="I488" t="s"/>
      <c r="J488" t="s">
        <v>76</v>
      </c>
      <c r="K488" t="n">
        <v>12259.96</v>
      </c>
      <c r="L488" t="s">
        <v>77</v>
      </c>
      <c r="M488" t="s"/>
      <c r="N488" t="s">
        <v>895</v>
      </c>
      <c r="O488" t="s">
        <v>79</v>
      </c>
      <c r="P488" t="s">
        <v>890</v>
      </c>
      <c r="Q488" t="s"/>
      <c r="R488" t="s">
        <v>127</v>
      </c>
      <c r="S488" t="s">
        <v>892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>
        <f>HYPERLINK("https://hotelmonitor-cachepage.eclerx.com/savepage/tk_15442500417518399_sr_2150.html","info")</f>
        <v/>
      </c>
      <c r="AA488" t="n">
        <v>25566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89</v>
      </c>
      <c r="AO488" t="s">
        <v>893</v>
      </c>
      <c r="AP488" t="n">
        <v>83</v>
      </c>
      <c r="AQ488" t="s">
        <v>91</v>
      </c>
      <c r="AR488" t="s">
        <v>71</v>
      </c>
      <c r="AS488" t="s"/>
      <c r="AT488" t="s">
        <v>93</v>
      </c>
      <c r="AU488" t="s"/>
      <c r="AV488" t="s"/>
      <c r="AW488" t="s"/>
      <c r="AX488" t="s"/>
      <c r="AY488" t="n">
        <v>2047669</v>
      </c>
      <c r="AZ488" t="s">
        <v>894</v>
      </c>
      <c r="BA488" t="s"/>
      <c r="BB488" t="n">
        <v>916106</v>
      </c>
      <c r="BC488" t="n">
        <v>98.7561286613345</v>
      </c>
      <c r="BD488" t="n">
        <v>8.053401942674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95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890</v>
      </c>
      <c r="F489" t="n">
        <v>545175</v>
      </c>
      <c r="G489" t="s">
        <v>74</v>
      </c>
      <c r="H489" t="s">
        <v>75</v>
      </c>
      <c r="I489" t="s"/>
      <c r="J489" t="s">
        <v>76</v>
      </c>
      <c r="K489" t="n">
        <v>12259.96</v>
      </c>
      <c r="L489" t="s">
        <v>77</v>
      </c>
      <c r="M489" t="s"/>
      <c r="N489" t="s">
        <v>891</v>
      </c>
      <c r="O489" t="s">
        <v>79</v>
      </c>
      <c r="P489" t="s">
        <v>890</v>
      </c>
      <c r="Q489" t="s"/>
      <c r="R489" t="s">
        <v>127</v>
      </c>
      <c r="S489" t="s">
        <v>892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>
        <f>HYPERLINK("https://hotelmonitor-cachepage.eclerx.com/savepage/tk_15442500417518399_sr_2150.html","info")</f>
        <v/>
      </c>
      <c r="AA489" t="n">
        <v>25566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89</v>
      </c>
      <c r="AO489" t="s">
        <v>893</v>
      </c>
      <c r="AP489" t="n">
        <v>83</v>
      </c>
      <c r="AQ489" t="s">
        <v>91</v>
      </c>
      <c r="AR489" t="s">
        <v>261</v>
      </c>
      <c r="AS489" t="s"/>
      <c r="AT489" t="s">
        <v>93</v>
      </c>
      <c r="AU489" t="s"/>
      <c r="AV489" t="s"/>
      <c r="AW489" t="s"/>
      <c r="AX489" t="s"/>
      <c r="AY489" t="n">
        <v>2047669</v>
      </c>
      <c r="AZ489" t="s">
        <v>894</v>
      </c>
      <c r="BA489" t="s"/>
      <c r="BB489" t="n">
        <v>916106</v>
      </c>
      <c r="BC489" t="n">
        <v>98.7561286613345</v>
      </c>
      <c r="BD489" t="n">
        <v>8.053401942674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95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890</v>
      </c>
      <c r="F490" t="n">
        <v>545175</v>
      </c>
      <c r="G490" t="s">
        <v>74</v>
      </c>
      <c r="H490" t="s">
        <v>75</v>
      </c>
      <c r="I490" t="s"/>
      <c r="J490" t="s">
        <v>76</v>
      </c>
      <c r="K490" t="n">
        <v>12259.96</v>
      </c>
      <c r="L490" t="s">
        <v>77</v>
      </c>
      <c r="M490" t="s"/>
      <c r="N490" t="s">
        <v>895</v>
      </c>
      <c r="O490" t="s">
        <v>79</v>
      </c>
      <c r="P490" t="s">
        <v>890</v>
      </c>
      <c r="Q490" t="s"/>
      <c r="R490" t="s">
        <v>127</v>
      </c>
      <c r="S490" t="s">
        <v>892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>
        <f>HYPERLINK("https://hotelmonitor-cachepage.eclerx.com/savepage/tk_15442500417518399_sr_2150.html","info")</f>
        <v/>
      </c>
      <c r="AA490" t="n">
        <v>25566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89</v>
      </c>
      <c r="AO490" t="s">
        <v>893</v>
      </c>
      <c r="AP490" t="n">
        <v>83</v>
      </c>
      <c r="AQ490" t="s">
        <v>91</v>
      </c>
      <c r="AR490" t="s">
        <v>261</v>
      </c>
      <c r="AS490" t="s"/>
      <c r="AT490" t="s">
        <v>93</v>
      </c>
      <c r="AU490" t="s"/>
      <c r="AV490" t="s"/>
      <c r="AW490" t="s"/>
      <c r="AX490" t="s"/>
      <c r="AY490" t="n">
        <v>2047669</v>
      </c>
      <c r="AZ490" t="s">
        <v>894</v>
      </c>
      <c r="BA490" t="s"/>
      <c r="BB490" t="n">
        <v>916106</v>
      </c>
      <c r="BC490" t="n">
        <v>98.7561286613345</v>
      </c>
      <c r="BD490" t="n">
        <v>8.053401942674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95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890</v>
      </c>
      <c r="F491" t="n">
        <v>545175</v>
      </c>
      <c r="G491" t="s">
        <v>74</v>
      </c>
      <c r="H491" t="s">
        <v>75</v>
      </c>
      <c r="I491" t="s"/>
      <c r="J491" t="s">
        <v>76</v>
      </c>
      <c r="K491" t="n">
        <v>12871.27</v>
      </c>
      <c r="L491" t="s">
        <v>77</v>
      </c>
      <c r="M491" t="s"/>
      <c r="N491" t="s">
        <v>891</v>
      </c>
      <c r="O491" t="s">
        <v>79</v>
      </c>
      <c r="P491" t="s">
        <v>890</v>
      </c>
      <c r="Q491" t="s"/>
      <c r="R491" t="s">
        <v>127</v>
      </c>
      <c r="S491" t="s">
        <v>896</v>
      </c>
      <c r="T491" t="s">
        <v>82</v>
      </c>
      <c r="U491" t="s">
        <v>83</v>
      </c>
      <c r="V491" t="s">
        <v>84</v>
      </c>
      <c r="W491" t="s">
        <v>105</v>
      </c>
      <c r="X491" t="s"/>
      <c r="Y491" t="s">
        <v>86</v>
      </c>
      <c r="Z491">
        <f>HYPERLINK("https://hotelmonitor-cachepage.eclerx.com/savepage/tk_15442500417518399_sr_2150.html","info")</f>
        <v/>
      </c>
      <c r="AA491" t="n">
        <v>25566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89</v>
      </c>
      <c r="AO491" t="s">
        <v>897</v>
      </c>
      <c r="AP491" t="n">
        <v>83</v>
      </c>
      <c r="AQ491" t="s">
        <v>91</v>
      </c>
      <c r="AR491" t="s">
        <v>71</v>
      </c>
      <c r="AS491" t="s"/>
      <c r="AT491" t="s">
        <v>93</v>
      </c>
      <c r="AU491" t="s"/>
      <c r="AV491" t="s"/>
      <c r="AW491" t="s"/>
      <c r="AX491" t="s"/>
      <c r="AY491" t="n">
        <v>2047669</v>
      </c>
      <c r="AZ491" t="s">
        <v>894</v>
      </c>
      <c r="BA491" t="s"/>
      <c r="BB491" t="n">
        <v>916106</v>
      </c>
      <c r="BC491" t="n">
        <v>98.7561286613345</v>
      </c>
      <c r="BD491" t="n">
        <v>8.053401942674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95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890</v>
      </c>
      <c r="F492" t="n">
        <v>545175</v>
      </c>
      <c r="G492" t="s">
        <v>74</v>
      </c>
      <c r="H492" t="s">
        <v>75</v>
      </c>
      <c r="I492" t="s"/>
      <c r="J492" t="s">
        <v>76</v>
      </c>
      <c r="K492" t="n">
        <v>12871.27</v>
      </c>
      <c r="L492" t="s">
        <v>77</v>
      </c>
      <c r="M492" t="s"/>
      <c r="N492" t="s">
        <v>895</v>
      </c>
      <c r="O492" t="s">
        <v>79</v>
      </c>
      <c r="P492" t="s">
        <v>890</v>
      </c>
      <c r="Q492" t="s"/>
      <c r="R492" t="s">
        <v>127</v>
      </c>
      <c r="S492" t="s">
        <v>896</v>
      </c>
      <c r="T492" t="s">
        <v>82</v>
      </c>
      <c r="U492" t="s">
        <v>83</v>
      </c>
      <c r="V492" t="s">
        <v>84</v>
      </c>
      <c r="W492" t="s">
        <v>105</v>
      </c>
      <c r="X492" t="s"/>
      <c r="Y492" t="s">
        <v>86</v>
      </c>
      <c r="Z492">
        <f>HYPERLINK("https://hotelmonitor-cachepage.eclerx.com/savepage/tk_15442500417518399_sr_2150.html","info")</f>
        <v/>
      </c>
      <c r="AA492" t="n">
        <v>25566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89</v>
      </c>
      <c r="AO492" t="s">
        <v>897</v>
      </c>
      <c r="AP492" t="n">
        <v>83</v>
      </c>
      <c r="AQ492" t="s">
        <v>91</v>
      </c>
      <c r="AR492" t="s">
        <v>71</v>
      </c>
      <c r="AS492" t="s"/>
      <c r="AT492" t="s">
        <v>93</v>
      </c>
      <c r="AU492" t="s"/>
      <c r="AV492" t="s"/>
      <c r="AW492" t="s"/>
      <c r="AX492" t="s"/>
      <c r="AY492" t="n">
        <v>2047669</v>
      </c>
      <c r="AZ492" t="s">
        <v>894</v>
      </c>
      <c r="BA492" t="s"/>
      <c r="BB492" t="n">
        <v>916106</v>
      </c>
      <c r="BC492" t="n">
        <v>98.7561286613345</v>
      </c>
      <c r="BD492" t="n">
        <v>8.053401942674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95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890</v>
      </c>
      <c r="F493" t="n">
        <v>545175</v>
      </c>
      <c r="G493" t="s">
        <v>74</v>
      </c>
      <c r="H493" t="s">
        <v>75</v>
      </c>
      <c r="I493" t="s"/>
      <c r="J493" t="s">
        <v>76</v>
      </c>
      <c r="K493" t="n">
        <v>12871.27</v>
      </c>
      <c r="L493" t="s">
        <v>77</v>
      </c>
      <c r="M493" t="s"/>
      <c r="N493" t="s">
        <v>891</v>
      </c>
      <c r="O493" t="s">
        <v>79</v>
      </c>
      <c r="P493" t="s">
        <v>890</v>
      </c>
      <c r="Q493" t="s"/>
      <c r="R493" t="s">
        <v>127</v>
      </c>
      <c r="S493" t="s">
        <v>896</v>
      </c>
      <c r="T493" t="s">
        <v>82</v>
      </c>
      <c r="U493" t="s">
        <v>83</v>
      </c>
      <c r="V493" t="s">
        <v>84</v>
      </c>
      <c r="W493" t="s">
        <v>105</v>
      </c>
      <c r="X493" t="s"/>
      <c r="Y493" t="s">
        <v>86</v>
      </c>
      <c r="Z493">
        <f>HYPERLINK("https://hotelmonitor-cachepage.eclerx.com/savepage/tk_15442500417518399_sr_2150.html","info")</f>
        <v/>
      </c>
      <c r="AA493" t="n">
        <v>25566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89</v>
      </c>
      <c r="AO493" t="s">
        <v>897</v>
      </c>
      <c r="AP493" t="n">
        <v>83</v>
      </c>
      <c r="AQ493" t="s">
        <v>91</v>
      </c>
      <c r="AR493" t="s">
        <v>261</v>
      </c>
      <c r="AS493" t="s"/>
      <c r="AT493" t="s">
        <v>93</v>
      </c>
      <c r="AU493" t="s"/>
      <c r="AV493" t="s"/>
      <c r="AW493" t="s"/>
      <c r="AX493" t="s"/>
      <c r="AY493" t="n">
        <v>2047669</v>
      </c>
      <c r="AZ493" t="s">
        <v>894</v>
      </c>
      <c r="BA493" t="s"/>
      <c r="BB493" t="n">
        <v>916106</v>
      </c>
      <c r="BC493" t="n">
        <v>98.7561286613345</v>
      </c>
      <c r="BD493" t="n">
        <v>8.053401942674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95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890</v>
      </c>
      <c r="F494" t="n">
        <v>545175</v>
      </c>
      <c r="G494" t="s">
        <v>74</v>
      </c>
      <c r="H494" t="s">
        <v>75</v>
      </c>
      <c r="I494" t="s"/>
      <c r="J494" t="s">
        <v>76</v>
      </c>
      <c r="K494" t="n">
        <v>12871.27</v>
      </c>
      <c r="L494" t="s">
        <v>77</v>
      </c>
      <c r="M494" t="s"/>
      <c r="N494" t="s">
        <v>895</v>
      </c>
      <c r="O494" t="s">
        <v>79</v>
      </c>
      <c r="P494" t="s">
        <v>890</v>
      </c>
      <c r="Q494" t="s"/>
      <c r="R494" t="s">
        <v>127</v>
      </c>
      <c r="S494" t="s">
        <v>896</v>
      </c>
      <c r="T494" t="s">
        <v>82</v>
      </c>
      <c r="U494" t="s">
        <v>83</v>
      </c>
      <c r="V494" t="s">
        <v>84</v>
      </c>
      <c r="W494" t="s">
        <v>105</v>
      </c>
      <c r="X494" t="s"/>
      <c r="Y494" t="s">
        <v>86</v>
      </c>
      <c r="Z494">
        <f>HYPERLINK("https://hotelmonitor-cachepage.eclerx.com/savepage/tk_15442500417518399_sr_2150.html","info")</f>
        <v/>
      </c>
      <c r="AA494" t="n">
        <v>25566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89</v>
      </c>
      <c r="AO494" t="s">
        <v>897</v>
      </c>
      <c r="AP494" t="n">
        <v>83</v>
      </c>
      <c r="AQ494" t="s">
        <v>91</v>
      </c>
      <c r="AR494" t="s">
        <v>261</v>
      </c>
      <c r="AS494" t="s"/>
      <c r="AT494" t="s">
        <v>93</v>
      </c>
      <c r="AU494" t="s"/>
      <c r="AV494" t="s"/>
      <c r="AW494" t="s"/>
      <c r="AX494" t="s"/>
      <c r="AY494" t="n">
        <v>2047669</v>
      </c>
      <c r="AZ494" t="s">
        <v>894</v>
      </c>
      <c r="BA494" t="s"/>
      <c r="BB494" t="n">
        <v>916106</v>
      </c>
      <c r="BC494" t="n">
        <v>98.7561286613345</v>
      </c>
      <c r="BD494" t="n">
        <v>8.053401942674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95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890</v>
      </c>
      <c r="F495" t="n">
        <v>545175</v>
      </c>
      <c r="G495" t="s">
        <v>74</v>
      </c>
      <c r="H495" t="s">
        <v>75</v>
      </c>
      <c r="I495" t="s"/>
      <c r="J495" t="s">
        <v>76</v>
      </c>
      <c r="K495" t="n">
        <v>13175</v>
      </c>
      <c r="L495" t="s">
        <v>77</v>
      </c>
      <c r="M495" t="s"/>
      <c r="N495" t="s">
        <v>891</v>
      </c>
      <c r="O495" t="s">
        <v>79</v>
      </c>
      <c r="P495" t="s">
        <v>890</v>
      </c>
      <c r="Q495" t="s"/>
      <c r="R495" t="s">
        <v>127</v>
      </c>
      <c r="S495" t="s">
        <v>898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HYPERLINK("https://hotelmonitor-cachepage.eclerx.com/savepage/tk_15442500417518399_sr_2150.html","info")</f>
        <v/>
      </c>
      <c r="AA495" t="n">
        <v>25566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83</v>
      </c>
      <c r="AQ495" t="s">
        <v>91</v>
      </c>
      <c r="AR495" t="s">
        <v>92</v>
      </c>
      <c r="AS495" t="s"/>
      <c r="AT495" t="s">
        <v>93</v>
      </c>
      <c r="AU495" t="s"/>
      <c r="AV495" t="s"/>
      <c r="AW495" t="s"/>
      <c r="AX495" t="s"/>
      <c r="AY495" t="n">
        <v>2047669</v>
      </c>
      <c r="AZ495" t="s">
        <v>894</v>
      </c>
      <c r="BA495" t="s"/>
      <c r="BB495" t="n">
        <v>916106</v>
      </c>
      <c r="BC495" t="n">
        <v>98.7561286613345</v>
      </c>
      <c r="BD495" t="n">
        <v>8.053401942674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95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890</v>
      </c>
      <c r="F496" t="n">
        <v>545175</v>
      </c>
      <c r="G496" t="s">
        <v>74</v>
      </c>
      <c r="H496" t="s">
        <v>75</v>
      </c>
      <c r="I496" t="s"/>
      <c r="J496" t="s">
        <v>76</v>
      </c>
      <c r="K496" t="n">
        <v>13175</v>
      </c>
      <c r="L496" t="s">
        <v>77</v>
      </c>
      <c r="M496" t="s"/>
      <c r="N496" t="s">
        <v>895</v>
      </c>
      <c r="O496" t="s">
        <v>79</v>
      </c>
      <c r="P496" t="s">
        <v>890</v>
      </c>
      <c r="Q496" t="s"/>
      <c r="R496" t="s">
        <v>127</v>
      </c>
      <c r="S496" t="s">
        <v>898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>
        <f>HYPERLINK("https://hotelmonitor-cachepage.eclerx.com/savepage/tk_15442500417518399_sr_2150.html","info")</f>
        <v/>
      </c>
      <c r="AA496" t="n">
        <v>25566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83</v>
      </c>
      <c r="AQ496" t="s">
        <v>91</v>
      </c>
      <c r="AR496" t="s">
        <v>92</v>
      </c>
      <c r="AS496" t="s"/>
      <c r="AT496" t="s">
        <v>93</v>
      </c>
      <c r="AU496" t="s"/>
      <c r="AV496" t="s"/>
      <c r="AW496" t="s"/>
      <c r="AX496" t="s"/>
      <c r="AY496" t="n">
        <v>2047669</v>
      </c>
      <c r="AZ496" t="s">
        <v>894</v>
      </c>
      <c r="BA496" t="s"/>
      <c r="BB496" t="n">
        <v>916106</v>
      </c>
      <c r="BC496" t="n">
        <v>98.7561286613345</v>
      </c>
      <c r="BD496" t="n">
        <v>8.053401942674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95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890</v>
      </c>
      <c r="F497" t="n">
        <v>545175</v>
      </c>
      <c r="G497" t="s">
        <v>74</v>
      </c>
      <c r="H497" t="s">
        <v>75</v>
      </c>
      <c r="I497" t="s"/>
      <c r="J497" t="s">
        <v>76</v>
      </c>
      <c r="K497" t="n">
        <v>13685</v>
      </c>
      <c r="L497" t="s">
        <v>77</v>
      </c>
      <c r="M497" t="s"/>
      <c r="N497" t="s">
        <v>891</v>
      </c>
      <c r="O497" t="s">
        <v>79</v>
      </c>
      <c r="P497" t="s">
        <v>890</v>
      </c>
      <c r="Q497" t="s"/>
      <c r="R497" t="s">
        <v>127</v>
      </c>
      <c r="S497" t="s">
        <v>899</v>
      </c>
      <c r="T497" t="s">
        <v>82</v>
      </c>
      <c r="U497" t="s">
        <v>83</v>
      </c>
      <c r="V497" t="s">
        <v>84</v>
      </c>
      <c r="W497" t="s">
        <v>105</v>
      </c>
      <c r="X497" t="s"/>
      <c r="Y497" t="s">
        <v>86</v>
      </c>
      <c r="Z497">
        <f>HYPERLINK("https://hotelmonitor-cachepage.eclerx.com/savepage/tk_15442500417518399_sr_2150.html","info")</f>
        <v/>
      </c>
      <c r="AA497" t="n">
        <v>25566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83</v>
      </c>
      <c r="AQ497" t="s">
        <v>91</v>
      </c>
      <c r="AR497" t="s">
        <v>92</v>
      </c>
      <c r="AS497" t="s"/>
      <c r="AT497" t="s">
        <v>93</v>
      </c>
      <c r="AU497" t="s"/>
      <c r="AV497" t="s"/>
      <c r="AW497" t="s"/>
      <c r="AX497" t="s"/>
      <c r="AY497" t="n">
        <v>2047669</v>
      </c>
      <c r="AZ497" t="s">
        <v>894</v>
      </c>
      <c r="BA497" t="s"/>
      <c r="BB497" t="n">
        <v>916106</v>
      </c>
      <c r="BC497" t="n">
        <v>98.7561286613345</v>
      </c>
      <c r="BD497" t="n">
        <v>8.053401942674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95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890</v>
      </c>
      <c r="F498" t="n">
        <v>545175</v>
      </c>
      <c r="G498" t="s">
        <v>74</v>
      </c>
      <c r="H498" t="s">
        <v>75</v>
      </c>
      <c r="I498" t="s"/>
      <c r="J498" t="s">
        <v>76</v>
      </c>
      <c r="K498" t="n">
        <v>13685</v>
      </c>
      <c r="L498" t="s">
        <v>77</v>
      </c>
      <c r="M498" t="s"/>
      <c r="N498" t="s">
        <v>895</v>
      </c>
      <c r="O498" t="s">
        <v>79</v>
      </c>
      <c r="P498" t="s">
        <v>890</v>
      </c>
      <c r="Q498" t="s"/>
      <c r="R498" t="s">
        <v>127</v>
      </c>
      <c r="S498" t="s">
        <v>899</v>
      </c>
      <c r="T498" t="s">
        <v>82</v>
      </c>
      <c r="U498" t="s">
        <v>83</v>
      </c>
      <c r="V498" t="s">
        <v>84</v>
      </c>
      <c r="W498" t="s">
        <v>105</v>
      </c>
      <c r="X498" t="s"/>
      <c r="Y498" t="s">
        <v>86</v>
      </c>
      <c r="Z498">
        <f>HYPERLINK("https://hotelmonitor-cachepage.eclerx.com/savepage/tk_15442500417518399_sr_2150.html","info")</f>
        <v/>
      </c>
      <c r="AA498" t="n">
        <v>25566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83</v>
      </c>
      <c r="AQ498" t="s">
        <v>91</v>
      </c>
      <c r="AR498" t="s">
        <v>92</v>
      </c>
      <c r="AS498" t="s"/>
      <c r="AT498" t="s">
        <v>93</v>
      </c>
      <c r="AU498" t="s"/>
      <c r="AV498" t="s"/>
      <c r="AW498" t="s"/>
      <c r="AX498" t="s"/>
      <c r="AY498" t="n">
        <v>2047669</v>
      </c>
      <c r="AZ498" t="s">
        <v>894</v>
      </c>
      <c r="BA498" t="s"/>
      <c r="BB498" t="n">
        <v>916106</v>
      </c>
      <c r="BC498" t="n">
        <v>98.7561286613345</v>
      </c>
      <c r="BD498" t="n">
        <v>8.053401942674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95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890</v>
      </c>
      <c r="F499" t="n">
        <v>545175</v>
      </c>
      <c r="G499" t="s">
        <v>74</v>
      </c>
      <c r="H499" t="s">
        <v>75</v>
      </c>
      <c r="I499" t="s"/>
      <c r="J499" t="s">
        <v>76</v>
      </c>
      <c r="K499" t="n">
        <v>14310.3</v>
      </c>
      <c r="L499" t="s">
        <v>77</v>
      </c>
      <c r="M499" t="s"/>
      <c r="N499" t="s">
        <v>900</v>
      </c>
      <c r="O499" t="s">
        <v>79</v>
      </c>
      <c r="P499" t="s">
        <v>890</v>
      </c>
      <c r="Q499" t="s"/>
      <c r="R499" t="s">
        <v>127</v>
      </c>
      <c r="S499" t="s">
        <v>901</v>
      </c>
      <c r="T499" t="s">
        <v>82</v>
      </c>
      <c r="U499" t="s">
        <v>83</v>
      </c>
      <c r="V499" t="s">
        <v>84</v>
      </c>
      <c r="W499" t="s">
        <v>105</v>
      </c>
      <c r="X499" t="s"/>
      <c r="Y499" t="s">
        <v>86</v>
      </c>
      <c r="Z499">
        <f>HYPERLINK("https://hotelmonitor-cachepage.eclerx.com/savepage/tk_15442500417518399_sr_2150.html","info")</f>
        <v/>
      </c>
      <c r="AA499" t="n">
        <v>25566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89</v>
      </c>
      <c r="AO499" t="s">
        <v>902</v>
      </c>
      <c r="AP499" t="n">
        <v>83</v>
      </c>
      <c r="AQ499" t="s">
        <v>91</v>
      </c>
      <c r="AR499" t="s">
        <v>71</v>
      </c>
      <c r="AS499" t="s"/>
      <c r="AT499" t="s">
        <v>93</v>
      </c>
      <c r="AU499" t="s"/>
      <c r="AV499" t="s"/>
      <c r="AW499" t="s"/>
      <c r="AX499" t="s"/>
      <c r="AY499" t="n">
        <v>2047669</v>
      </c>
      <c r="AZ499" t="s">
        <v>894</v>
      </c>
      <c r="BA499" t="s"/>
      <c r="BB499" t="n">
        <v>916106</v>
      </c>
      <c r="BC499" t="n">
        <v>98.7561286613345</v>
      </c>
      <c r="BD499" t="n">
        <v>8.053401942674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95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890</v>
      </c>
      <c r="F500" t="n">
        <v>545175</v>
      </c>
      <c r="G500" t="s">
        <v>74</v>
      </c>
      <c r="H500" t="s">
        <v>75</v>
      </c>
      <c r="I500" t="s"/>
      <c r="J500" t="s">
        <v>76</v>
      </c>
      <c r="K500" t="n">
        <v>14310.3</v>
      </c>
      <c r="L500" t="s">
        <v>77</v>
      </c>
      <c r="M500" t="s"/>
      <c r="N500" t="s">
        <v>903</v>
      </c>
      <c r="O500" t="s">
        <v>79</v>
      </c>
      <c r="P500" t="s">
        <v>890</v>
      </c>
      <c r="Q500" t="s"/>
      <c r="R500" t="s">
        <v>127</v>
      </c>
      <c r="S500" t="s">
        <v>901</v>
      </c>
      <c r="T500" t="s">
        <v>82</v>
      </c>
      <c r="U500" t="s">
        <v>83</v>
      </c>
      <c r="V500" t="s">
        <v>84</v>
      </c>
      <c r="W500" t="s">
        <v>105</v>
      </c>
      <c r="X500" t="s"/>
      <c r="Y500" t="s">
        <v>86</v>
      </c>
      <c r="Z500">
        <f>HYPERLINK("https://hotelmonitor-cachepage.eclerx.com/savepage/tk_15442500417518399_sr_2150.html","info")</f>
        <v/>
      </c>
      <c r="AA500" t="n">
        <v>25566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89</v>
      </c>
      <c r="AO500" t="s">
        <v>902</v>
      </c>
      <c r="AP500" t="n">
        <v>83</v>
      </c>
      <c r="AQ500" t="s">
        <v>91</v>
      </c>
      <c r="AR500" t="s">
        <v>71</v>
      </c>
      <c r="AS500" t="s"/>
      <c r="AT500" t="s">
        <v>93</v>
      </c>
      <c r="AU500" t="s"/>
      <c r="AV500" t="s"/>
      <c r="AW500" t="s"/>
      <c r="AX500" t="s"/>
      <c r="AY500" t="n">
        <v>2047669</v>
      </c>
      <c r="AZ500" t="s">
        <v>894</v>
      </c>
      <c r="BA500" t="s"/>
      <c r="BB500" t="n">
        <v>916106</v>
      </c>
      <c r="BC500" t="n">
        <v>98.7561286613345</v>
      </c>
      <c r="BD500" t="n">
        <v>8.053401942674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95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890</v>
      </c>
      <c r="F501" t="n">
        <v>545175</v>
      </c>
      <c r="G501" t="s">
        <v>74</v>
      </c>
      <c r="H501" t="s">
        <v>75</v>
      </c>
      <c r="I501" t="s"/>
      <c r="J501" t="s">
        <v>76</v>
      </c>
      <c r="K501" t="n">
        <v>14310.3</v>
      </c>
      <c r="L501" t="s">
        <v>77</v>
      </c>
      <c r="M501" t="s"/>
      <c r="N501" t="s">
        <v>900</v>
      </c>
      <c r="O501" t="s">
        <v>79</v>
      </c>
      <c r="P501" t="s">
        <v>890</v>
      </c>
      <c r="Q501" t="s"/>
      <c r="R501" t="s">
        <v>127</v>
      </c>
      <c r="S501" t="s">
        <v>901</v>
      </c>
      <c r="T501" t="s">
        <v>82</v>
      </c>
      <c r="U501" t="s">
        <v>83</v>
      </c>
      <c r="V501" t="s">
        <v>84</v>
      </c>
      <c r="W501" t="s">
        <v>105</v>
      </c>
      <c r="X501" t="s"/>
      <c r="Y501" t="s">
        <v>86</v>
      </c>
      <c r="Z501">
        <f>HYPERLINK("https://hotelmonitor-cachepage.eclerx.com/savepage/tk_15442500417518399_sr_2150.html","info")</f>
        <v/>
      </c>
      <c r="AA501" t="n">
        <v>25566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89</v>
      </c>
      <c r="AO501" t="s">
        <v>902</v>
      </c>
      <c r="AP501" t="n">
        <v>83</v>
      </c>
      <c r="AQ501" t="s">
        <v>91</v>
      </c>
      <c r="AR501" t="s">
        <v>261</v>
      </c>
      <c r="AS501" t="s"/>
      <c r="AT501" t="s">
        <v>93</v>
      </c>
      <c r="AU501" t="s"/>
      <c r="AV501" t="s"/>
      <c r="AW501" t="s"/>
      <c r="AX501" t="s"/>
      <c r="AY501" t="n">
        <v>2047669</v>
      </c>
      <c r="AZ501" t="s">
        <v>894</v>
      </c>
      <c r="BA501" t="s"/>
      <c r="BB501" t="n">
        <v>916106</v>
      </c>
      <c r="BC501" t="n">
        <v>98.7561286613345</v>
      </c>
      <c r="BD501" t="n">
        <v>8.053401942674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95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890</v>
      </c>
      <c r="F502" t="n">
        <v>545175</v>
      </c>
      <c r="G502" t="s">
        <v>74</v>
      </c>
      <c r="H502" t="s">
        <v>75</v>
      </c>
      <c r="I502" t="s"/>
      <c r="J502" t="s">
        <v>76</v>
      </c>
      <c r="K502" t="n">
        <v>14310.3</v>
      </c>
      <c r="L502" t="s">
        <v>77</v>
      </c>
      <c r="M502" t="s"/>
      <c r="N502" t="s">
        <v>903</v>
      </c>
      <c r="O502" t="s">
        <v>79</v>
      </c>
      <c r="P502" t="s">
        <v>890</v>
      </c>
      <c r="Q502" t="s"/>
      <c r="R502" t="s">
        <v>127</v>
      </c>
      <c r="S502" t="s">
        <v>901</v>
      </c>
      <c r="T502" t="s">
        <v>82</v>
      </c>
      <c r="U502" t="s">
        <v>83</v>
      </c>
      <c r="V502" t="s">
        <v>84</v>
      </c>
      <c r="W502" t="s">
        <v>105</v>
      </c>
      <c r="X502" t="s"/>
      <c r="Y502" t="s">
        <v>86</v>
      </c>
      <c r="Z502">
        <f>HYPERLINK("https://hotelmonitor-cachepage.eclerx.com/savepage/tk_15442500417518399_sr_2150.html","info")</f>
        <v/>
      </c>
      <c r="AA502" t="n">
        <v>25566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89</v>
      </c>
      <c r="AO502" t="s">
        <v>902</v>
      </c>
      <c r="AP502" t="n">
        <v>83</v>
      </c>
      <c r="AQ502" t="s">
        <v>91</v>
      </c>
      <c r="AR502" t="s">
        <v>261</v>
      </c>
      <c r="AS502" t="s"/>
      <c r="AT502" t="s">
        <v>93</v>
      </c>
      <c r="AU502" t="s"/>
      <c r="AV502" t="s"/>
      <c r="AW502" t="s"/>
      <c r="AX502" t="s"/>
      <c r="AY502" t="n">
        <v>2047669</v>
      </c>
      <c r="AZ502" t="s">
        <v>894</v>
      </c>
      <c r="BA502" t="s"/>
      <c r="BB502" t="n">
        <v>916106</v>
      </c>
      <c r="BC502" t="n">
        <v>98.7561286613345</v>
      </c>
      <c r="BD502" t="n">
        <v>8.053401942674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95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890</v>
      </c>
      <c r="F503" t="n">
        <v>545175</v>
      </c>
      <c r="G503" t="s">
        <v>74</v>
      </c>
      <c r="H503" t="s">
        <v>75</v>
      </c>
      <c r="I503" t="s"/>
      <c r="J503" t="s">
        <v>76</v>
      </c>
      <c r="K503" t="n">
        <v>14449.65</v>
      </c>
      <c r="L503" t="s">
        <v>77</v>
      </c>
      <c r="M503" t="s"/>
      <c r="N503" t="s">
        <v>891</v>
      </c>
      <c r="O503" t="s">
        <v>79</v>
      </c>
      <c r="P503" t="s">
        <v>890</v>
      </c>
      <c r="Q503" t="s"/>
      <c r="R503" t="s">
        <v>127</v>
      </c>
      <c r="S503" t="s">
        <v>904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HYPERLINK("https://hotelmonitor-cachepage.eclerx.com/savepage/tk_15442500417518399_sr_2150.html","info")</f>
        <v/>
      </c>
      <c r="AA503" t="n">
        <v>25566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83</v>
      </c>
      <c r="AQ503" t="s">
        <v>91</v>
      </c>
      <c r="AR503" t="s">
        <v>92</v>
      </c>
      <c r="AS503" t="s"/>
      <c r="AT503" t="s">
        <v>93</v>
      </c>
      <c r="AU503" t="s"/>
      <c r="AV503" t="s"/>
      <c r="AW503" t="s"/>
      <c r="AX503" t="s"/>
      <c r="AY503" t="n">
        <v>2047669</v>
      </c>
      <c r="AZ503" t="s">
        <v>894</v>
      </c>
      <c r="BA503" t="s"/>
      <c r="BB503" t="n">
        <v>916106</v>
      </c>
      <c r="BC503" t="n">
        <v>98.7561286613345</v>
      </c>
      <c r="BD503" t="n">
        <v>8.053401942674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95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890</v>
      </c>
      <c r="F504" t="n">
        <v>545175</v>
      </c>
      <c r="G504" t="s">
        <v>74</v>
      </c>
      <c r="H504" t="s">
        <v>75</v>
      </c>
      <c r="I504" t="s"/>
      <c r="J504" t="s">
        <v>76</v>
      </c>
      <c r="K504" t="n">
        <v>14449.65</v>
      </c>
      <c r="L504" t="s">
        <v>77</v>
      </c>
      <c r="M504" t="s"/>
      <c r="N504" t="s">
        <v>895</v>
      </c>
      <c r="O504" t="s">
        <v>79</v>
      </c>
      <c r="P504" t="s">
        <v>890</v>
      </c>
      <c r="Q504" t="s"/>
      <c r="R504" t="s">
        <v>127</v>
      </c>
      <c r="S504" t="s">
        <v>904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>
        <f>HYPERLINK("https://hotelmonitor-cachepage.eclerx.com/savepage/tk_15442500417518399_sr_2150.html","info")</f>
        <v/>
      </c>
      <c r="AA504" t="n">
        <v>25566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83</v>
      </c>
      <c r="AQ504" t="s">
        <v>91</v>
      </c>
      <c r="AR504" t="s">
        <v>92</v>
      </c>
      <c r="AS504" t="s"/>
      <c r="AT504" t="s">
        <v>93</v>
      </c>
      <c r="AU504" t="s"/>
      <c r="AV504" t="s"/>
      <c r="AW504" t="s"/>
      <c r="AX504" t="s"/>
      <c r="AY504" t="n">
        <v>2047669</v>
      </c>
      <c r="AZ504" t="s">
        <v>894</v>
      </c>
      <c r="BA504" t="s"/>
      <c r="BB504" t="n">
        <v>916106</v>
      </c>
      <c r="BC504" t="n">
        <v>98.7561286613345</v>
      </c>
      <c r="BD504" t="n">
        <v>8.053401942674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95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890</v>
      </c>
      <c r="F505" t="n">
        <v>545175</v>
      </c>
      <c r="G505" t="s">
        <v>74</v>
      </c>
      <c r="H505" t="s">
        <v>75</v>
      </c>
      <c r="I505" t="s"/>
      <c r="J505" t="s">
        <v>76</v>
      </c>
      <c r="K505" t="n">
        <v>15215</v>
      </c>
      <c r="L505" t="s">
        <v>77</v>
      </c>
      <c r="M505" t="s"/>
      <c r="N505" t="s">
        <v>900</v>
      </c>
      <c r="O505" t="s">
        <v>79</v>
      </c>
      <c r="P505" t="s">
        <v>890</v>
      </c>
      <c r="Q505" t="s"/>
      <c r="R505" t="s">
        <v>127</v>
      </c>
      <c r="S505" t="s">
        <v>905</v>
      </c>
      <c r="T505" t="s">
        <v>82</v>
      </c>
      <c r="U505" t="s">
        <v>83</v>
      </c>
      <c r="V505" t="s">
        <v>84</v>
      </c>
      <c r="W505" t="s">
        <v>105</v>
      </c>
      <c r="X505" t="s"/>
      <c r="Y505" t="s">
        <v>86</v>
      </c>
      <c r="Z505">
        <f>HYPERLINK("https://hotelmonitor-cachepage.eclerx.com/savepage/tk_15442500417518399_sr_2150.html","info")</f>
        <v/>
      </c>
      <c r="AA505" t="n">
        <v>25566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89</v>
      </c>
      <c r="AO505" t="s">
        <v>296</v>
      </c>
      <c r="AP505" t="n">
        <v>83</v>
      </c>
      <c r="AQ505" t="s">
        <v>91</v>
      </c>
      <c r="AR505" t="s">
        <v>92</v>
      </c>
      <c r="AS505" t="s"/>
      <c r="AT505" t="s">
        <v>93</v>
      </c>
      <c r="AU505" t="s"/>
      <c r="AV505" t="s"/>
      <c r="AW505" t="s"/>
      <c r="AX505" t="s"/>
      <c r="AY505" t="n">
        <v>2047669</v>
      </c>
      <c r="AZ505" t="s">
        <v>894</v>
      </c>
      <c r="BA505" t="s"/>
      <c r="BB505" t="n">
        <v>916106</v>
      </c>
      <c r="BC505" t="n">
        <v>98.7561286613345</v>
      </c>
      <c r="BD505" t="n">
        <v>8.053401942674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95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890</v>
      </c>
      <c r="F506" t="n">
        <v>545175</v>
      </c>
      <c r="G506" t="s">
        <v>74</v>
      </c>
      <c r="H506" t="s">
        <v>75</v>
      </c>
      <c r="I506" t="s"/>
      <c r="J506" t="s">
        <v>76</v>
      </c>
      <c r="K506" t="n">
        <v>15215</v>
      </c>
      <c r="L506" t="s">
        <v>77</v>
      </c>
      <c r="M506" t="s"/>
      <c r="N506" t="s">
        <v>903</v>
      </c>
      <c r="O506" t="s">
        <v>79</v>
      </c>
      <c r="P506" t="s">
        <v>890</v>
      </c>
      <c r="Q506" t="s"/>
      <c r="R506" t="s">
        <v>127</v>
      </c>
      <c r="S506" t="s">
        <v>905</v>
      </c>
      <c r="T506" t="s">
        <v>82</v>
      </c>
      <c r="U506" t="s">
        <v>83</v>
      </c>
      <c r="V506" t="s">
        <v>84</v>
      </c>
      <c r="W506" t="s">
        <v>105</v>
      </c>
      <c r="X506" t="s"/>
      <c r="Y506" t="s">
        <v>86</v>
      </c>
      <c r="Z506">
        <f>HYPERLINK("https://hotelmonitor-cachepage.eclerx.com/savepage/tk_15442500417518399_sr_2150.html","info")</f>
        <v/>
      </c>
      <c r="AA506" t="n">
        <v>25566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296</v>
      </c>
      <c r="AP506" t="n">
        <v>83</v>
      </c>
      <c r="AQ506" t="s">
        <v>91</v>
      </c>
      <c r="AR506" t="s">
        <v>92</v>
      </c>
      <c r="AS506" t="s"/>
      <c r="AT506" t="s">
        <v>93</v>
      </c>
      <c r="AU506" t="s"/>
      <c r="AV506" t="s"/>
      <c r="AW506" t="s"/>
      <c r="AX506" t="s"/>
      <c r="AY506" t="n">
        <v>2047669</v>
      </c>
      <c r="AZ506" t="s">
        <v>894</v>
      </c>
      <c r="BA506" t="s"/>
      <c r="BB506" t="n">
        <v>916106</v>
      </c>
      <c r="BC506" t="n">
        <v>98.7561286613345</v>
      </c>
      <c r="BD506" t="n">
        <v>8.053401942674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95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890</v>
      </c>
      <c r="F507" t="n">
        <v>545175</v>
      </c>
      <c r="G507" t="s">
        <v>74</v>
      </c>
      <c r="H507" t="s">
        <v>75</v>
      </c>
      <c r="I507" t="s"/>
      <c r="J507" t="s">
        <v>76</v>
      </c>
      <c r="K507" t="n">
        <v>15469.5</v>
      </c>
      <c r="L507" t="s">
        <v>77</v>
      </c>
      <c r="M507" t="s"/>
      <c r="N507" t="s">
        <v>891</v>
      </c>
      <c r="O507" t="s">
        <v>79</v>
      </c>
      <c r="P507" t="s">
        <v>890</v>
      </c>
      <c r="Q507" t="s"/>
      <c r="R507" t="s">
        <v>127</v>
      </c>
      <c r="S507" t="s">
        <v>906</v>
      </c>
      <c r="T507" t="s">
        <v>82</v>
      </c>
      <c r="U507" t="s">
        <v>83</v>
      </c>
      <c r="V507" t="s">
        <v>84</v>
      </c>
      <c r="W507" t="s">
        <v>105</v>
      </c>
      <c r="X507" t="s"/>
      <c r="Y507" t="s">
        <v>86</v>
      </c>
      <c r="Z507">
        <f>HYPERLINK("https://hotelmonitor-cachepage.eclerx.com/savepage/tk_15442500417518399_sr_2150.html","info")</f>
        <v/>
      </c>
      <c r="AA507" t="n">
        <v>25566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83</v>
      </c>
      <c r="AQ507" t="s">
        <v>91</v>
      </c>
      <c r="AR507" t="s">
        <v>92</v>
      </c>
      <c r="AS507" t="s"/>
      <c r="AT507" t="s">
        <v>93</v>
      </c>
      <c r="AU507" t="s"/>
      <c r="AV507" t="s"/>
      <c r="AW507" t="s"/>
      <c r="AX507" t="s"/>
      <c r="AY507" t="n">
        <v>2047669</v>
      </c>
      <c r="AZ507" t="s">
        <v>894</v>
      </c>
      <c r="BA507" t="s"/>
      <c r="BB507" t="n">
        <v>916106</v>
      </c>
      <c r="BC507" t="n">
        <v>98.7561286613345</v>
      </c>
      <c r="BD507" t="n">
        <v>8.053401942674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95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890</v>
      </c>
      <c r="F508" t="n">
        <v>545175</v>
      </c>
      <c r="G508" t="s">
        <v>74</v>
      </c>
      <c r="H508" t="s">
        <v>75</v>
      </c>
      <c r="I508" t="s"/>
      <c r="J508" t="s">
        <v>76</v>
      </c>
      <c r="K508" t="n">
        <v>15469.5</v>
      </c>
      <c r="L508" t="s">
        <v>77</v>
      </c>
      <c r="M508" t="s"/>
      <c r="N508" t="s">
        <v>895</v>
      </c>
      <c r="O508" t="s">
        <v>79</v>
      </c>
      <c r="P508" t="s">
        <v>890</v>
      </c>
      <c r="Q508" t="s"/>
      <c r="R508" t="s">
        <v>127</v>
      </c>
      <c r="S508" t="s">
        <v>906</v>
      </c>
      <c r="T508" t="s">
        <v>82</v>
      </c>
      <c r="U508" t="s">
        <v>83</v>
      </c>
      <c r="V508" t="s">
        <v>84</v>
      </c>
      <c r="W508" t="s">
        <v>105</v>
      </c>
      <c r="X508" t="s"/>
      <c r="Y508" t="s">
        <v>86</v>
      </c>
      <c r="Z508">
        <f>HYPERLINK("https://hotelmonitor-cachepage.eclerx.com/savepage/tk_15442500417518399_sr_2150.html","info")</f>
        <v/>
      </c>
      <c r="AA508" t="n">
        <v>25566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83</v>
      </c>
      <c r="AQ508" t="s">
        <v>91</v>
      </c>
      <c r="AR508" t="s">
        <v>92</v>
      </c>
      <c r="AS508" t="s"/>
      <c r="AT508" t="s">
        <v>93</v>
      </c>
      <c r="AU508" t="s"/>
      <c r="AV508" t="s"/>
      <c r="AW508" t="s"/>
      <c r="AX508" t="s"/>
      <c r="AY508" t="n">
        <v>2047669</v>
      </c>
      <c r="AZ508" t="s">
        <v>894</v>
      </c>
      <c r="BA508" t="s"/>
      <c r="BB508" t="n">
        <v>916106</v>
      </c>
      <c r="BC508" t="n">
        <v>98.7561286613345</v>
      </c>
      <c r="BD508" t="n">
        <v>8.053401942674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95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890</v>
      </c>
      <c r="F509" t="n">
        <v>545175</v>
      </c>
      <c r="G509" t="s">
        <v>74</v>
      </c>
      <c r="H509" t="s">
        <v>75</v>
      </c>
      <c r="I509" t="s"/>
      <c r="J509" t="s">
        <v>76</v>
      </c>
      <c r="K509" t="n">
        <v>16999.5</v>
      </c>
      <c r="L509" t="s">
        <v>77</v>
      </c>
      <c r="M509" t="s"/>
      <c r="N509" t="s">
        <v>900</v>
      </c>
      <c r="O509" t="s">
        <v>79</v>
      </c>
      <c r="P509" t="s">
        <v>890</v>
      </c>
      <c r="Q509" t="s"/>
      <c r="R509" t="s">
        <v>127</v>
      </c>
      <c r="S509" t="s">
        <v>907</v>
      </c>
      <c r="T509" t="s">
        <v>82</v>
      </c>
      <c r="U509" t="s">
        <v>83</v>
      </c>
      <c r="V509" t="s">
        <v>84</v>
      </c>
      <c r="W509" t="s">
        <v>105</v>
      </c>
      <c r="X509" t="s"/>
      <c r="Y509" t="s">
        <v>86</v>
      </c>
      <c r="Z509">
        <f>HYPERLINK("https://hotelmonitor-cachepage.eclerx.com/savepage/tk_15442500417518399_sr_2150.html","info")</f>
        <v/>
      </c>
      <c r="AA509" t="n">
        <v>25566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83</v>
      </c>
      <c r="AQ509" t="s">
        <v>91</v>
      </c>
      <c r="AR509" t="s">
        <v>92</v>
      </c>
      <c r="AS509" t="s"/>
      <c r="AT509" t="s">
        <v>93</v>
      </c>
      <c r="AU509" t="s"/>
      <c r="AV509" t="s"/>
      <c r="AW509" t="s"/>
      <c r="AX509" t="s"/>
      <c r="AY509" t="n">
        <v>2047669</v>
      </c>
      <c r="AZ509" t="s">
        <v>894</v>
      </c>
      <c r="BA509" t="s"/>
      <c r="BB509" t="n">
        <v>916106</v>
      </c>
      <c r="BC509" t="n">
        <v>98.7561286613345</v>
      </c>
      <c r="BD509" t="n">
        <v>8.053401942674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95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890</v>
      </c>
      <c r="F510" t="n">
        <v>545175</v>
      </c>
      <c r="G510" t="s">
        <v>74</v>
      </c>
      <c r="H510" t="s">
        <v>75</v>
      </c>
      <c r="I510" t="s"/>
      <c r="J510" t="s">
        <v>76</v>
      </c>
      <c r="K510" t="n">
        <v>16999.5</v>
      </c>
      <c r="L510" t="s">
        <v>77</v>
      </c>
      <c r="M510" t="s"/>
      <c r="N510" t="s">
        <v>903</v>
      </c>
      <c r="O510" t="s">
        <v>79</v>
      </c>
      <c r="P510" t="s">
        <v>890</v>
      </c>
      <c r="Q510" t="s"/>
      <c r="R510" t="s">
        <v>127</v>
      </c>
      <c r="S510" t="s">
        <v>907</v>
      </c>
      <c r="T510" t="s">
        <v>82</v>
      </c>
      <c r="U510" t="s">
        <v>83</v>
      </c>
      <c r="V510" t="s">
        <v>84</v>
      </c>
      <c r="W510" t="s">
        <v>105</v>
      </c>
      <c r="X510" t="s"/>
      <c r="Y510" t="s">
        <v>86</v>
      </c>
      <c r="Z510">
        <f>HYPERLINK("https://hotelmonitor-cachepage.eclerx.com/savepage/tk_15442500417518399_sr_2150.html","info")</f>
        <v/>
      </c>
      <c r="AA510" t="n">
        <v>25566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83</v>
      </c>
      <c r="AQ510" t="s">
        <v>91</v>
      </c>
      <c r="AR510" t="s">
        <v>92</v>
      </c>
      <c r="AS510" t="s"/>
      <c r="AT510" t="s">
        <v>93</v>
      </c>
      <c r="AU510" t="s"/>
      <c r="AV510" t="s"/>
      <c r="AW510" t="s"/>
      <c r="AX510" t="s"/>
      <c r="AY510" t="n">
        <v>2047669</v>
      </c>
      <c r="AZ510" t="s">
        <v>894</v>
      </c>
      <c r="BA510" t="s"/>
      <c r="BB510" t="n">
        <v>916106</v>
      </c>
      <c r="BC510" t="n">
        <v>98.7561286613345</v>
      </c>
      <c r="BD510" t="n">
        <v>8.053401942674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95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886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15585.19</v>
      </c>
      <c r="L511" t="s">
        <v>77</v>
      </c>
      <c r="M511" t="s"/>
      <c r="N511" t="s">
        <v>887</v>
      </c>
      <c r="O511" t="s">
        <v>79</v>
      </c>
      <c r="P511" t="s">
        <v>886</v>
      </c>
      <c r="Q511" t="s"/>
      <c r="R511" t="s">
        <v>337</v>
      </c>
      <c r="S511" t="s">
        <v>888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HYPERLINK("https://hotelmonitor-cachepage.eclerx.com/savepage/tk_15442509867993095_sr_2150.html","info")</f>
        <v/>
      </c>
      <c r="AA511" t="n">
        <v>-6713352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445</v>
      </c>
      <c r="AQ511" t="s">
        <v>91</v>
      </c>
      <c r="AR511" t="s">
        <v>92</v>
      </c>
      <c r="AS511" t="s"/>
      <c r="AT511" t="s">
        <v>93</v>
      </c>
      <c r="AU511" t="s"/>
      <c r="AV511" t="s"/>
      <c r="AW511" t="s"/>
      <c r="AX511" t="s"/>
      <c r="AY511" t="n">
        <v>6713352</v>
      </c>
      <c r="AZ511" t="s">
        <v>889</v>
      </c>
      <c r="BA511" t="s"/>
      <c r="BB511" t="n">
        <v>302408</v>
      </c>
      <c r="BC511" t="n">
        <v>98.89076232910161</v>
      </c>
      <c r="BD511" t="n">
        <v>8.029720306396481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95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908</v>
      </c>
      <c r="F512" t="n">
        <v>893849</v>
      </c>
      <c r="G512" t="s">
        <v>74</v>
      </c>
      <c r="H512" t="s">
        <v>75</v>
      </c>
      <c r="I512" t="s"/>
      <c r="J512" t="s">
        <v>76</v>
      </c>
      <c r="K512" t="n">
        <v>6243.8</v>
      </c>
      <c r="L512" t="s">
        <v>77</v>
      </c>
      <c r="M512" t="s"/>
      <c r="N512" t="s">
        <v>909</v>
      </c>
      <c r="O512" t="s">
        <v>79</v>
      </c>
      <c r="P512" t="s">
        <v>910</v>
      </c>
      <c r="Q512" t="s"/>
      <c r="R512" t="s">
        <v>148</v>
      </c>
      <c r="S512" t="s">
        <v>911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>
        <f>HYPERLINK("https://hotelmonitor-cachepage.eclerx.com/savepage/tk_1544250828549643_sr_2150.html","info")</f>
        <v/>
      </c>
      <c r="AA512" t="n">
        <v>156161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404</v>
      </c>
      <c r="AQ512" t="s">
        <v>91</v>
      </c>
      <c r="AR512" t="s">
        <v>92</v>
      </c>
      <c r="AS512" t="s"/>
      <c r="AT512" t="s">
        <v>93</v>
      </c>
      <c r="AU512" t="s"/>
      <c r="AV512" t="s"/>
      <c r="AW512" t="s"/>
      <c r="AX512" t="s"/>
      <c r="AY512" t="n">
        <v>5934365</v>
      </c>
      <c r="AZ512" t="s">
        <v>912</v>
      </c>
      <c r="BA512" t="s"/>
      <c r="BB512" t="n">
        <v>247566</v>
      </c>
      <c r="BC512" t="n">
        <v>98.841324</v>
      </c>
      <c r="BD512" t="n">
        <v>8.059697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95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908</v>
      </c>
      <c r="F513" t="n">
        <v>893849</v>
      </c>
      <c r="G513" t="s">
        <v>74</v>
      </c>
      <c r="H513" t="s">
        <v>75</v>
      </c>
      <c r="I513" t="s"/>
      <c r="J513" t="s">
        <v>76</v>
      </c>
      <c r="K513" t="n">
        <v>6377.64</v>
      </c>
      <c r="L513" t="s">
        <v>77</v>
      </c>
      <c r="M513" t="s"/>
      <c r="N513" t="s">
        <v>887</v>
      </c>
      <c r="O513" t="s">
        <v>79</v>
      </c>
      <c r="P513" t="s">
        <v>910</v>
      </c>
      <c r="Q513" t="s"/>
      <c r="R513" t="s">
        <v>148</v>
      </c>
      <c r="S513" t="s">
        <v>913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>
        <f>HYPERLINK("https://hotelmonitor-cachepage.eclerx.com/savepage/tk_1544250828549643_sr_2150.html","info")</f>
        <v/>
      </c>
      <c r="AA513" t="n">
        <v>156161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89</v>
      </c>
      <c r="AO513" t="s">
        <v>914</v>
      </c>
      <c r="AP513" t="n">
        <v>404</v>
      </c>
      <c r="AQ513" t="s">
        <v>91</v>
      </c>
      <c r="AR513" t="s">
        <v>71</v>
      </c>
      <c r="AS513" t="s"/>
      <c r="AT513" t="s">
        <v>93</v>
      </c>
      <c r="AU513" t="s"/>
      <c r="AV513" t="s"/>
      <c r="AW513" t="s"/>
      <c r="AX513" t="s"/>
      <c r="AY513" t="n">
        <v>5934365</v>
      </c>
      <c r="AZ513" t="s">
        <v>912</v>
      </c>
      <c r="BA513" t="s"/>
      <c r="BB513" t="n">
        <v>247566</v>
      </c>
      <c r="BC513" t="n">
        <v>98.841324</v>
      </c>
      <c r="BD513" t="n">
        <v>8.059697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95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908</v>
      </c>
      <c r="F514" t="n">
        <v>893849</v>
      </c>
      <c r="G514" t="s">
        <v>74</v>
      </c>
      <c r="H514" t="s">
        <v>75</v>
      </c>
      <c r="I514" t="s"/>
      <c r="J514" t="s">
        <v>76</v>
      </c>
      <c r="K514" t="n">
        <v>6377.64</v>
      </c>
      <c r="L514" t="s">
        <v>77</v>
      </c>
      <c r="M514" t="s"/>
      <c r="N514" t="s">
        <v>887</v>
      </c>
      <c r="O514" t="s">
        <v>79</v>
      </c>
      <c r="P514" t="s">
        <v>910</v>
      </c>
      <c r="Q514" t="s"/>
      <c r="R514" t="s">
        <v>148</v>
      </c>
      <c r="S514" t="s">
        <v>913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>
        <f>HYPERLINK("https://hotelmonitor-cachepage.eclerx.com/savepage/tk_1544250828549643_sr_2150.html","info")</f>
        <v/>
      </c>
      <c r="AA514" t="n">
        <v>156161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89</v>
      </c>
      <c r="AO514" t="s">
        <v>914</v>
      </c>
      <c r="AP514" t="n">
        <v>404</v>
      </c>
      <c r="AQ514" t="s">
        <v>91</v>
      </c>
      <c r="AR514" t="s">
        <v>261</v>
      </c>
      <c r="AS514" t="s"/>
      <c r="AT514" t="s">
        <v>93</v>
      </c>
      <c r="AU514" t="s"/>
      <c r="AV514" t="s"/>
      <c r="AW514" t="s"/>
      <c r="AX514" t="s"/>
      <c r="AY514" t="n">
        <v>5934365</v>
      </c>
      <c r="AZ514" t="s">
        <v>912</v>
      </c>
      <c r="BA514" t="s"/>
      <c r="BB514" t="n">
        <v>247566</v>
      </c>
      <c r="BC514" t="n">
        <v>98.841324</v>
      </c>
      <c r="BD514" t="n">
        <v>8.059697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95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915</v>
      </c>
      <c r="F515" t="s"/>
      <c r="G515" t="s">
        <v>74</v>
      </c>
      <c r="H515" t="s">
        <v>75</v>
      </c>
      <c r="I515" t="s"/>
      <c r="J515" t="s">
        <v>76</v>
      </c>
      <c r="K515" t="n">
        <v>3877.94</v>
      </c>
      <c r="L515" t="s">
        <v>77</v>
      </c>
      <c r="M515" t="s"/>
      <c r="N515" t="s">
        <v>916</v>
      </c>
      <c r="O515" t="s">
        <v>79</v>
      </c>
      <c r="P515" t="s">
        <v>915</v>
      </c>
      <c r="Q515" t="s"/>
      <c r="R515" t="s">
        <v>80</v>
      </c>
      <c r="S515" t="s">
        <v>917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>
        <f>HYPERLINK("https://hotelmonitor-cachepage.eclerx.com/savepage/tk_15442507305213282_sr_2150.html","info")</f>
        <v/>
      </c>
      <c r="AA515" t="s"/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89</v>
      </c>
      <c r="AO515" t="s">
        <v>918</v>
      </c>
      <c r="AP515" t="n">
        <v>368</v>
      </c>
      <c r="AQ515" t="s">
        <v>91</v>
      </c>
      <c r="AR515" t="s">
        <v>71</v>
      </c>
      <c r="AS515" t="s"/>
      <c r="AT515" t="s">
        <v>93</v>
      </c>
      <c r="AU515" t="s"/>
      <c r="AV515" t="s"/>
      <c r="AW515" t="s"/>
      <c r="AX515" t="s"/>
      <c r="AY515" t="s"/>
      <c r="AZ515" t="s"/>
      <c r="BA515" t="s"/>
      <c r="BB515" t="n">
        <v>5000794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95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915</v>
      </c>
      <c r="F516" t="s"/>
      <c r="G516" t="s">
        <v>74</v>
      </c>
      <c r="H516" t="s">
        <v>75</v>
      </c>
      <c r="I516" t="s"/>
      <c r="J516" t="s">
        <v>76</v>
      </c>
      <c r="K516" t="n">
        <v>4537.04</v>
      </c>
      <c r="L516" t="s">
        <v>77</v>
      </c>
      <c r="M516" t="s"/>
      <c r="N516" t="s">
        <v>919</v>
      </c>
      <c r="O516" t="s">
        <v>79</v>
      </c>
      <c r="P516" t="s">
        <v>915</v>
      </c>
      <c r="Q516" t="s"/>
      <c r="R516" t="s">
        <v>80</v>
      </c>
      <c r="S516" t="s">
        <v>920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>
        <f>HYPERLINK("https://hotelmonitor-cachepage.eclerx.com/savepage/tk_15442507305213282_sr_2150.html","info")</f>
        <v/>
      </c>
      <c r="AA516" t="s"/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368</v>
      </c>
      <c r="AQ516" t="s">
        <v>91</v>
      </c>
      <c r="AR516" t="s">
        <v>92</v>
      </c>
      <c r="AS516" t="s"/>
      <c r="AT516" t="s">
        <v>93</v>
      </c>
      <c r="AU516" t="s"/>
      <c r="AV516" t="s"/>
      <c r="AW516" t="s"/>
      <c r="AX516" t="s"/>
      <c r="AY516" t="s"/>
      <c r="AZ516" t="s"/>
      <c r="BA516" t="s"/>
      <c r="BB516" t="n">
        <v>5000794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95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915</v>
      </c>
      <c r="F517" t="s"/>
      <c r="G517" t="s">
        <v>74</v>
      </c>
      <c r="H517" t="s">
        <v>75</v>
      </c>
      <c r="I517" t="s"/>
      <c r="J517" t="s">
        <v>76</v>
      </c>
      <c r="K517" t="n">
        <v>4719.02</v>
      </c>
      <c r="L517" t="s">
        <v>77</v>
      </c>
      <c r="M517" t="s"/>
      <c r="N517" t="s">
        <v>921</v>
      </c>
      <c r="O517" t="s">
        <v>922</v>
      </c>
      <c r="P517" t="s">
        <v>915</v>
      </c>
      <c r="Q517" t="s"/>
      <c r="R517" t="s">
        <v>80</v>
      </c>
      <c r="S517" t="s">
        <v>923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>
        <f>HYPERLINK("https://hotelmonitor-cachepage.eclerx.com/savepage/tk_15442507305213282_sr_2150.html","info")</f>
        <v/>
      </c>
      <c r="AA517" t="s"/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89</v>
      </c>
      <c r="AO517" t="s">
        <v>924</v>
      </c>
      <c r="AP517" t="n">
        <v>368</v>
      </c>
      <c r="AQ517" t="s">
        <v>91</v>
      </c>
      <c r="AR517" t="s">
        <v>71</v>
      </c>
      <c r="AS517" t="s"/>
      <c r="AT517" t="s">
        <v>93</v>
      </c>
      <c r="AU517" t="s"/>
      <c r="AV517" t="s"/>
      <c r="AW517" t="s"/>
      <c r="AX517" t="s"/>
      <c r="AY517" t="s"/>
      <c r="AZ517" t="s"/>
      <c r="BA517" t="s"/>
      <c r="BB517" t="n">
        <v>5000794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95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925</v>
      </c>
      <c r="F518" t="n">
        <v>545191</v>
      </c>
      <c r="G518" t="s">
        <v>74</v>
      </c>
      <c r="H518" t="s">
        <v>75</v>
      </c>
      <c r="I518" t="s"/>
      <c r="J518" t="s">
        <v>76</v>
      </c>
      <c r="K518" t="n">
        <v>13590</v>
      </c>
      <c r="L518" t="s">
        <v>77</v>
      </c>
      <c r="M518" t="s"/>
      <c r="N518" t="s">
        <v>926</v>
      </c>
      <c r="O518" t="s">
        <v>79</v>
      </c>
      <c r="P518" t="s">
        <v>927</v>
      </c>
      <c r="Q518" t="s"/>
      <c r="R518" t="s">
        <v>127</v>
      </c>
      <c r="S518" t="s">
        <v>928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HYPERLINK("https://hotelmonitor-cachepage.eclerx.com/savepage/tk_15442500680763001_sr_2150.html","info")</f>
        <v/>
      </c>
      <c r="AA518" t="n">
        <v>72598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89</v>
      </c>
      <c r="AO518" t="s">
        <v>929</v>
      </c>
      <c r="AP518" t="n">
        <v>98</v>
      </c>
      <c r="AQ518" t="s">
        <v>91</v>
      </c>
      <c r="AR518" t="s">
        <v>71</v>
      </c>
      <c r="AS518" t="s"/>
      <c r="AT518" t="s">
        <v>93</v>
      </c>
      <c r="AU518" t="s"/>
      <c r="AV518" t="s"/>
      <c r="AW518" t="s"/>
      <c r="AX518" t="s"/>
      <c r="AY518" t="n">
        <v>754654</v>
      </c>
      <c r="AZ518" t="s">
        <v>930</v>
      </c>
      <c r="BA518" t="s"/>
      <c r="BB518" t="n">
        <v>52138</v>
      </c>
      <c r="BC518" t="n">
        <v>98.8290929497128</v>
      </c>
      <c r="BD518" t="n">
        <v>8.024224707478121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95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925</v>
      </c>
      <c r="F519" t="n">
        <v>545191</v>
      </c>
      <c r="G519" t="s">
        <v>74</v>
      </c>
      <c r="H519" t="s">
        <v>75</v>
      </c>
      <c r="I519" t="s"/>
      <c r="J519" t="s">
        <v>76</v>
      </c>
      <c r="K519" t="n">
        <v>13590</v>
      </c>
      <c r="L519" t="s">
        <v>77</v>
      </c>
      <c r="M519" t="s"/>
      <c r="N519" t="s">
        <v>926</v>
      </c>
      <c r="O519" t="s">
        <v>79</v>
      </c>
      <c r="P519" t="s">
        <v>927</v>
      </c>
      <c r="Q519" t="s"/>
      <c r="R519" t="s">
        <v>127</v>
      </c>
      <c r="S519" t="s">
        <v>928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HYPERLINK("https://hotelmonitor-cachepage.eclerx.com/savepage/tk_15442500680763001_sr_2150.html","info")</f>
        <v/>
      </c>
      <c r="AA519" t="n">
        <v>72598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89</v>
      </c>
      <c r="AO519" t="s">
        <v>929</v>
      </c>
      <c r="AP519" t="n">
        <v>98</v>
      </c>
      <c r="AQ519" t="s">
        <v>91</v>
      </c>
      <c r="AR519" t="s">
        <v>261</v>
      </c>
      <c r="AS519" t="s"/>
      <c r="AT519" t="s">
        <v>93</v>
      </c>
      <c r="AU519" t="s"/>
      <c r="AV519" t="s"/>
      <c r="AW519" t="s"/>
      <c r="AX519" t="s"/>
      <c r="AY519" t="n">
        <v>754654</v>
      </c>
      <c r="AZ519" t="s">
        <v>930</v>
      </c>
      <c r="BA519" t="s"/>
      <c r="BB519" t="n">
        <v>52138</v>
      </c>
      <c r="BC519" t="n">
        <v>98.8290929497128</v>
      </c>
      <c r="BD519" t="n">
        <v>8.024224707478121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95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925</v>
      </c>
      <c r="F520" t="n">
        <v>545191</v>
      </c>
      <c r="G520" t="s">
        <v>74</v>
      </c>
      <c r="H520" t="s">
        <v>75</v>
      </c>
      <c r="I520" t="s"/>
      <c r="J520" t="s">
        <v>76</v>
      </c>
      <c r="K520" t="n">
        <v>13590</v>
      </c>
      <c r="L520" t="s">
        <v>77</v>
      </c>
      <c r="M520" t="s"/>
      <c r="N520" t="s">
        <v>926</v>
      </c>
      <c r="O520" t="s">
        <v>79</v>
      </c>
      <c r="P520" t="s">
        <v>927</v>
      </c>
      <c r="Q520" t="s"/>
      <c r="R520" t="s">
        <v>127</v>
      </c>
      <c r="S520" t="s">
        <v>928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HYPERLINK("https://hotelmonitor-cachepage.eclerx.com/savepage/tk_15442500680763001_sr_2150.html","info")</f>
        <v/>
      </c>
      <c r="AA520" t="n">
        <v>72598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89</v>
      </c>
      <c r="AO520" t="s">
        <v>931</v>
      </c>
      <c r="AP520" t="n">
        <v>98</v>
      </c>
      <c r="AQ520" t="s">
        <v>91</v>
      </c>
      <c r="AR520" t="s">
        <v>92</v>
      </c>
      <c r="AS520" t="s"/>
      <c r="AT520" t="s">
        <v>93</v>
      </c>
      <c r="AU520" t="s"/>
      <c r="AV520" t="s"/>
      <c r="AW520" t="s"/>
      <c r="AX520" t="s"/>
      <c r="AY520" t="n">
        <v>754654</v>
      </c>
      <c r="AZ520" t="s">
        <v>930</v>
      </c>
      <c r="BA520" t="s"/>
      <c r="BB520" t="n">
        <v>52138</v>
      </c>
      <c r="BC520" t="n">
        <v>98.8290929497128</v>
      </c>
      <c r="BD520" t="n">
        <v>8.024224707478121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95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925</v>
      </c>
      <c r="F521" t="n">
        <v>545191</v>
      </c>
      <c r="G521" t="s">
        <v>74</v>
      </c>
      <c r="H521" t="s">
        <v>75</v>
      </c>
      <c r="I521" t="s"/>
      <c r="J521" t="s">
        <v>76</v>
      </c>
      <c r="K521" t="n">
        <v>13860</v>
      </c>
      <c r="L521" t="s">
        <v>77</v>
      </c>
      <c r="M521" t="s"/>
      <c r="N521" t="s">
        <v>932</v>
      </c>
      <c r="O521" t="s">
        <v>79</v>
      </c>
      <c r="P521" t="s">
        <v>927</v>
      </c>
      <c r="Q521" t="s"/>
      <c r="R521" t="s">
        <v>127</v>
      </c>
      <c r="S521" t="s">
        <v>933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HYPERLINK("https://hotelmonitor-cachepage.eclerx.com/savepage/tk_15442500680763001_sr_2150.html","info")</f>
        <v/>
      </c>
      <c r="AA521" t="n">
        <v>72598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89</v>
      </c>
      <c r="AO521" t="s">
        <v>934</v>
      </c>
      <c r="AP521" t="n">
        <v>98</v>
      </c>
      <c r="AQ521" t="s">
        <v>91</v>
      </c>
      <c r="AR521" t="s">
        <v>71</v>
      </c>
      <c r="AS521" t="s"/>
      <c r="AT521" t="s">
        <v>93</v>
      </c>
      <c r="AU521" t="s"/>
      <c r="AV521" t="s"/>
      <c r="AW521" t="s"/>
      <c r="AX521" t="s"/>
      <c r="AY521" t="n">
        <v>754654</v>
      </c>
      <c r="AZ521" t="s">
        <v>930</v>
      </c>
      <c r="BA521" t="s"/>
      <c r="BB521" t="n">
        <v>52138</v>
      </c>
      <c r="BC521" t="n">
        <v>98.8290929497128</v>
      </c>
      <c r="BD521" t="n">
        <v>8.024224707478121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95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925</v>
      </c>
      <c r="F522" t="n">
        <v>545191</v>
      </c>
      <c r="G522" t="s">
        <v>74</v>
      </c>
      <c r="H522" t="s">
        <v>75</v>
      </c>
      <c r="I522" t="s"/>
      <c r="J522" t="s">
        <v>76</v>
      </c>
      <c r="K522" t="n">
        <v>13860</v>
      </c>
      <c r="L522" t="s">
        <v>77</v>
      </c>
      <c r="M522" t="s"/>
      <c r="N522" t="s">
        <v>932</v>
      </c>
      <c r="O522" t="s">
        <v>79</v>
      </c>
      <c r="P522" t="s">
        <v>927</v>
      </c>
      <c r="Q522" t="s"/>
      <c r="R522" t="s">
        <v>127</v>
      </c>
      <c r="S522" t="s">
        <v>933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>
        <f>HYPERLINK("https://hotelmonitor-cachepage.eclerx.com/savepage/tk_15442500680763001_sr_2150.html","info")</f>
        <v/>
      </c>
      <c r="AA522" t="n">
        <v>72598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89</v>
      </c>
      <c r="AO522" t="s">
        <v>934</v>
      </c>
      <c r="AP522" t="n">
        <v>98</v>
      </c>
      <c r="AQ522" t="s">
        <v>91</v>
      </c>
      <c r="AR522" t="s">
        <v>261</v>
      </c>
      <c r="AS522" t="s"/>
      <c r="AT522" t="s">
        <v>93</v>
      </c>
      <c r="AU522" t="s"/>
      <c r="AV522" t="s"/>
      <c r="AW522" t="s"/>
      <c r="AX522" t="s"/>
      <c r="AY522" t="n">
        <v>754654</v>
      </c>
      <c r="AZ522" t="s">
        <v>930</v>
      </c>
      <c r="BA522" t="s"/>
      <c r="BB522" t="n">
        <v>52138</v>
      </c>
      <c r="BC522" t="n">
        <v>98.8290929497128</v>
      </c>
      <c r="BD522" t="n">
        <v>8.024224707478121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95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925</v>
      </c>
      <c r="F523" t="n">
        <v>545191</v>
      </c>
      <c r="G523" t="s">
        <v>74</v>
      </c>
      <c r="H523" t="s">
        <v>75</v>
      </c>
      <c r="I523" t="s"/>
      <c r="J523" t="s">
        <v>76</v>
      </c>
      <c r="K523" t="n">
        <v>13860</v>
      </c>
      <c r="L523" t="s">
        <v>77</v>
      </c>
      <c r="M523" t="s"/>
      <c r="N523" t="s">
        <v>932</v>
      </c>
      <c r="O523" t="s">
        <v>79</v>
      </c>
      <c r="P523" t="s">
        <v>927</v>
      </c>
      <c r="Q523" t="s"/>
      <c r="R523" t="s">
        <v>127</v>
      </c>
      <c r="S523" t="s">
        <v>933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>
        <f>HYPERLINK("https://hotelmonitor-cachepage.eclerx.com/savepage/tk_15442500680763001_sr_2150.html","info")</f>
        <v/>
      </c>
      <c r="AA523" t="n">
        <v>72598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89</v>
      </c>
      <c r="AO523" t="s">
        <v>935</v>
      </c>
      <c r="AP523" t="n">
        <v>98</v>
      </c>
      <c r="AQ523" t="s">
        <v>91</v>
      </c>
      <c r="AR523" t="s">
        <v>92</v>
      </c>
      <c r="AS523" t="s"/>
      <c r="AT523" t="s">
        <v>93</v>
      </c>
      <c r="AU523" t="s"/>
      <c r="AV523" t="s"/>
      <c r="AW523" t="s"/>
      <c r="AX523" t="s"/>
      <c r="AY523" t="n">
        <v>754654</v>
      </c>
      <c r="AZ523" t="s">
        <v>930</v>
      </c>
      <c r="BA523" t="s"/>
      <c r="BB523" t="n">
        <v>52138</v>
      </c>
      <c r="BC523" t="n">
        <v>98.8290929497128</v>
      </c>
      <c r="BD523" t="n">
        <v>8.024224707478121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95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925</v>
      </c>
      <c r="F524" t="n">
        <v>545191</v>
      </c>
      <c r="G524" t="s">
        <v>74</v>
      </c>
      <c r="H524" t="s">
        <v>75</v>
      </c>
      <c r="I524" t="s"/>
      <c r="J524" t="s">
        <v>76</v>
      </c>
      <c r="K524" t="n">
        <v>14220</v>
      </c>
      <c r="L524" t="s">
        <v>77</v>
      </c>
      <c r="M524" t="s"/>
      <c r="N524" t="s">
        <v>926</v>
      </c>
      <c r="O524" t="s">
        <v>79</v>
      </c>
      <c r="P524" t="s">
        <v>927</v>
      </c>
      <c r="Q524" t="s"/>
      <c r="R524" t="s">
        <v>127</v>
      </c>
      <c r="S524" t="s">
        <v>936</v>
      </c>
      <c r="T524" t="s">
        <v>82</v>
      </c>
      <c r="U524" t="s">
        <v>83</v>
      </c>
      <c r="V524" t="s">
        <v>84</v>
      </c>
      <c r="W524" t="s">
        <v>105</v>
      </c>
      <c r="X524" t="s"/>
      <c r="Y524" t="s">
        <v>86</v>
      </c>
      <c r="Z524">
        <f>HYPERLINK("https://hotelmonitor-cachepage.eclerx.com/savepage/tk_15442500680763001_sr_2150.html","info")</f>
        <v/>
      </c>
      <c r="AA524" t="n">
        <v>72598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89</v>
      </c>
      <c r="AO524" t="s">
        <v>937</v>
      </c>
      <c r="AP524" t="n">
        <v>98</v>
      </c>
      <c r="AQ524" t="s">
        <v>91</v>
      </c>
      <c r="AR524" t="s">
        <v>71</v>
      </c>
      <c r="AS524" t="s"/>
      <c r="AT524" t="s">
        <v>93</v>
      </c>
      <c r="AU524" t="s"/>
      <c r="AV524" t="s"/>
      <c r="AW524" t="s"/>
      <c r="AX524" t="s"/>
      <c r="AY524" t="n">
        <v>754654</v>
      </c>
      <c r="AZ524" t="s">
        <v>930</v>
      </c>
      <c r="BA524" t="s"/>
      <c r="BB524" t="n">
        <v>52138</v>
      </c>
      <c r="BC524" t="n">
        <v>98.8290929497128</v>
      </c>
      <c r="BD524" t="n">
        <v>8.024224707478121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95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925</v>
      </c>
      <c r="F525" t="n">
        <v>545191</v>
      </c>
      <c r="G525" t="s">
        <v>74</v>
      </c>
      <c r="H525" t="s">
        <v>75</v>
      </c>
      <c r="I525" t="s"/>
      <c r="J525" t="s">
        <v>76</v>
      </c>
      <c r="K525" t="n">
        <v>14220</v>
      </c>
      <c r="L525" t="s">
        <v>77</v>
      </c>
      <c r="M525" t="s"/>
      <c r="N525" t="s">
        <v>938</v>
      </c>
      <c r="O525" t="s">
        <v>79</v>
      </c>
      <c r="P525" t="s">
        <v>927</v>
      </c>
      <c r="Q525" t="s"/>
      <c r="R525" t="s">
        <v>127</v>
      </c>
      <c r="S525" t="s">
        <v>936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HYPERLINK("https://hotelmonitor-cachepage.eclerx.com/savepage/tk_15442500680763001_sr_2150.html","info")</f>
        <v/>
      </c>
      <c r="AA525" t="n">
        <v>72598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89</v>
      </c>
      <c r="AO525" t="s">
        <v>939</v>
      </c>
      <c r="AP525" t="n">
        <v>98</v>
      </c>
      <c r="AQ525" t="s">
        <v>91</v>
      </c>
      <c r="AR525" t="s">
        <v>71</v>
      </c>
      <c r="AS525" t="s"/>
      <c r="AT525" t="s">
        <v>93</v>
      </c>
      <c r="AU525" t="s"/>
      <c r="AV525" t="s"/>
      <c r="AW525" t="s"/>
      <c r="AX525" t="s"/>
      <c r="AY525" t="n">
        <v>754654</v>
      </c>
      <c r="AZ525" t="s">
        <v>930</v>
      </c>
      <c r="BA525" t="s"/>
      <c r="BB525" t="n">
        <v>52138</v>
      </c>
      <c r="BC525" t="n">
        <v>98.8290929497128</v>
      </c>
      <c r="BD525" t="n">
        <v>8.024224707478121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95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925</v>
      </c>
      <c r="F526" t="n">
        <v>545191</v>
      </c>
      <c r="G526" t="s">
        <v>74</v>
      </c>
      <c r="H526" t="s">
        <v>75</v>
      </c>
      <c r="I526" t="s"/>
      <c r="J526" t="s">
        <v>76</v>
      </c>
      <c r="K526" t="n">
        <v>14220</v>
      </c>
      <c r="L526" t="s">
        <v>77</v>
      </c>
      <c r="M526" t="s"/>
      <c r="N526" t="s">
        <v>926</v>
      </c>
      <c r="O526" t="s">
        <v>79</v>
      </c>
      <c r="P526" t="s">
        <v>927</v>
      </c>
      <c r="Q526" t="s"/>
      <c r="R526" t="s">
        <v>127</v>
      </c>
      <c r="S526" t="s">
        <v>936</v>
      </c>
      <c r="T526" t="s">
        <v>82</v>
      </c>
      <c r="U526" t="s">
        <v>83</v>
      </c>
      <c r="V526" t="s">
        <v>84</v>
      </c>
      <c r="W526" t="s">
        <v>105</v>
      </c>
      <c r="X526" t="s"/>
      <c r="Y526" t="s">
        <v>86</v>
      </c>
      <c r="Z526">
        <f>HYPERLINK("https://hotelmonitor-cachepage.eclerx.com/savepage/tk_15442500680763001_sr_2150.html","info")</f>
        <v/>
      </c>
      <c r="AA526" t="n">
        <v>72598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89</v>
      </c>
      <c r="AO526" t="s">
        <v>937</v>
      </c>
      <c r="AP526" t="n">
        <v>98</v>
      </c>
      <c r="AQ526" t="s">
        <v>91</v>
      </c>
      <c r="AR526" t="s">
        <v>261</v>
      </c>
      <c r="AS526" t="s"/>
      <c r="AT526" t="s">
        <v>93</v>
      </c>
      <c r="AU526" t="s"/>
      <c r="AV526" t="s"/>
      <c r="AW526" t="s"/>
      <c r="AX526" t="s"/>
      <c r="AY526" t="n">
        <v>754654</v>
      </c>
      <c r="AZ526" t="s">
        <v>930</v>
      </c>
      <c r="BA526" t="s"/>
      <c r="BB526" t="n">
        <v>52138</v>
      </c>
      <c r="BC526" t="n">
        <v>98.8290929497128</v>
      </c>
      <c r="BD526" t="n">
        <v>8.024224707478121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95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925</v>
      </c>
      <c r="F527" t="n">
        <v>545191</v>
      </c>
      <c r="G527" t="s">
        <v>74</v>
      </c>
      <c r="H527" t="s">
        <v>75</v>
      </c>
      <c r="I527" t="s"/>
      <c r="J527" t="s">
        <v>76</v>
      </c>
      <c r="K527" t="n">
        <v>14220</v>
      </c>
      <c r="L527" t="s">
        <v>77</v>
      </c>
      <c r="M527" t="s"/>
      <c r="N527" t="s">
        <v>926</v>
      </c>
      <c r="O527" t="s">
        <v>79</v>
      </c>
      <c r="P527" t="s">
        <v>927</v>
      </c>
      <c r="Q527" t="s"/>
      <c r="R527" t="s">
        <v>127</v>
      </c>
      <c r="S527" t="s">
        <v>936</v>
      </c>
      <c r="T527" t="s">
        <v>82</v>
      </c>
      <c r="U527" t="s">
        <v>83</v>
      </c>
      <c r="V527" t="s">
        <v>84</v>
      </c>
      <c r="W527" t="s">
        <v>105</v>
      </c>
      <c r="X527" t="s"/>
      <c r="Y527" t="s">
        <v>86</v>
      </c>
      <c r="Z527">
        <f>HYPERLINK("https://hotelmonitor-cachepage.eclerx.com/savepage/tk_15442500680763001_sr_2150.html","info")</f>
        <v/>
      </c>
      <c r="AA527" t="n">
        <v>72598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89</v>
      </c>
      <c r="AO527" t="s">
        <v>940</v>
      </c>
      <c r="AP527" t="n">
        <v>98</v>
      </c>
      <c r="AQ527" t="s">
        <v>91</v>
      </c>
      <c r="AR527" t="s">
        <v>92</v>
      </c>
      <c r="AS527" t="s"/>
      <c r="AT527" t="s">
        <v>93</v>
      </c>
      <c r="AU527" t="s"/>
      <c r="AV527" t="s"/>
      <c r="AW527" t="s"/>
      <c r="AX527" t="s"/>
      <c r="AY527" t="n">
        <v>754654</v>
      </c>
      <c r="AZ527" t="s">
        <v>930</v>
      </c>
      <c r="BA527" t="s"/>
      <c r="BB527" t="n">
        <v>52138</v>
      </c>
      <c r="BC527" t="n">
        <v>98.8290929497128</v>
      </c>
      <c r="BD527" t="n">
        <v>8.024224707478121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95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925</v>
      </c>
      <c r="F528" t="n">
        <v>545191</v>
      </c>
      <c r="G528" t="s">
        <v>74</v>
      </c>
      <c r="H528" t="s">
        <v>75</v>
      </c>
      <c r="I528" t="s"/>
      <c r="J528" t="s">
        <v>76</v>
      </c>
      <c r="K528" t="n">
        <v>14220</v>
      </c>
      <c r="L528" t="s">
        <v>77</v>
      </c>
      <c r="M528" t="s"/>
      <c r="N528" t="s">
        <v>938</v>
      </c>
      <c r="O528" t="s">
        <v>79</v>
      </c>
      <c r="P528" t="s">
        <v>927</v>
      </c>
      <c r="Q528" t="s"/>
      <c r="R528" t="s">
        <v>127</v>
      </c>
      <c r="S528" t="s">
        <v>936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HYPERLINK("https://hotelmonitor-cachepage.eclerx.com/savepage/tk_15442500680763001_sr_2150.html","info")</f>
        <v/>
      </c>
      <c r="AA528" t="n">
        <v>72598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89</v>
      </c>
      <c r="AO528" t="s">
        <v>939</v>
      </c>
      <c r="AP528" t="n">
        <v>98</v>
      </c>
      <c r="AQ528" t="s">
        <v>91</v>
      </c>
      <c r="AR528" t="s">
        <v>261</v>
      </c>
      <c r="AS528" t="s"/>
      <c r="AT528" t="s">
        <v>93</v>
      </c>
      <c r="AU528" t="s"/>
      <c r="AV528" t="s"/>
      <c r="AW528" t="s"/>
      <c r="AX528" t="s"/>
      <c r="AY528" t="n">
        <v>754654</v>
      </c>
      <c r="AZ528" t="s">
        <v>930</v>
      </c>
      <c r="BA528" t="s"/>
      <c r="BB528" t="n">
        <v>52138</v>
      </c>
      <c r="BC528" t="n">
        <v>98.8290929497128</v>
      </c>
      <c r="BD528" t="n">
        <v>8.024224707478121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95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925</v>
      </c>
      <c r="F529" t="n">
        <v>545191</v>
      </c>
      <c r="G529" t="s">
        <v>74</v>
      </c>
      <c r="H529" t="s">
        <v>75</v>
      </c>
      <c r="I529" t="s"/>
      <c r="J529" t="s">
        <v>76</v>
      </c>
      <c r="K529" t="n">
        <v>14220</v>
      </c>
      <c r="L529" t="s">
        <v>77</v>
      </c>
      <c r="M529" t="s"/>
      <c r="N529" t="s">
        <v>938</v>
      </c>
      <c r="O529" t="s">
        <v>79</v>
      </c>
      <c r="P529" t="s">
        <v>927</v>
      </c>
      <c r="Q529" t="s"/>
      <c r="R529" t="s">
        <v>127</v>
      </c>
      <c r="S529" t="s">
        <v>936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HYPERLINK("https://hotelmonitor-cachepage.eclerx.com/savepage/tk_15442500680763001_sr_2150.html","info")</f>
        <v/>
      </c>
      <c r="AA529" t="n">
        <v>72598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89</v>
      </c>
      <c r="AO529" t="s">
        <v>935</v>
      </c>
      <c r="AP529" t="n">
        <v>98</v>
      </c>
      <c r="AQ529" t="s">
        <v>91</v>
      </c>
      <c r="AR529" t="s">
        <v>92</v>
      </c>
      <c r="AS529" t="s"/>
      <c r="AT529" t="s">
        <v>93</v>
      </c>
      <c r="AU529" t="s"/>
      <c r="AV529" t="s"/>
      <c r="AW529" t="s"/>
      <c r="AX529" t="s"/>
      <c r="AY529" t="n">
        <v>754654</v>
      </c>
      <c r="AZ529" t="s">
        <v>930</v>
      </c>
      <c r="BA529" t="s"/>
      <c r="BB529" t="n">
        <v>52138</v>
      </c>
      <c r="BC529" t="n">
        <v>98.8290929497128</v>
      </c>
      <c r="BD529" t="n">
        <v>8.024224707478121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95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925</v>
      </c>
      <c r="F530" t="n">
        <v>545191</v>
      </c>
      <c r="G530" t="s">
        <v>74</v>
      </c>
      <c r="H530" t="s">
        <v>75</v>
      </c>
      <c r="I530" t="s"/>
      <c r="J530" t="s">
        <v>76</v>
      </c>
      <c r="K530" t="n">
        <v>14490</v>
      </c>
      <c r="L530" t="s">
        <v>77</v>
      </c>
      <c r="M530" t="s"/>
      <c r="N530" t="s">
        <v>932</v>
      </c>
      <c r="O530" t="s">
        <v>79</v>
      </c>
      <c r="P530" t="s">
        <v>927</v>
      </c>
      <c r="Q530" t="s"/>
      <c r="R530" t="s">
        <v>127</v>
      </c>
      <c r="S530" t="s">
        <v>941</v>
      </c>
      <c r="T530" t="s">
        <v>82</v>
      </c>
      <c r="U530" t="s">
        <v>83</v>
      </c>
      <c r="V530" t="s">
        <v>84</v>
      </c>
      <c r="W530" t="s">
        <v>105</v>
      </c>
      <c r="X530" t="s"/>
      <c r="Y530" t="s">
        <v>86</v>
      </c>
      <c r="Z530">
        <f>HYPERLINK("https://hotelmonitor-cachepage.eclerx.com/savepage/tk_15442500680763001_sr_2150.html","info")</f>
        <v/>
      </c>
      <c r="AA530" t="n">
        <v>72598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89</v>
      </c>
      <c r="AO530" t="s">
        <v>942</v>
      </c>
      <c r="AP530" t="n">
        <v>98</v>
      </c>
      <c r="AQ530" t="s">
        <v>91</v>
      </c>
      <c r="AR530" t="s">
        <v>71</v>
      </c>
      <c r="AS530" t="s"/>
      <c r="AT530" t="s">
        <v>93</v>
      </c>
      <c r="AU530" t="s"/>
      <c r="AV530" t="s"/>
      <c r="AW530" t="s"/>
      <c r="AX530" t="s"/>
      <c r="AY530" t="n">
        <v>754654</v>
      </c>
      <c r="AZ530" t="s">
        <v>930</v>
      </c>
      <c r="BA530" t="s"/>
      <c r="BB530" t="n">
        <v>52138</v>
      </c>
      <c r="BC530" t="n">
        <v>98.8290929497128</v>
      </c>
      <c r="BD530" t="n">
        <v>8.024224707478121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95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925</v>
      </c>
      <c r="F531" t="n">
        <v>545191</v>
      </c>
      <c r="G531" t="s">
        <v>74</v>
      </c>
      <c r="H531" t="s">
        <v>75</v>
      </c>
      <c r="I531" t="s"/>
      <c r="J531" t="s">
        <v>76</v>
      </c>
      <c r="K531" t="n">
        <v>14490</v>
      </c>
      <c r="L531" t="s">
        <v>77</v>
      </c>
      <c r="M531" t="s"/>
      <c r="N531" t="s">
        <v>932</v>
      </c>
      <c r="O531" t="s">
        <v>79</v>
      </c>
      <c r="P531" t="s">
        <v>927</v>
      </c>
      <c r="Q531" t="s"/>
      <c r="R531" t="s">
        <v>127</v>
      </c>
      <c r="S531" t="s">
        <v>941</v>
      </c>
      <c r="T531" t="s">
        <v>82</v>
      </c>
      <c r="U531" t="s">
        <v>83</v>
      </c>
      <c r="V531" t="s">
        <v>84</v>
      </c>
      <c r="W531" t="s">
        <v>105</v>
      </c>
      <c r="X531" t="s"/>
      <c r="Y531" t="s">
        <v>86</v>
      </c>
      <c r="Z531">
        <f>HYPERLINK("https://hotelmonitor-cachepage.eclerx.com/savepage/tk_15442500680763001_sr_2150.html","info")</f>
        <v/>
      </c>
      <c r="AA531" t="n">
        <v>72598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89</v>
      </c>
      <c r="AO531" t="s">
        <v>942</v>
      </c>
      <c r="AP531" t="n">
        <v>98</v>
      </c>
      <c r="AQ531" t="s">
        <v>91</v>
      </c>
      <c r="AR531" t="s">
        <v>261</v>
      </c>
      <c r="AS531" t="s"/>
      <c r="AT531" t="s">
        <v>93</v>
      </c>
      <c r="AU531" t="s"/>
      <c r="AV531" t="s"/>
      <c r="AW531" t="s"/>
      <c r="AX531" t="s"/>
      <c r="AY531" t="n">
        <v>754654</v>
      </c>
      <c r="AZ531" t="s">
        <v>930</v>
      </c>
      <c r="BA531" t="s"/>
      <c r="BB531" t="n">
        <v>52138</v>
      </c>
      <c r="BC531" t="n">
        <v>98.8290929497128</v>
      </c>
      <c r="BD531" t="n">
        <v>8.024224707478121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95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925</v>
      </c>
      <c r="F532" t="n">
        <v>545191</v>
      </c>
      <c r="G532" t="s">
        <v>74</v>
      </c>
      <c r="H532" t="s">
        <v>75</v>
      </c>
      <c r="I532" t="s"/>
      <c r="J532" t="s">
        <v>76</v>
      </c>
      <c r="K532" t="n">
        <v>14490</v>
      </c>
      <c r="L532" t="s">
        <v>77</v>
      </c>
      <c r="M532" t="s"/>
      <c r="N532" t="s">
        <v>932</v>
      </c>
      <c r="O532" t="s">
        <v>79</v>
      </c>
      <c r="P532" t="s">
        <v>927</v>
      </c>
      <c r="Q532" t="s"/>
      <c r="R532" t="s">
        <v>127</v>
      </c>
      <c r="S532" t="s">
        <v>941</v>
      </c>
      <c r="T532" t="s">
        <v>82</v>
      </c>
      <c r="U532" t="s">
        <v>83</v>
      </c>
      <c r="V532" t="s">
        <v>84</v>
      </c>
      <c r="W532" t="s">
        <v>105</v>
      </c>
      <c r="X532" t="s"/>
      <c r="Y532" t="s">
        <v>86</v>
      </c>
      <c r="Z532">
        <f>HYPERLINK("https://hotelmonitor-cachepage.eclerx.com/savepage/tk_15442500680763001_sr_2150.html","info")</f>
        <v/>
      </c>
      <c r="AA532" t="n">
        <v>72598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89</v>
      </c>
      <c r="AO532" t="s">
        <v>940</v>
      </c>
      <c r="AP532" t="n">
        <v>98</v>
      </c>
      <c r="AQ532" t="s">
        <v>91</v>
      </c>
      <c r="AR532" t="s">
        <v>92</v>
      </c>
      <c r="AS532" t="s"/>
      <c r="AT532" t="s">
        <v>93</v>
      </c>
      <c r="AU532" t="s"/>
      <c r="AV532" t="s"/>
      <c r="AW532" t="s"/>
      <c r="AX532" t="s"/>
      <c r="AY532" t="n">
        <v>754654</v>
      </c>
      <c r="AZ532" t="s">
        <v>930</v>
      </c>
      <c r="BA532" t="s"/>
      <c r="BB532" t="n">
        <v>52138</v>
      </c>
      <c r="BC532" t="n">
        <v>98.8290929497128</v>
      </c>
      <c r="BD532" t="n">
        <v>8.024224707478121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95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925</v>
      </c>
      <c r="F533" t="n">
        <v>545191</v>
      </c>
      <c r="G533" t="s">
        <v>74</v>
      </c>
      <c r="H533" t="s">
        <v>75</v>
      </c>
      <c r="I533" t="s"/>
      <c r="J533" t="s">
        <v>76</v>
      </c>
      <c r="K533" t="n">
        <v>14670</v>
      </c>
      <c r="L533" t="s">
        <v>77</v>
      </c>
      <c r="M533" t="s"/>
      <c r="N533" t="s">
        <v>943</v>
      </c>
      <c r="O533" t="s">
        <v>79</v>
      </c>
      <c r="P533" t="s">
        <v>927</v>
      </c>
      <c r="Q533" t="s"/>
      <c r="R533" t="s">
        <v>127</v>
      </c>
      <c r="S533" t="s">
        <v>944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HYPERLINK("https://hotelmonitor-cachepage.eclerx.com/savepage/tk_15442500680763001_sr_2150.html","info")</f>
        <v/>
      </c>
      <c r="AA533" t="n">
        <v>72598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89</v>
      </c>
      <c r="AO533" t="s">
        <v>945</v>
      </c>
      <c r="AP533" t="n">
        <v>98</v>
      </c>
      <c r="AQ533" t="s">
        <v>91</v>
      </c>
      <c r="AR533" t="s">
        <v>71</v>
      </c>
      <c r="AS533" t="s"/>
      <c r="AT533" t="s">
        <v>93</v>
      </c>
      <c r="AU533" t="s"/>
      <c r="AV533" t="s"/>
      <c r="AW533" t="s"/>
      <c r="AX533" t="s"/>
      <c r="AY533" t="n">
        <v>754654</v>
      </c>
      <c r="AZ533" t="s">
        <v>930</v>
      </c>
      <c r="BA533" t="s"/>
      <c r="BB533" t="n">
        <v>52138</v>
      </c>
      <c r="BC533" t="n">
        <v>98.8290929497128</v>
      </c>
      <c r="BD533" t="n">
        <v>8.024224707478121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95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925</v>
      </c>
      <c r="F534" t="n">
        <v>545191</v>
      </c>
      <c r="G534" t="s">
        <v>74</v>
      </c>
      <c r="H534" t="s">
        <v>75</v>
      </c>
      <c r="I534" t="s"/>
      <c r="J534" t="s">
        <v>76</v>
      </c>
      <c r="K534" t="n">
        <v>14670</v>
      </c>
      <c r="L534" t="s">
        <v>77</v>
      </c>
      <c r="M534" t="s"/>
      <c r="N534" t="s">
        <v>943</v>
      </c>
      <c r="O534" t="s">
        <v>79</v>
      </c>
      <c r="P534" t="s">
        <v>927</v>
      </c>
      <c r="Q534" t="s"/>
      <c r="R534" t="s">
        <v>127</v>
      </c>
      <c r="S534" t="s">
        <v>944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HYPERLINK("https://hotelmonitor-cachepage.eclerx.com/savepage/tk_15442500680763001_sr_2150.html","info")</f>
        <v/>
      </c>
      <c r="AA534" t="n">
        <v>72598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89</v>
      </c>
      <c r="AO534" t="s">
        <v>945</v>
      </c>
      <c r="AP534" t="n">
        <v>98</v>
      </c>
      <c r="AQ534" t="s">
        <v>91</v>
      </c>
      <c r="AR534" t="s">
        <v>261</v>
      </c>
      <c r="AS534" t="s"/>
      <c r="AT534" t="s">
        <v>93</v>
      </c>
      <c r="AU534" t="s"/>
      <c r="AV534" t="s"/>
      <c r="AW534" t="s"/>
      <c r="AX534" t="s"/>
      <c r="AY534" t="n">
        <v>754654</v>
      </c>
      <c r="AZ534" t="s">
        <v>930</v>
      </c>
      <c r="BA534" t="s"/>
      <c r="BB534" t="n">
        <v>52138</v>
      </c>
      <c r="BC534" t="n">
        <v>98.8290929497128</v>
      </c>
      <c r="BD534" t="n">
        <v>8.024224707478121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95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925</v>
      </c>
      <c r="F535" t="n">
        <v>545191</v>
      </c>
      <c r="G535" t="s">
        <v>74</v>
      </c>
      <c r="H535" t="s">
        <v>75</v>
      </c>
      <c r="I535" t="s"/>
      <c r="J535" t="s">
        <v>76</v>
      </c>
      <c r="K535" t="n">
        <v>14670</v>
      </c>
      <c r="L535" t="s">
        <v>77</v>
      </c>
      <c r="M535" t="s"/>
      <c r="N535" t="s">
        <v>943</v>
      </c>
      <c r="O535" t="s">
        <v>79</v>
      </c>
      <c r="P535" t="s">
        <v>927</v>
      </c>
      <c r="Q535" t="s"/>
      <c r="R535" t="s">
        <v>127</v>
      </c>
      <c r="S535" t="s">
        <v>944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HYPERLINK("https://hotelmonitor-cachepage.eclerx.com/savepage/tk_15442500680763001_sr_2150.html","info")</f>
        <v/>
      </c>
      <c r="AA535" t="n">
        <v>72598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89</v>
      </c>
      <c r="AO535" t="s">
        <v>946</v>
      </c>
      <c r="AP535" t="n">
        <v>98</v>
      </c>
      <c r="AQ535" t="s">
        <v>91</v>
      </c>
      <c r="AR535" t="s">
        <v>92</v>
      </c>
      <c r="AS535" t="s"/>
      <c r="AT535" t="s">
        <v>93</v>
      </c>
      <c r="AU535" t="s"/>
      <c r="AV535" t="s"/>
      <c r="AW535" t="s"/>
      <c r="AX535" t="s"/>
      <c r="AY535" t="n">
        <v>754654</v>
      </c>
      <c r="AZ535" t="s">
        <v>930</v>
      </c>
      <c r="BA535" t="s"/>
      <c r="BB535" t="n">
        <v>52138</v>
      </c>
      <c r="BC535" t="n">
        <v>98.8290929497128</v>
      </c>
      <c r="BD535" t="n">
        <v>8.024224707478121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95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925</v>
      </c>
      <c r="F536" t="n">
        <v>545191</v>
      </c>
      <c r="G536" t="s">
        <v>74</v>
      </c>
      <c r="H536" t="s">
        <v>75</v>
      </c>
      <c r="I536" t="s"/>
      <c r="J536" t="s">
        <v>76</v>
      </c>
      <c r="K536" t="n">
        <v>14850</v>
      </c>
      <c r="L536" t="s">
        <v>77</v>
      </c>
      <c r="M536" t="s"/>
      <c r="N536" t="s">
        <v>938</v>
      </c>
      <c r="O536" t="s">
        <v>79</v>
      </c>
      <c r="P536" t="s">
        <v>927</v>
      </c>
      <c r="Q536" t="s"/>
      <c r="R536" t="s">
        <v>127</v>
      </c>
      <c r="S536" t="s">
        <v>947</v>
      </c>
      <c r="T536" t="s">
        <v>82</v>
      </c>
      <c r="U536" t="s">
        <v>83</v>
      </c>
      <c r="V536" t="s">
        <v>84</v>
      </c>
      <c r="W536" t="s">
        <v>105</v>
      </c>
      <c r="X536" t="s"/>
      <c r="Y536" t="s">
        <v>86</v>
      </c>
      <c r="Z536">
        <f>HYPERLINK("https://hotelmonitor-cachepage.eclerx.com/savepage/tk_15442500680763001_sr_2150.html","info")</f>
        <v/>
      </c>
      <c r="AA536" t="n">
        <v>72598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89</v>
      </c>
      <c r="AO536" t="s">
        <v>948</v>
      </c>
      <c r="AP536" t="n">
        <v>98</v>
      </c>
      <c r="AQ536" t="s">
        <v>91</v>
      </c>
      <c r="AR536" t="s">
        <v>71</v>
      </c>
      <c r="AS536" t="s"/>
      <c r="AT536" t="s">
        <v>93</v>
      </c>
      <c r="AU536" t="s"/>
      <c r="AV536" t="s"/>
      <c r="AW536" t="s"/>
      <c r="AX536" t="s"/>
      <c r="AY536" t="n">
        <v>754654</v>
      </c>
      <c r="AZ536" t="s">
        <v>930</v>
      </c>
      <c r="BA536" t="s"/>
      <c r="BB536" t="n">
        <v>52138</v>
      </c>
      <c r="BC536" t="n">
        <v>98.8290929497128</v>
      </c>
      <c r="BD536" t="n">
        <v>8.024224707478121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95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925</v>
      </c>
      <c r="F537" t="n">
        <v>545191</v>
      </c>
      <c r="G537" t="s">
        <v>74</v>
      </c>
      <c r="H537" t="s">
        <v>75</v>
      </c>
      <c r="I537" t="s"/>
      <c r="J537" t="s">
        <v>76</v>
      </c>
      <c r="K537" t="n">
        <v>14850</v>
      </c>
      <c r="L537" t="s">
        <v>77</v>
      </c>
      <c r="M537" t="s"/>
      <c r="N537" t="s">
        <v>938</v>
      </c>
      <c r="O537" t="s">
        <v>79</v>
      </c>
      <c r="P537" t="s">
        <v>927</v>
      </c>
      <c r="Q537" t="s"/>
      <c r="R537" t="s">
        <v>127</v>
      </c>
      <c r="S537" t="s">
        <v>947</v>
      </c>
      <c r="T537" t="s">
        <v>82</v>
      </c>
      <c r="U537" t="s">
        <v>83</v>
      </c>
      <c r="V537" t="s">
        <v>84</v>
      </c>
      <c r="W537" t="s">
        <v>105</v>
      </c>
      <c r="X537" t="s"/>
      <c r="Y537" t="s">
        <v>86</v>
      </c>
      <c r="Z537">
        <f>HYPERLINK("https://hotelmonitor-cachepage.eclerx.com/savepage/tk_15442500680763001_sr_2150.html","info")</f>
        <v/>
      </c>
      <c r="AA537" t="n">
        <v>72598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948</v>
      </c>
      <c r="AP537" t="n">
        <v>98</v>
      </c>
      <c r="AQ537" t="s">
        <v>91</v>
      </c>
      <c r="AR537" t="s">
        <v>261</v>
      </c>
      <c r="AS537" t="s"/>
      <c r="AT537" t="s">
        <v>93</v>
      </c>
      <c r="AU537" t="s"/>
      <c r="AV537" t="s"/>
      <c r="AW537" t="s"/>
      <c r="AX537" t="s"/>
      <c r="AY537" t="n">
        <v>754654</v>
      </c>
      <c r="AZ537" t="s">
        <v>930</v>
      </c>
      <c r="BA537" t="s"/>
      <c r="BB537" t="n">
        <v>52138</v>
      </c>
      <c r="BC537" t="n">
        <v>98.8290929497128</v>
      </c>
      <c r="BD537" t="n">
        <v>8.024224707478121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95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925</v>
      </c>
      <c r="F538" t="n">
        <v>545191</v>
      </c>
      <c r="G538" t="s">
        <v>74</v>
      </c>
      <c r="H538" t="s">
        <v>75</v>
      </c>
      <c r="I538" t="s"/>
      <c r="J538" t="s">
        <v>76</v>
      </c>
      <c r="K538" t="n">
        <v>14850</v>
      </c>
      <c r="L538" t="s">
        <v>77</v>
      </c>
      <c r="M538" t="s"/>
      <c r="N538" t="s">
        <v>938</v>
      </c>
      <c r="O538" t="s">
        <v>79</v>
      </c>
      <c r="P538" t="s">
        <v>927</v>
      </c>
      <c r="Q538" t="s"/>
      <c r="R538" t="s">
        <v>127</v>
      </c>
      <c r="S538" t="s">
        <v>947</v>
      </c>
      <c r="T538" t="s">
        <v>82</v>
      </c>
      <c r="U538" t="s">
        <v>83</v>
      </c>
      <c r="V538" t="s">
        <v>84</v>
      </c>
      <c r="W538" t="s">
        <v>105</v>
      </c>
      <c r="X538" t="s"/>
      <c r="Y538" t="s">
        <v>86</v>
      </c>
      <c r="Z538">
        <f>HYPERLINK("https://hotelmonitor-cachepage.eclerx.com/savepage/tk_15442500680763001_sr_2150.html","info")</f>
        <v/>
      </c>
      <c r="AA538" t="n">
        <v>72598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940</v>
      </c>
      <c r="AP538" t="n">
        <v>98</v>
      </c>
      <c r="AQ538" t="s">
        <v>91</v>
      </c>
      <c r="AR538" t="s">
        <v>92</v>
      </c>
      <c r="AS538" t="s"/>
      <c r="AT538" t="s">
        <v>93</v>
      </c>
      <c r="AU538" t="s"/>
      <c r="AV538" t="s"/>
      <c r="AW538" t="s"/>
      <c r="AX538" t="s"/>
      <c r="AY538" t="n">
        <v>754654</v>
      </c>
      <c r="AZ538" t="s">
        <v>930</v>
      </c>
      <c r="BA538" t="s"/>
      <c r="BB538" t="n">
        <v>52138</v>
      </c>
      <c r="BC538" t="n">
        <v>98.8290929497128</v>
      </c>
      <c r="BD538" t="n">
        <v>8.024224707478121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95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925</v>
      </c>
      <c r="F539" t="n">
        <v>545191</v>
      </c>
      <c r="G539" t="s">
        <v>74</v>
      </c>
      <c r="H539" t="s">
        <v>75</v>
      </c>
      <c r="I539" t="s"/>
      <c r="J539" t="s">
        <v>76</v>
      </c>
      <c r="K539" t="n">
        <v>14940</v>
      </c>
      <c r="L539" t="s">
        <v>77</v>
      </c>
      <c r="M539" t="s"/>
      <c r="N539" t="s">
        <v>949</v>
      </c>
      <c r="O539" t="s">
        <v>79</v>
      </c>
      <c r="P539" t="s">
        <v>927</v>
      </c>
      <c r="Q539" t="s"/>
      <c r="R539" t="s">
        <v>127</v>
      </c>
      <c r="S539" t="s">
        <v>950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>
        <f>HYPERLINK("https://hotelmonitor-cachepage.eclerx.com/savepage/tk_15442500680763001_sr_2150.html","info")</f>
        <v/>
      </c>
      <c r="AA539" t="n">
        <v>72598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89</v>
      </c>
      <c r="AO539" t="s">
        <v>951</v>
      </c>
      <c r="AP539" t="n">
        <v>98</v>
      </c>
      <c r="AQ539" t="s">
        <v>91</v>
      </c>
      <c r="AR539" t="s">
        <v>71</v>
      </c>
      <c r="AS539" t="s"/>
      <c r="AT539" t="s">
        <v>93</v>
      </c>
      <c r="AU539" t="s"/>
      <c r="AV539" t="s"/>
      <c r="AW539" t="s"/>
      <c r="AX539" t="s"/>
      <c r="AY539" t="n">
        <v>754654</v>
      </c>
      <c r="AZ539" t="s">
        <v>930</v>
      </c>
      <c r="BA539" t="s"/>
      <c r="BB539" t="n">
        <v>52138</v>
      </c>
      <c r="BC539" t="n">
        <v>98.8290929497128</v>
      </c>
      <c r="BD539" t="n">
        <v>8.024224707478121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95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925</v>
      </c>
      <c r="F540" t="n">
        <v>545191</v>
      </c>
      <c r="G540" t="s">
        <v>74</v>
      </c>
      <c r="H540" t="s">
        <v>75</v>
      </c>
      <c r="I540" t="s"/>
      <c r="J540" t="s">
        <v>76</v>
      </c>
      <c r="K540" t="n">
        <v>14940</v>
      </c>
      <c r="L540" t="s">
        <v>77</v>
      </c>
      <c r="M540" t="s"/>
      <c r="N540" t="s">
        <v>949</v>
      </c>
      <c r="O540" t="s">
        <v>79</v>
      </c>
      <c r="P540" t="s">
        <v>927</v>
      </c>
      <c r="Q540" t="s"/>
      <c r="R540" t="s">
        <v>127</v>
      </c>
      <c r="S540" t="s">
        <v>950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HYPERLINK("https://hotelmonitor-cachepage.eclerx.com/savepage/tk_15442500680763001_sr_2150.html","info")</f>
        <v/>
      </c>
      <c r="AA540" t="n">
        <v>72598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89</v>
      </c>
      <c r="AO540" t="s">
        <v>951</v>
      </c>
      <c r="AP540" t="n">
        <v>98</v>
      </c>
      <c r="AQ540" t="s">
        <v>91</v>
      </c>
      <c r="AR540" t="s">
        <v>261</v>
      </c>
      <c r="AS540" t="s"/>
      <c r="AT540" t="s">
        <v>93</v>
      </c>
      <c r="AU540" t="s"/>
      <c r="AV540" t="s"/>
      <c r="AW540" t="s"/>
      <c r="AX540" t="s"/>
      <c r="AY540" t="n">
        <v>754654</v>
      </c>
      <c r="AZ540" t="s">
        <v>930</v>
      </c>
      <c r="BA540" t="s"/>
      <c r="BB540" t="n">
        <v>52138</v>
      </c>
      <c r="BC540" t="n">
        <v>98.8290929497128</v>
      </c>
      <c r="BD540" t="n">
        <v>8.024224707478121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95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925</v>
      </c>
      <c r="F541" t="n">
        <v>545191</v>
      </c>
      <c r="G541" t="s">
        <v>74</v>
      </c>
      <c r="H541" t="s">
        <v>75</v>
      </c>
      <c r="I541" t="s"/>
      <c r="J541" t="s">
        <v>76</v>
      </c>
      <c r="K541" t="n">
        <v>14940</v>
      </c>
      <c r="L541" t="s">
        <v>77</v>
      </c>
      <c r="M541" t="s"/>
      <c r="N541" t="s">
        <v>949</v>
      </c>
      <c r="O541" t="s">
        <v>79</v>
      </c>
      <c r="P541" t="s">
        <v>927</v>
      </c>
      <c r="Q541" t="s"/>
      <c r="R541" t="s">
        <v>127</v>
      </c>
      <c r="S541" t="s">
        <v>950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HYPERLINK("https://hotelmonitor-cachepage.eclerx.com/savepage/tk_15442500680763001_sr_2150.html","info")</f>
        <v/>
      </c>
      <c r="AA541" t="n">
        <v>72598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89</v>
      </c>
      <c r="AO541" t="s">
        <v>931</v>
      </c>
      <c r="AP541" t="n">
        <v>98</v>
      </c>
      <c r="AQ541" t="s">
        <v>91</v>
      </c>
      <c r="AR541" t="s">
        <v>92</v>
      </c>
      <c r="AS541" t="s"/>
      <c r="AT541" t="s">
        <v>93</v>
      </c>
      <c r="AU541" t="s"/>
      <c r="AV541" t="s"/>
      <c r="AW541" t="s"/>
      <c r="AX541" t="s"/>
      <c r="AY541" t="n">
        <v>754654</v>
      </c>
      <c r="AZ541" t="s">
        <v>930</v>
      </c>
      <c r="BA541" t="s"/>
      <c r="BB541" t="n">
        <v>52138</v>
      </c>
      <c r="BC541" t="n">
        <v>98.8290929497128</v>
      </c>
      <c r="BD541" t="n">
        <v>8.024224707478121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95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925</v>
      </c>
      <c r="F542" t="n">
        <v>545191</v>
      </c>
      <c r="G542" t="s">
        <v>74</v>
      </c>
      <c r="H542" t="s">
        <v>75</v>
      </c>
      <c r="I542" t="s"/>
      <c r="J542" t="s">
        <v>76</v>
      </c>
      <c r="K542" t="n">
        <v>15030</v>
      </c>
      <c r="L542" t="s">
        <v>77</v>
      </c>
      <c r="M542" t="s"/>
      <c r="N542" t="s">
        <v>952</v>
      </c>
      <c r="O542" t="s">
        <v>79</v>
      </c>
      <c r="P542" t="s">
        <v>927</v>
      </c>
      <c r="Q542" t="s"/>
      <c r="R542" t="s">
        <v>127</v>
      </c>
      <c r="S542" t="s">
        <v>953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HYPERLINK("https://hotelmonitor-cachepage.eclerx.com/savepage/tk_15442500680763001_sr_2150.html","info")</f>
        <v/>
      </c>
      <c r="AA542" t="n">
        <v>72598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89</v>
      </c>
      <c r="AO542" t="s">
        <v>954</v>
      </c>
      <c r="AP542" t="n">
        <v>98</v>
      </c>
      <c r="AQ542" t="s">
        <v>91</v>
      </c>
      <c r="AR542" t="s">
        <v>71</v>
      </c>
      <c r="AS542" t="s"/>
      <c r="AT542" t="s">
        <v>93</v>
      </c>
      <c r="AU542" t="s"/>
      <c r="AV542" t="s"/>
      <c r="AW542" t="s"/>
      <c r="AX542" t="s"/>
      <c r="AY542" t="n">
        <v>754654</v>
      </c>
      <c r="AZ542" t="s">
        <v>930</v>
      </c>
      <c r="BA542" t="s"/>
      <c r="BB542" t="n">
        <v>52138</v>
      </c>
      <c r="BC542" t="n">
        <v>98.8290929497128</v>
      </c>
      <c r="BD542" t="n">
        <v>8.024224707478121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95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925</v>
      </c>
      <c r="F543" t="n">
        <v>545191</v>
      </c>
      <c r="G543" t="s">
        <v>74</v>
      </c>
      <c r="H543" t="s">
        <v>75</v>
      </c>
      <c r="I543" t="s"/>
      <c r="J543" t="s">
        <v>76</v>
      </c>
      <c r="K543" t="n">
        <v>15030</v>
      </c>
      <c r="L543" t="s">
        <v>77</v>
      </c>
      <c r="M543" t="s"/>
      <c r="N543" t="s">
        <v>952</v>
      </c>
      <c r="O543" t="s">
        <v>79</v>
      </c>
      <c r="P543" t="s">
        <v>927</v>
      </c>
      <c r="Q543" t="s"/>
      <c r="R543" t="s">
        <v>127</v>
      </c>
      <c r="S543" t="s">
        <v>953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HYPERLINK("https://hotelmonitor-cachepage.eclerx.com/savepage/tk_15442500680763001_sr_2150.html","info")</f>
        <v/>
      </c>
      <c r="AA543" t="n">
        <v>72598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954</v>
      </c>
      <c r="AP543" t="n">
        <v>98</v>
      </c>
      <c r="AQ543" t="s">
        <v>91</v>
      </c>
      <c r="AR543" t="s">
        <v>261</v>
      </c>
      <c r="AS543" t="s"/>
      <c r="AT543" t="s">
        <v>93</v>
      </c>
      <c r="AU543" t="s"/>
      <c r="AV543" t="s"/>
      <c r="AW543" t="s"/>
      <c r="AX543" t="s"/>
      <c r="AY543" t="n">
        <v>754654</v>
      </c>
      <c r="AZ543" t="s">
        <v>930</v>
      </c>
      <c r="BA543" t="s"/>
      <c r="BB543" t="n">
        <v>52138</v>
      </c>
      <c r="BC543" t="n">
        <v>98.8290929497128</v>
      </c>
      <c r="BD543" t="n">
        <v>8.024224707478121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95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925</v>
      </c>
      <c r="F544" t="n">
        <v>545191</v>
      </c>
      <c r="G544" t="s">
        <v>74</v>
      </c>
      <c r="H544" t="s">
        <v>75</v>
      </c>
      <c r="I544" t="s"/>
      <c r="J544" t="s">
        <v>76</v>
      </c>
      <c r="K544" t="n">
        <v>15030</v>
      </c>
      <c r="L544" t="s">
        <v>77</v>
      </c>
      <c r="M544" t="s"/>
      <c r="N544" t="s">
        <v>952</v>
      </c>
      <c r="O544" t="s">
        <v>79</v>
      </c>
      <c r="P544" t="s">
        <v>927</v>
      </c>
      <c r="Q544" t="s"/>
      <c r="R544" t="s">
        <v>127</v>
      </c>
      <c r="S544" t="s">
        <v>953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HYPERLINK("https://hotelmonitor-cachepage.eclerx.com/savepage/tk_15442500680763001_sr_2150.html","info")</f>
        <v/>
      </c>
      <c r="AA544" t="n">
        <v>72598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89</v>
      </c>
      <c r="AO544" t="s">
        <v>955</v>
      </c>
      <c r="AP544" t="n">
        <v>98</v>
      </c>
      <c r="AQ544" t="s">
        <v>91</v>
      </c>
      <c r="AR544" t="s">
        <v>92</v>
      </c>
      <c r="AS544" t="s"/>
      <c r="AT544" t="s">
        <v>93</v>
      </c>
      <c r="AU544" t="s"/>
      <c r="AV544" t="s"/>
      <c r="AW544" t="s"/>
      <c r="AX544" t="s"/>
      <c r="AY544" t="n">
        <v>754654</v>
      </c>
      <c r="AZ544" t="s">
        <v>930</v>
      </c>
      <c r="BA544" t="s"/>
      <c r="BB544" t="n">
        <v>52138</v>
      </c>
      <c r="BC544" t="n">
        <v>98.8290929497128</v>
      </c>
      <c r="BD544" t="n">
        <v>8.024224707478121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95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925</v>
      </c>
      <c r="F545" t="n">
        <v>545191</v>
      </c>
      <c r="G545" t="s">
        <v>74</v>
      </c>
      <c r="H545" t="s">
        <v>75</v>
      </c>
      <c r="I545" t="s"/>
      <c r="J545" t="s">
        <v>76</v>
      </c>
      <c r="K545" t="n">
        <v>15300</v>
      </c>
      <c r="L545" t="s">
        <v>77</v>
      </c>
      <c r="M545" t="s"/>
      <c r="N545" t="s">
        <v>926</v>
      </c>
      <c r="O545" t="s">
        <v>79</v>
      </c>
      <c r="P545" t="s">
        <v>927</v>
      </c>
      <c r="Q545" t="s"/>
      <c r="R545" t="s">
        <v>127</v>
      </c>
      <c r="S545" t="s">
        <v>956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HYPERLINK("https://hotelmonitor-cachepage.eclerx.com/savepage/tk_15442500680763001_sr_2150.html","info")</f>
        <v/>
      </c>
      <c r="AA545" t="n">
        <v>72598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89</v>
      </c>
      <c r="AO545" t="s">
        <v>957</v>
      </c>
      <c r="AP545" t="n">
        <v>98</v>
      </c>
      <c r="AQ545" t="s">
        <v>91</v>
      </c>
      <c r="AR545" t="s">
        <v>71</v>
      </c>
      <c r="AS545" t="s"/>
      <c r="AT545" t="s">
        <v>93</v>
      </c>
      <c r="AU545" t="s"/>
      <c r="AV545" t="s"/>
      <c r="AW545" t="s"/>
      <c r="AX545" t="s"/>
      <c r="AY545" t="n">
        <v>754654</v>
      </c>
      <c r="AZ545" t="s">
        <v>930</v>
      </c>
      <c r="BA545" t="s"/>
      <c r="BB545" t="n">
        <v>52138</v>
      </c>
      <c r="BC545" t="n">
        <v>98.8290929497128</v>
      </c>
      <c r="BD545" t="n">
        <v>8.024224707478121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95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925</v>
      </c>
      <c r="F546" t="n">
        <v>545191</v>
      </c>
      <c r="G546" t="s">
        <v>74</v>
      </c>
      <c r="H546" t="s">
        <v>75</v>
      </c>
      <c r="I546" t="s"/>
      <c r="J546" t="s">
        <v>76</v>
      </c>
      <c r="K546" t="n">
        <v>15300</v>
      </c>
      <c r="L546" t="s">
        <v>77</v>
      </c>
      <c r="M546" t="s"/>
      <c r="N546" t="s">
        <v>943</v>
      </c>
      <c r="O546" t="s">
        <v>79</v>
      </c>
      <c r="P546" t="s">
        <v>927</v>
      </c>
      <c r="Q546" t="s"/>
      <c r="R546" t="s">
        <v>127</v>
      </c>
      <c r="S546" t="s">
        <v>956</v>
      </c>
      <c r="T546" t="s">
        <v>82</v>
      </c>
      <c r="U546" t="s">
        <v>83</v>
      </c>
      <c r="V546" t="s">
        <v>84</v>
      </c>
      <c r="W546" t="s">
        <v>105</v>
      </c>
      <c r="X546" t="s"/>
      <c r="Y546" t="s">
        <v>86</v>
      </c>
      <c r="Z546">
        <f>HYPERLINK("https://hotelmonitor-cachepage.eclerx.com/savepage/tk_15442500680763001_sr_2150.html","info")</f>
        <v/>
      </c>
      <c r="AA546" t="n">
        <v>72598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958</v>
      </c>
      <c r="AP546" t="n">
        <v>98</v>
      </c>
      <c r="AQ546" t="s">
        <v>91</v>
      </c>
      <c r="AR546" t="s">
        <v>71</v>
      </c>
      <c r="AS546" t="s"/>
      <c r="AT546" t="s">
        <v>93</v>
      </c>
      <c r="AU546" t="s"/>
      <c r="AV546" t="s"/>
      <c r="AW546" t="s"/>
      <c r="AX546" t="s"/>
      <c r="AY546" t="n">
        <v>754654</v>
      </c>
      <c r="AZ546" t="s">
        <v>930</v>
      </c>
      <c r="BA546" t="s"/>
      <c r="BB546" t="n">
        <v>52138</v>
      </c>
      <c r="BC546" t="n">
        <v>98.8290929497128</v>
      </c>
      <c r="BD546" t="n">
        <v>8.024224707478121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95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925</v>
      </c>
      <c r="F547" t="n">
        <v>545191</v>
      </c>
      <c r="G547" t="s">
        <v>74</v>
      </c>
      <c r="H547" t="s">
        <v>75</v>
      </c>
      <c r="I547" t="s"/>
      <c r="J547" t="s">
        <v>76</v>
      </c>
      <c r="K547" t="n">
        <v>15300</v>
      </c>
      <c r="L547" t="s">
        <v>77</v>
      </c>
      <c r="M547" t="s"/>
      <c r="N547" t="s">
        <v>959</v>
      </c>
      <c r="O547" t="s">
        <v>79</v>
      </c>
      <c r="P547" t="s">
        <v>927</v>
      </c>
      <c r="Q547" t="s"/>
      <c r="R547" t="s">
        <v>127</v>
      </c>
      <c r="S547" t="s">
        <v>956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HYPERLINK("https://hotelmonitor-cachepage.eclerx.com/savepage/tk_15442500680763001_sr_2150.html","info")</f>
        <v/>
      </c>
      <c r="AA547" t="n">
        <v>72598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89</v>
      </c>
      <c r="AO547" t="s">
        <v>960</v>
      </c>
      <c r="AP547" t="n">
        <v>98</v>
      </c>
      <c r="AQ547" t="s">
        <v>91</v>
      </c>
      <c r="AR547" t="s">
        <v>71</v>
      </c>
      <c r="AS547" t="s"/>
      <c r="AT547" t="s">
        <v>93</v>
      </c>
      <c r="AU547" t="s"/>
      <c r="AV547" t="s"/>
      <c r="AW547" t="s"/>
      <c r="AX547" t="s"/>
      <c r="AY547" t="n">
        <v>754654</v>
      </c>
      <c r="AZ547" t="s">
        <v>930</v>
      </c>
      <c r="BA547" t="s"/>
      <c r="BB547" t="n">
        <v>52138</v>
      </c>
      <c r="BC547" t="n">
        <v>98.8290929497128</v>
      </c>
      <c r="BD547" t="n">
        <v>8.024224707478121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95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925</v>
      </c>
      <c r="F548" t="n">
        <v>545191</v>
      </c>
      <c r="G548" t="s">
        <v>74</v>
      </c>
      <c r="H548" t="s">
        <v>75</v>
      </c>
      <c r="I548" t="s"/>
      <c r="J548" t="s">
        <v>76</v>
      </c>
      <c r="K548" t="n">
        <v>15300</v>
      </c>
      <c r="L548" t="s">
        <v>77</v>
      </c>
      <c r="M548" t="s"/>
      <c r="N548" t="s">
        <v>926</v>
      </c>
      <c r="O548" t="s">
        <v>79</v>
      </c>
      <c r="P548" t="s">
        <v>927</v>
      </c>
      <c r="Q548" t="s"/>
      <c r="R548" t="s">
        <v>127</v>
      </c>
      <c r="S548" t="s">
        <v>956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>
        <f>HYPERLINK("https://hotelmonitor-cachepage.eclerx.com/savepage/tk_15442500680763001_sr_2150.html","info")</f>
        <v/>
      </c>
      <c r="AA548" t="n">
        <v>72598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957</v>
      </c>
      <c r="AP548" t="n">
        <v>98</v>
      </c>
      <c r="AQ548" t="s">
        <v>91</v>
      </c>
      <c r="AR548" t="s">
        <v>261</v>
      </c>
      <c r="AS548" t="s"/>
      <c r="AT548" t="s">
        <v>93</v>
      </c>
      <c r="AU548" t="s"/>
      <c r="AV548" t="s"/>
      <c r="AW548" t="s"/>
      <c r="AX548" t="s"/>
      <c r="AY548" t="n">
        <v>754654</v>
      </c>
      <c r="AZ548" t="s">
        <v>930</v>
      </c>
      <c r="BA548" t="s"/>
      <c r="BB548" t="n">
        <v>52138</v>
      </c>
      <c r="BC548" t="n">
        <v>98.8290929497128</v>
      </c>
      <c r="BD548" t="n">
        <v>8.024224707478121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95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925</v>
      </c>
      <c r="F549" t="n">
        <v>545191</v>
      </c>
      <c r="G549" t="s">
        <v>74</v>
      </c>
      <c r="H549" t="s">
        <v>75</v>
      </c>
      <c r="I549" t="s"/>
      <c r="J549" t="s">
        <v>76</v>
      </c>
      <c r="K549" t="n">
        <v>15300</v>
      </c>
      <c r="L549" t="s">
        <v>77</v>
      </c>
      <c r="M549" t="s"/>
      <c r="N549" t="s">
        <v>943</v>
      </c>
      <c r="O549" t="s">
        <v>79</v>
      </c>
      <c r="P549" t="s">
        <v>927</v>
      </c>
      <c r="Q549" t="s"/>
      <c r="R549" t="s">
        <v>127</v>
      </c>
      <c r="S549" t="s">
        <v>956</v>
      </c>
      <c r="T549" t="s">
        <v>82</v>
      </c>
      <c r="U549" t="s">
        <v>83</v>
      </c>
      <c r="V549" t="s">
        <v>84</v>
      </c>
      <c r="W549" t="s">
        <v>105</v>
      </c>
      <c r="X549" t="s"/>
      <c r="Y549" t="s">
        <v>86</v>
      </c>
      <c r="Z549">
        <f>HYPERLINK("https://hotelmonitor-cachepage.eclerx.com/savepage/tk_15442500680763001_sr_2150.html","info")</f>
        <v/>
      </c>
      <c r="AA549" t="n">
        <v>72598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89</v>
      </c>
      <c r="AO549" t="s">
        <v>958</v>
      </c>
      <c r="AP549" t="n">
        <v>98</v>
      </c>
      <c r="AQ549" t="s">
        <v>91</v>
      </c>
      <c r="AR549" t="s">
        <v>261</v>
      </c>
      <c r="AS549" t="s"/>
      <c r="AT549" t="s">
        <v>93</v>
      </c>
      <c r="AU549" t="s"/>
      <c r="AV549" t="s"/>
      <c r="AW549" t="s"/>
      <c r="AX549" t="s"/>
      <c r="AY549" t="n">
        <v>754654</v>
      </c>
      <c r="AZ549" t="s">
        <v>930</v>
      </c>
      <c r="BA549" t="s"/>
      <c r="BB549" t="n">
        <v>52138</v>
      </c>
      <c r="BC549" t="n">
        <v>98.8290929497128</v>
      </c>
      <c r="BD549" t="n">
        <v>8.024224707478121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95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925</v>
      </c>
      <c r="F550" t="n">
        <v>545191</v>
      </c>
      <c r="G550" t="s">
        <v>74</v>
      </c>
      <c r="H550" t="s">
        <v>75</v>
      </c>
      <c r="I550" t="s"/>
      <c r="J550" t="s">
        <v>76</v>
      </c>
      <c r="K550" t="n">
        <v>15300</v>
      </c>
      <c r="L550" t="s">
        <v>77</v>
      </c>
      <c r="M550" t="s"/>
      <c r="N550" t="s">
        <v>959</v>
      </c>
      <c r="O550" t="s">
        <v>79</v>
      </c>
      <c r="P550" t="s">
        <v>927</v>
      </c>
      <c r="Q550" t="s"/>
      <c r="R550" t="s">
        <v>127</v>
      </c>
      <c r="S550" t="s">
        <v>956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HYPERLINK("https://hotelmonitor-cachepage.eclerx.com/savepage/tk_15442500680763001_sr_2150.html","info")</f>
        <v/>
      </c>
      <c r="AA550" t="n">
        <v>72598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960</v>
      </c>
      <c r="AP550" t="n">
        <v>98</v>
      </c>
      <c r="AQ550" t="s">
        <v>91</v>
      </c>
      <c r="AR550" t="s">
        <v>261</v>
      </c>
      <c r="AS550" t="s"/>
      <c r="AT550" t="s">
        <v>93</v>
      </c>
      <c r="AU550" t="s"/>
      <c r="AV550" t="s"/>
      <c r="AW550" t="s"/>
      <c r="AX550" t="s"/>
      <c r="AY550" t="n">
        <v>754654</v>
      </c>
      <c r="AZ550" t="s">
        <v>930</v>
      </c>
      <c r="BA550" t="s"/>
      <c r="BB550" t="n">
        <v>52138</v>
      </c>
      <c r="BC550" t="n">
        <v>98.8290929497128</v>
      </c>
      <c r="BD550" t="n">
        <v>8.024224707478121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95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925</v>
      </c>
      <c r="F551" t="n">
        <v>545191</v>
      </c>
      <c r="G551" t="s">
        <v>74</v>
      </c>
      <c r="H551" t="s">
        <v>75</v>
      </c>
      <c r="I551" t="s"/>
      <c r="J551" t="s">
        <v>76</v>
      </c>
      <c r="K551" t="n">
        <v>15300.01</v>
      </c>
      <c r="L551" t="s">
        <v>77</v>
      </c>
      <c r="M551" t="s"/>
      <c r="N551" t="s">
        <v>943</v>
      </c>
      <c r="O551" t="s">
        <v>79</v>
      </c>
      <c r="P551" t="s">
        <v>927</v>
      </c>
      <c r="Q551" t="s"/>
      <c r="R551" t="s">
        <v>127</v>
      </c>
      <c r="S551" t="s">
        <v>961</v>
      </c>
      <c r="T551" t="s">
        <v>82</v>
      </c>
      <c r="U551" t="s">
        <v>83</v>
      </c>
      <c r="V551" t="s">
        <v>84</v>
      </c>
      <c r="W551" t="s">
        <v>105</v>
      </c>
      <c r="X551" t="s"/>
      <c r="Y551" t="s">
        <v>86</v>
      </c>
      <c r="Z551">
        <f>HYPERLINK("https://hotelmonitor-cachepage.eclerx.com/savepage/tk_15442500680763001_sr_2150.html","info")</f>
        <v/>
      </c>
      <c r="AA551" t="n">
        <v>72598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962</v>
      </c>
      <c r="AP551" t="n">
        <v>98</v>
      </c>
      <c r="AQ551" t="s">
        <v>91</v>
      </c>
      <c r="AR551" t="s">
        <v>92</v>
      </c>
      <c r="AS551" t="s"/>
      <c r="AT551" t="s">
        <v>93</v>
      </c>
      <c r="AU551" t="s"/>
      <c r="AV551" t="s"/>
      <c r="AW551" t="s"/>
      <c r="AX551" t="s"/>
      <c r="AY551" t="n">
        <v>754654</v>
      </c>
      <c r="AZ551" t="s">
        <v>930</v>
      </c>
      <c r="BA551" t="s"/>
      <c r="BB551" t="n">
        <v>52138</v>
      </c>
      <c r="BC551" t="n">
        <v>98.8290929497128</v>
      </c>
      <c r="BD551" t="n">
        <v>8.024224707478121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95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925</v>
      </c>
      <c r="F552" t="n">
        <v>545191</v>
      </c>
      <c r="G552" t="s">
        <v>74</v>
      </c>
      <c r="H552" t="s">
        <v>75</v>
      </c>
      <c r="I552" t="s"/>
      <c r="J552" t="s">
        <v>76</v>
      </c>
      <c r="K552" t="n">
        <v>15300.01</v>
      </c>
      <c r="L552" t="s">
        <v>77</v>
      </c>
      <c r="M552" t="s"/>
      <c r="N552" t="s">
        <v>959</v>
      </c>
      <c r="O552" t="s">
        <v>79</v>
      </c>
      <c r="P552" t="s">
        <v>927</v>
      </c>
      <c r="Q552" t="s"/>
      <c r="R552" t="s">
        <v>127</v>
      </c>
      <c r="S552" t="s">
        <v>961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HYPERLINK("https://hotelmonitor-cachepage.eclerx.com/savepage/tk_15442500680763001_sr_2150.html","info")</f>
        <v/>
      </c>
      <c r="AA552" t="n">
        <v>72598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788</v>
      </c>
      <c r="AP552" t="n">
        <v>98</v>
      </c>
      <c r="AQ552" t="s">
        <v>91</v>
      </c>
      <c r="AR552" t="s">
        <v>92</v>
      </c>
      <c r="AS552" t="s"/>
      <c r="AT552" t="s">
        <v>93</v>
      </c>
      <c r="AU552" t="s"/>
      <c r="AV552" t="s"/>
      <c r="AW552" t="s"/>
      <c r="AX552" t="s"/>
      <c r="AY552" t="n">
        <v>754654</v>
      </c>
      <c r="AZ552" t="s">
        <v>930</v>
      </c>
      <c r="BA552" t="s"/>
      <c r="BB552" t="n">
        <v>52138</v>
      </c>
      <c r="BC552" t="n">
        <v>98.8290929497128</v>
      </c>
      <c r="BD552" t="n">
        <v>8.024224707478121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95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925</v>
      </c>
      <c r="F553" t="n">
        <v>545191</v>
      </c>
      <c r="G553" t="s">
        <v>74</v>
      </c>
      <c r="H553" t="s">
        <v>75</v>
      </c>
      <c r="I553" t="s"/>
      <c r="J553" t="s">
        <v>76</v>
      </c>
      <c r="K553" t="n">
        <v>15570</v>
      </c>
      <c r="L553" t="s">
        <v>77</v>
      </c>
      <c r="M553" t="s"/>
      <c r="N553" t="s">
        <v>932</v>
      </c>
      <c r="O553" t="s">
        <v>79</v>
      </c>
      <c r="P553" t="s">
        <v>927</v>
      </c>
      <c r="Q553" t="s"/>
      <c r="R553" t="s">
        <v>127</v>
      </c>
      <c r="S553" t="s">
        <v>963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HYPERLINK("https://hotelmonitor-cachepage.eclerx.com/savepage/tk_15442500680763001_sr_2150.html","info")</f>
        <v/>
      </c>
      <c r="AA553" t="n">
        <v>72598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89</v>
      </c>
      <c r="AO553" t="s">
        <v>964</v>
      </c>
      <c r="AP553" t="n">
        <v>98</v>
      </c>
      <c r="AQ553" t="s">
        <v>91</v>
      </c>
      <c r="AR553" t="s">
        <v>71</v>
      </c>
      <c r="AS553" t="s"/>
      <c r="AT553" t="s">
        <v>93</v>
      </c>
      <c r="AU553" t="s"/>
      <c r="AV553" t="s"/>
      <c r="AW553" t="s"/>
      <c r="AX553" t="s"/>
      <c r="AY553" t="n">
        <v>754654</v>
      </c>
      <c r="AZ553" t="s">
        <v>930</v>
      </c>
      <c r="BA553" t="s"/>
      <c r="BB553" t="n">
        <v>52138</v>
      </c>
      <c r="BC553" t="n">
        <v>98.8290929497128</v>
      </c>
      <c r="BD553" t="n">
        <v>8.024224707478121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95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925</v>
      </c>
      <c r="F554" t="n">
        <v>545191</v>
      </c>
      <c r="G554" t="s">
        <v>74</v>
      </c>
      <c r="H554" t="s">
        <v>75</v>
      </c>
      <c r="I554" t="s"/>
      <c r="J554" t="s">
        <v>76</v>
      </c>
      <c r="K554" t="n">
        <v>15570</v>
      </c>
      <c r="L554" t="s">
        <v>77</v>
      </c>
      <c r="M554" t="s"/>
      <c r="N554" t="s">
        <v>949</v>
      </c>
      <c r="O554" t="s">
        <v>79</v>
      </c>
      <c r="P554" t="s">
        <v>927</v>
      </c>
      <c r="Q554" t="s"/>
      <c r="R554" t="s">
        <v>127</v>
      </c>
      <c r="S554" t="s">
        <v>963</v>
      </c>
      <c r="T554" t="s">
        <v>82</v>
      </c>
      <c r="U554" t="s">
        <v>83</v>
      </c>
      <c r="V554" t="s">
        <v>84</v>
      </c>
      <c r="W554" t="s">
        <v>105</v>
      </c>
      <c r="X554" t="s"/>
      <c r="Y554" t="s">
        <v>86</v>
      </c>
      <c r="Z554">
        <f>HYPERLINK("https://hotelmonitor-cachepage.eclerx.com/savepage/tk_15442500680763001_sr_2150.html","info")</f>
        <v/>
      </c>
      <c r="AA554" t="n">
        <v>72598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965</v>
      </c>
      <c r="AP554" t="n">
        <v>98</v>
      </c>
      <c r="AQ554" t="s">
        <v>91</v>
      </c>
      <c r="AR554" t="s">
        <v>71</v>
      </c>
      <c r="AS554" t="s"/>
      <c r="AT554" t="s">
        <v>93</v>
      </c>
      <c r="AU554" t="s"/>
      <c r="AV554" t="s"/>
      <c r="AW554" t="s"/>
      <c r="AX554" t="s"/>
      <c r="AY554" t="n">
        <v>754654</v>
      </c>
      <c r="AZ554" t="s">
        <v>930</v>
      </c>
      <c r="BA554" t="s"/>
      <c r="BB554" t="n">
        <v>52138</v>
      </c>
      <c r="BC554" t="n">
        <v>98.8290929497128</v>
      </c>
      <c r="BD554" t="n">
        <v>8.024224707478121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95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925</v>
      </c>
      <c r="F555" t="n">
        <v>545191</v>
      </c>
      <c r="G555" t="s">
        <v>74</v>
      </c>
      <c r="H555" t="s">
        <v>75</v>
      </c>
      <c r="I555" t="s"/>
      <c r="J555" t="s">
        <v>76</v>
      </c>
      <c r="K555" t="n">
        <v>15570</v>
      </c>
      <c r="L555" t="s">
        <v>77</v>
      </c>
      <c r="M555" t="s"/>
      <c r="N555" t="s">
        <v>932</v>
      </c>
      <c r="O555" t="s">
        <v>79</v>
      </c>
      <c r="P555" t="s">
        <v>927</v>
      </c>
      <c r="Q555" t="s"/>
      <c r="R555" t="s">
        <v>127</v>
      </c>
      <c r="S555" t="s">
        <v>963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HYPERLINK("https://hotelmonitor-cachepage.eclerx.com/savepage/tk_15442500680763001_sr_2150.html","info")</f>
        <v/>
      </c>
      <c r="AA555" t="n">
        <v>72598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964</v>
      </c>
      <c r="AP555" t="n">
        <v>98</v>
      </c>
      <c r="AQ555" t="s">
        <v>91</v>
      </c>
      <c r="AR555" t="s">
        <v>261</v>
      </c>
      <c r="AS555" t="s"/>
      <c r="AT555" t="s">
        <v>93</v>
      </c>
      <c r="AU555" t="s"/>
      <c r="AV555" t="s"/>
      <c r="AW555" t="s"/>
      <c r="AX555" t="s"/>
      <c r="AY555" t="n">
        <v>754654</v>
      </c>
      <c r="AZ555" t="s">
        <v>930</v>
      </c>
      <c r="BA555" t="s"/>
      <c r="BB555" t="n">
        <v>52138</v>
      </c>
      <c r="BC555" t="n">
        <v>98.8290929497128</v>
      </c>
      <c r="BD555" t="n">
        <v>8.024224707478121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95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925</v>
      </c>
      <c r="F556" t="n">
        <v>545191</v>
      </c>
      <c r="G556" t="s">
        <v>74</v>
      </c>
      <c r="H556" t="s">
        <v>75</v>
      </c>
      <c r="I556" t="s"/>
      <c r="J556" t="s">
        <v>76</v>
      </c>
      <c r="K556" t="n">
        <v>15570</v>
      </c>
      <c r="L556" t="s">
        <v>77</v>
      </c>
      <c r="M556" t="s"/>
      <c r="N556" t="s">
        <v>949</v>
      </c>
      <c r="O556" t="s">
        <v>79</v>
      </c>
      <c r="P556" t="s">
        <v>927</v>
      </c>
      <c r="Q556" t="s"/>
      <c r="R556" t="s">
        <v>127</v>
      </c>
      <c r="S556" t="s">
        <v>963</v>
      </c>
      <c r="T556" t="s">
        <v>82</v>
      </c>
      <c r="U556" t="s">
        <v>83</v>
      </c>
      <c r="V556" t="s">
        <v>84</v>
      </c>
      <c r="W556" t="s">
        <v>105</v>
      </c>
      <c r="X556" t="s"/>
      <c r="Y556" t="s">
        <v>86</v>
      </c>
      <c r="Z556">
        <f>HYPERLINK("https://hotelmonitor-cachepage.eclerx.com/savepage/tk_15442500680763001_sr_2150.html","info")</f>
        <v/>
      </c>
      <c r="AA556" t="n">
        <v>72598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89</v>
      </c>
      <c r="AO556" t="s">
        <v>965</v>
      </c>
      <c r="AP556" t="n">
        <v>98</v>
      </c>
      <c r="AQ556" t="s">
        <v>91</v>
      </c>
      <c r="AR556" t="s">
        <v>261</v>
      </c>
      <c r="AS556" t="s"/>
      <c r="AT556" t="s">
        <v>93</v>
      </c>
      <c r="AU556" t="s"/>
      <c r="AV556" t="s"/>
      <c r="AW556" t="s"/>
      <c r="AX556" t="s"/>
      <c r="AY556" t="n">
        <v>754654</v>
      </c>
      <c r="AZ556" t="s">
        <v>930</v>
      </c>
      <c r="BA556" t="s"/>
      <c r="BB556" t="n">
        <v>52138</v>
      </c>
      <c r="BC556" t="n">
        <v>98.8290929497128</v>
      </c>
      <c r="BD556" t="n">
        <v>8.024224707478121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95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925</v>
      </c>
      <c r="F557" t="n">
        <v>545191</v>
      </c>
      <c r="G557" t="s">
        <v>74</v>
      </c>
      <c r="H557" t="s">
        <v>75</v>
      </c>
      <c r="I557" t="s"/>
      <c r="J557" t="s">
        <v>76</v>
      </c>
      <c r="K557" t="n">
        <v>15570</v>
      </c>
      <c r="L557" t="s">
        <v>77</v>
      </c>
      <c r="M557" t="s"/>
      <c r="N557" t="s">
        <v>949</v>
      </c>
      <c r="O557" t="s">
        <v>79</v>
      </c>
      <c r="P557" t="s">
        <v>927</v>
      </c>
      <c r="Q557" t="s"/>
      <c r="R557" t="s">
        <v>127</v>
      </c>
      <c r="S557" t="s">
        <v>963</v>
      </c>
      <c r="T557" t="s">
        <v>82</v>
      </c>
      <c r="U557" t="s">
        <v>83</v>
      </c>
      <c r="V557" t="s">
        <v>84</v>
      </c>
      <c r="W557" t="s">
        <v>105</v>
      </c>
      <c r="X557" t="s"/>
      <c r="Y557" t="s">
        <v>86</v>
      </c>
      <c r="Z557">
        <f>HYPERLINK("https://hotelmonitor-cachepage.eclerx.com/savepage/tk_15442500680763001_sr_2150.html","info")</f>
        <v/>
      </c>
      <c r="AA557" t="n">
        <v>72598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89</v>
      </c>
      <c r="AO557" t="s">
        <v>935</v>
      </c>
      <c r="AP557" t="n">
        <v>98</v>
      </c>
      <c r="AQ557" t="s">
        <v>91</v>
      </c>
      <c r="AR557" t="s">
        <v>92</v>
      </c>
      <c r="AS557" t="s"/>
      <c r="AT557" t="s">
        <v>93</v>
      </c>
      <c r="AU557" t="s"/>
      <c r="AV557" t="s"/>
      <c r="AW557" t="s"/>
      <c r="AX557" t="s"/>
      <c r="AY557" t="n">
        <v>754654</v>
      </c>
      <c r="AZ557" t="s">
        <v>930</v>
      </c>
      <c r="BA557" t="s"/>
      <c r="BB557" t="n">
        <v>52138</v>
      </c>
      <c r="BC557" t="n">
        <v>98.8290929497128</v>
      </c>
      <c r="BD557" t="n">
        <v>8.024224707478121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95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925</v>
      </c>
      <c r="F558" t="n">
        <v>545191</v>
      </c>
      <c r="G558" t="s">
        <v>74</v>
      </c>
      <c r="H558" t="s">
        <v>75</v>
      </c>
      <c r="I558" t="s"/>
      <c r="J558" t="s">
        <v>76</v>
      </c>
      <c r="K558" t="n">
        <v>15660</v>
      </c>
      <c r="L558" t="s">
        <v>77</v>
      </c>
      <c r="M558" t="s"/>
      <c r="N558" t="s">
        <v>952</v>
      </c>
      <c r="O558" t="s">
        <v>79</v>
      </c>
      <c r="P558" t="s">
        <v>927</v>
      </c>
      <c r="Q558" t="s"/>
      <c r="R558" t="s">
        <v>127</v>
      </c>
      <c r="S558" t="s">
        <v>966</v>
      </c>
      <c r="T558" t="s">
        <v>82</v>
      </c>
      <c r="U558" t="s">
        <v>83</v>
      </c>
      <c r="V558" t="s">
        <v>84</v>
      </c>
      <c r="W558" t="s">
        <v>105</v>
      </c>
      <c r="X558" t="s"/>
      <c r="Y558" t="s">
        <v>86</v>
      </c>
      <c r="Z558">
        <f>HYPERLINK("https://hotelmonitor-cachepage.eclerx.com/savepage/tk_15442500680763001_sr_2150.html","info")</f>
        <v/>
      </c>
      <c r="AA558" t="n">
        <v>72598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89</v>
      </c>
      <c r="AO558" t="s">
        <v>967</v>
      </c>
      <c r="AP558" t="n">
        <v>98</v>
      </c>
      <c r="AQ558" t="s">
        <v>91</v>
      </c>
      <c r="AR558" t="s">
        <v>71</v>
      </c>
      <c r="AS558" t="s"/>
      <c r="AT558" t="s">
        <v>93</v>
      </c>
      <c r="AU558" t="s"/>
      <c r="AV558" t="s"/>
      <c r="AW558" t="s"/>
      <c r="AX558" t="s"/>
      <c r="AY558" t="n">
        <v>754654</v>
      </c>
      <c r="AZ558" t="s">
        <v>930</v>
      </c>
      <c r="BA558" t="s"/>
      <c r="BB558" t="n">
        <v>52138</v>
      </c>
      <c r="BC558" t="n">
        <v>98.8290929497128</v>
      </c>
      <c r="BD558" t="n">
        <v>8.024224707478121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95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925</v>
      </c>
      <c r="F559" t="n">
        <v>545191</v>
      </c>
      <c r="G559" t="s">
        <v>74</v>
      </c>
      <c r="H559" t="s">
        <v>75</v>
      </c>
      <c r="I559" t="s"/>
      <c r="J559" t="s">
        <v>76</v>
      </c>
      <c r="K559" t="n">
        <v>15660</v>
      </c>
      <c r="L559" t="s">
        <v>77</v>
      </c>
      <c r="M559" t="s"/>
      <c r="N559" t="s">
        <v>952</v>
      </c>
      <c r="O559" t="s">
        <v>79</v>
      </c>
      <c r="P559" t="s">
        <v>927</v>
      </c>
      <c r="Q559" t="s"/>
      <c r="R559" t="s">
        <v>127</v>
      </c>
      <c r="S559" t="s">
        <v>966</v>
      </c>
      <c r="T559" t="s">
        <v>82</v>
      </c>
      <c r="U559" t="s">
        <v>83</v>
      </c>
      <c r="V559" t="s">
        <v>84</v>
      </c>
      <c r="W559" t="s">
        <v>105</v>
      </c>
      <c r="X559" t="s"/>
      <c r="Y559" t="s">
        <v>86</v>
      </c>
      <c r="Z559">
        <f>HYPERLINK("https://hotelmonitor-cachepage.eclerx.com/savepage/tk_15442500680763001_sr_2150.html","info")</f>
        <v/>
      </c>
      <c r="AA559" t="n">
        <v>72598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967</v>
      </c>
      <c r="AP559" t="n">
        <v>98</v>
      </c>
      <c r="AQ559" t="s">
        <v>91</v>
      </c>
      <c r="AR559" t="s">
        <v>261</v>
      </c>
      <c r="AS559" t="s"/>
      <c r="AT559" t="s">
        <v>93</v>
      </c>
      <c r="AU559" t="s"/>
      <c r="AV559" t="s"/>
      <c r="AW559" t="s"/>
      <c r="AX559" t="s"/>
      <c r="AY559" t="n">
        <v>754654</v>
      </c>
      <c r="AZ559" t="s">
        <v>930</v>
      </c>
      <c r="BA559" t="s"/>
      <c r="BB559" t="n">
        <v>52138</v>
      </c>
      <c r="BC559" t="n">
        <v>98.8290929497128</v>
      </c>
      <c r="BD559" t="n">
        <v>8.024224707478121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95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925</v>
      </c>
      <c r="F560" t="n">
        <v>545191</v>
      </c>
      <c r="G560" t="s">
        <v>74</v>
      </c>
      <c r="H560" t="s">
        <v>75</v>
      </c>
      <c r="I560" t="s"/>
      <c r="J560" t="s">
        <v>76</v>
      </c>
      <c r="K560" t="n">
        <v>15660</v>
      </c>
      <c r="L560" t="s">
        <v>77</v>
      </c>
      <c r="M560" t="s"/>
      <c r="N560" t="s">
        <v>952</v>
      </c>
      <c r="O560" t="s">
        <v>79</v>
      </c>
      <c r="P560" t="s">
        <v>927</v>
      </c>
      <c r="Q560" t="s"/>
      <c r="R560" t="s">
        <v>127</v>
      </c>
      <c r="S560" t="s">
        <v>966</v>
      </c>
      <c r="T560" t="s">
        <v>82</v>
      </c>
      <c r="U560" t="s">
        <v>83</v>
      </c>
      <c r="V560" t="s">
        <v>84</v>
      </c>
      <c r="W560" t="s">
        <v>105</v>
      </c>
      <c r="X560" t="s"/>
      <c r="Y560" t="s">
        <v>86</v>
      </c>
      <c r="Z560">
        <f>HYPERLINK("https://hotelmonitor-cachepage.eclerx.com/savepage/tk_15442500680763001_sr_2150.html","info")</f>
        <v/>
      </c>
      <c r="AA560" t="n">
        <v>72598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89</v>
      </c>
      <c r="AO560" t="s">
        <v>962</v>
      </c>
      <c r="AP560" t="n">
        <v>98</v>
      </c>
      <c r="AQ560" t="s">
        <v>91</v>
      </c>
      <c r="AR560" t="s">
        <v>92</v>
      </c>
      <c r="AS560" t="s"/>
      <c r="AT560" t="s">
        <v>93</v>
      </c>
      <c r="AU560" t="s"/>
      <c r="AV560" t="s"/>
      <c r="AW560" t="s"/>
      <c r="AX560" t="s"/>
      <c r="AY560" t="n">
        <v>754654</v>
      </c>
      <c r="AZ560" t="s">
        <v>930</v>
      </c>
      <c r="BA560" t="s"/>
      <c r="BB560" t="n">
        <v>52138</v>
      </c>
      <c r="BC560" t="n">
        <v>98.8290929497128</v>
      </c>
      <c r="BD560" t="n">
        <v>8.024224707478121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95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925</v>
      </c>
      <c r="F561" t="n">
        <v>545191</v>
      </c>
      <c r="G561" t="s">
        <v>74</v>
      </c>
      <c r="H561" t="s">
        <v>75</v>
      </c>
      <c r="I561" t="s"/>
      <c r="J561" t="s">
        <v>76</v>
      </c>
      <c r="K561" t="n">
        <v>15750</v>
      </c>
      <c r="L561" t="s">
        <v>77</v>
      </c>
      <c r="M561" t="s"/>
      <c r="N561" t="s">
        <v>968</v>
      </c>
      <c r="O561" t="s">
        <v>79</v>
      </c>
      <c r="P561" t="s">
        <v>927</v>
      </c>
      <c r="Q561" t="s"/>
      <c r="R561" t="s">
        <v>127</v>
      </c>
      <c r="S561" t="s">
        <v>969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HYPERLINK("https://hotelmonitor-cachepage.eclerx.com/savepage/tk_15442500680763001_sr_2150.html","info")</f>
        <v/>
      </c>
      <c r="AA561" t="n">
        <v>72598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89</v>
      </c>
      <c r="AO561" t="s">
        <v>970</v>
      </c>
      <c r="AP561" t="n">
        <v>98</v>
      </c>
      <c r="AQ561" t="s">
        <v>91</v>
      </c>
      <c r="AR561" t="s">
        <v>71</v>
      </c>
      <c r="AS561" t="s"/>
      <c r="AT561" t="s">
        <v>93</v>
      </c>
      <c r="AU561" t="s"/>
      <c r="AV561" t="s"/>
      <c r="AW561" t="s"/>
      <c r="AX561" t="s"/>
      <c r="AY561" t="n">
        <v>754654</v>
      </c>
      <c r="AZ561" t="s">
        <v>930</v>
      </c>
      <c r="BA561" t="s"/>
      <c r="BB561" t="n">
        <v>52138</v>
      </c>
      <c r="BC561" t="n">
        <v>98.8290929497128</v>
      </c>
      <c r="BD561" t="n">
        <v>8.024224707478121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95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925</v>
      </c>
      <c r="F562" t="n">
        <v>545191</v>
      </c>
      <c r="G562" t="s">
        <v>74</v>
      </c>
      <c r="H562" t="s">
        <v>75</v>
      </c>
      <c r="I562" t="s"/>
      <c r="J562" t="s">
        <v>76</v>
      </c>
      <c r="K562" t="n">
        <v>15750</v>
      </c>
      <c r="L562" t="s">
        <v>77</v>
      </c>
      <c r="M562" t="s"/>
      <c r="N562" t="s">
        <v>968</v>
      </c>
      <c r="O562" t="s">
        <v>79</v>
      </c>
      <c r="P562" t="s">
        <v>927</v>
      </c>
      <c r="Q562" t="s"/>
      <c r="R562" t="s">
        <v>127</v>
      </c>
      <c r="S562" t="s">
        <v>969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HYPERLINK("https://hotelmonitor-cachepage.eclerx.com/savepage/tk_15442500680763001_sr_2150.html","info")</f>
        <v/>
      </c>
      <c r="AA562" t="n">
        <v>72598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970</v>
      </c>
      <c r="AP562" t="n">
        <v>98</v>
      </c>
      <c r="AQ562" t="s">
        <v>91</v>
      </c>
      <c r="AR562" t="s">
        <v>261</v>
      </c>
      <c r="AS562" t="s"/>
      <c r="AT562" t="s">
        <v>93</v>
      </c>
      <c r="AU562" t="s"/>
      <c r="AV562" t="s"/>
      <c r="AW562" t="s"/>
      <c r="AX562" t="s"/>
      <c r="AY562" t="n">
        <v>754654</v>
      </c>
      <c r="AZ562" t="s">
        <v>930</v>
      </c>
      <c r="BA562" t="s"/>
      <c r="BB562" t="n">
        <v>52138</v>
      </c>
      <c r="BC562" t="n">
        <v>98.8290929497128</v>
      </c>
      <c r="BD562" t="n">
        <v>8.024224707478121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95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925</v>
      </c>
      <c r="F563" t="n">
        <v>545191</v>
      </c>
      <c r="G563" t="s">
        <v>74</v>
      </c>
      <c r="H563" t="s">
        <v>75</v>
      </c>
      <c r="I563" t="s"/>
      <c r="J563" t="s">
        <v>76</v>
      </c>
      <c r="K563" t="n">
        <v>15750</v>
      </c>
      <c r="L563" t="s">
        <v>77</v>
      </c>
      <c r="M563" t="s"/>
      <c r="N563" t="s">
        <v>968</v>
      </c>
      <c r="O563" t="s">
        <v>79</v>
      </c>
      <c r="P563" t="s">
        <v>927</v>
      </c>
      <c r="Q563" t="s"/>
      <c r="R563" t="s">
        <v>127</v>
      </c>
      <c r="S563" t="s">
        <v>969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HYPERLINK("https://hotelmonitor-cachepage.eclerx.com/savepage/tk_15442500680763001_sr_2150.html","info")</f>
        <v/>
      </c>
      <c r="AA563" t="n">
        <v>72598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89</v>
      </c>
      <c r="AO563" t="s">
        <v>788</v>
      </c>
      <c r="AP563" t="n">
        <v>98</v>
      </c>
      <c r="AQ563" t="s">
        <v>91</v>
      </c>
      <c r="AR563" t="s">
        <v>92</v>
      </c>
      <c r="AS563" t="s"/>
      <c r="AT563" t="s">
        <v>93</v>
      </c>
      <c r="AU563" t="s"/>
      <c r="AV563" t="s"/>
      <c r="AW563" t="s"/>
      <c r="AX563" t="s"/>
      <c r="AY563" t="n">
        <v>754654</v>
      </c>
      <c r="AZ563" t="s">
        <v>930</v>
      </c>
      <c r="BA563" t="s"/>
      <c r="BB563" t="n">
        <v>52138</v>
      </c>
      <c r="BC563" t="n">
        <v>98.8290929497128</v>
      </c>
      <c r="BD563" t="n">
        <v>8.024224707478121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95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925</v>
      </c>
      <c r="F564" t="n">
        <v>545191</v>
      </c>
      <c r="G564" t="s">
        <v>74</v>
      </c>
      <c r="H564" t="s">
        <v>75</v>
      </c>
      <c r="I564" t="s"/>
      <c r="J564" t="s">
        <v>76</v>
      </c>
      <c r="K564" t="n">
        <v>15930</v>
      </c>
      <c r="L564" t="s">
        <v>77</v>
      </c>
      <c r="M564" t="s"/>
      <c r="N564" t="s">
        <v>926</v>
      </c>
      <c r="O564" t="s">
        <v>79</v>
      </c>
      <c r="P564" t="s">
        <v>927</v>
      </c>
      <c r="Q564" t="s"/>
      <c r="R564" t="s">
        <v>127</v>
      </c>
      <c r="S564" t="s">
        <v>971</v>
      </c>
      <c r="T564" t="s">
        <v>82</v>
      </c>
      <c r="U564" t="s">
        <v>83</v>
      </c>
      <c r="V564" t="s">
        <v>84</v>
      </c>
      <c r="W564" t="s">
        <v>105</v>
      </c>
      <c r="X564" t="s"/>
      <c r="Y564" t="s">
        <v>86</v>
      </c>
      <c r="Z564">
        <f>HYPERLINK("https://hotelmonitor-cachepage.eclerx.com/savepage/tk_15442500680763001_sr_2150.html","info")</f>
        <v/>
      </c>
      <c r="AA564" t="n">
        <v>72598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89</v>
      </c>
      <c r="AO564" t="s">
        <v>972</v>
      </c>
      <c r="AP564" t="n">
        <v>98</v>
      </c>
      <c r="AQ564" t="s">
        <v>91</v>
      </c>
      <c r="AR564" t="s">
        <v>71</v>
      </c>
      <c r="AS564" t="s"/>
      <c r="AT564" t="s">
        <v>93</v>
      </c>
      <c r="AU564" t="s"/>
      <c r="AV564" t="s"/>
      <c r="AW564" t="s"/>
      <c r="AX564" t="s"/>
      <c r="AY564" t="n">
        <v>754654</v>
      </c>
      <c r="AZ564" t="s">
        <v>930</v>
      </c>
      <c r="BA564" t="s"/>
      <c r="BB564" t="n">
        <v>52138</v>
      </c>
      <c r="BC564" t="n">
        <v>98.8290929497128</v>
      </c>
      <c r="BD564" t="n">
        <v>8.024224707478121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95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925</v>
      </c>
      <c r="F565" t="n">
        <v>545191</v>
      </c>
      <c r="G565" t="s">
        <v>74</v>
      </c>
      <c r="H565" t="s">
        <v>75</v>
      </c>
      <c r="I565" t="s"/>
      <c r="J565" t="s">
        <v>76</v>
      </c>
      <c r="K565" t="n">
        <v>15930</v>
      </c>
      <c r="L565" t="s">
        <v>77</v>
      </c>
      <c r="M565" t="s"/>
      <c r="N565" t="s">
        <v>938</v>
      </c>
      <c r="O565" t="s">
        <v>79</v>
      </c>
      <c r="P565" t="s">
        <v>927</v>
      </c>
      <c r="Q565" t="s"/>
      <c r="R565" t="s">
        <v>127</v>
      </c>
      <c r="S565" t="s">
        <v>971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>
        <f>HYPERLINK("https://hotelmonitor-cachepage.eclerx.com/savepage/tk_15442500680763001_sr_2150.html","info")</f>
        <v/>
      </c>
      <c r="AA565" t="n">
        <v>72598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89</v>
      </c>
      <c r="AO565" t="s">
        <v>973</v>
      </c>
      <c r="AP565" t="n">
        <v>98</v>
      </c>
      <c r="AQ565" t="s">
        <v>91</v>
      </c>
      <c r="AR565" t="s">
        <v>71</v>
      </c>
      <c r="AS565" t="s"/>
      <c r="AT565" t="s">
        <v>93</v>
      </c>
      <c r="AU565" t="s"/>
      <c r="AV565" t="s"/>
      <c r="AW565" t="s"/>
      <c r="AX565" t="s"/>
      <c r="AY565" t="n">
        <v>754654</v>
      </c>
      <c r="AZ565" t="s">
        <v>930</v>
      </c>
      <c r="BA565" t="s"/>
      <c r="BB565" t="n">
        <v>52138</v>
      </c>
      <c r="BC565" t="n">
        <v>98.8290929497128</v>
      </c>
      <c r="BD565" t="n">
        <v>8.024224707478121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95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925</v>
      </c>
      <c r="F566" t="n">
        <v>545191</v>
      </c>
      <c r="G566" t="s">
        <v>74</v>
      </c>
      <c r="H566" t="s">
        <v>75</v>
      </c>
      <c r="I566" t="s"/>
      <c r="J566" t="s">
        <v>76</v>
      </c>
      <c r="K566" t="n">
        <v>15930</v>
      </c>
      <c r="L566" t="s">
        <v>77</v>
      </c>
      <c r="M566" t="s"/>
      <c r="N566" t="s">
        <v>959</v>
      </c>
      <c r="O566" t="s">
        <v>79</v>
      </c>
      <c r="P566" t="s">
        <v>927</v>
      </c>
      <c r="Q566" t="s"/>
      <c r="R566" t="s">
        <v>127</v>
      </c>
      <c r="S566" t="s">
        <v>971</v>
      </c>
      <c r="T566" t="s">
        <v>82</v>
      </c>
      <c r="U566" t="s">
        <v>83</v>
      </c>
      <c r="V566" t="s">
        <v>84</v>
      </c>
      <c r="W566" t="s">
        <v>105</v>
      </c>
      <c r="X566" t="s"/>
      <c r="Y566" t="s">
        <v>86</v>
      </c>
      <c r="Z566">
        <f>HYPERLINK("https://hotelmonitor-cachepage.eclerx.com/savepage/tk_15442500680763001_sr_2150.html","info")</f>
        <v/>
      </c>
      <c r="AA566" t="n">
        <v>72598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89</v>
      </c>
      <c r="AO566" t="s">
        <v>974</v>
      </c>
      <c r="AP566" t="n">
        <v>98</v>
      </c>
      <c r="AQ566" t="s">
        <v>91</v>
      </c>
      <c r="AR566" t="s">
        <v>71</v>
      </c>
      <c r="AS566" t="s"/>
      <c r="AT566" t="s">
        <v>93</v>
      </c>
      <c r="AU566" t="s"/>
      <c r="AV566" t="s"/>
      <c r="AW566" t="s"/>
      <c r="AX566" t="s"/>
      <c r="AY566" t="n">
        <v>754654</v>
      </c>
      <c r="AZ566" t="s">
        <v>930</v>
      </c>
      <c r="BA566" t="s"/>
      <c r="BB566" t="n">
        <v>52138</v>
      </c>
      <c r="BC566" t="n">
        <v>98.8290929497128</v>
      </c>
      <c r="BD566" t="n">
        <v>8.024224707478121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95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925</v>
      </c>
      <c r="F567" t="n">
        <v>545191</v>
      </c>
      <c r="G567" t="s">
        <v>74</v>
      </c>
      <c r="H567" t="s">
        <v>75</v>
      </c>
      <c r="I567" t="s"/>
      <c r="J567" t="s">
        <v>76</v>
      </c>
      <c r="K567" t="n">
        <v>15930</v>
      </c>
      <c r="L567" t="s">
        <v>77</v>
      </c>
      <c r="M567" t="s"/>
      <c r="N567" t="s">
        <v>926</v>
      </c>
      <c r="O567" t="s">
        <v>79</v>
      </c>
      <c r="P567" t="s">
        <v>927</v>
      </c>
      <c r="Q567" t="s"/>
      <c r="R567" t="s">
        <v>127</v>
      </c>
      <c r="S567" t="s">
        <v>971</v>
      </c>
      <c r="T567" t="s">
        <v>82</v>
      </c>
      <c r="U567" t="s">
        <v>83</v>
      </c>
      <c r="V567" t="s">
        <v>84</v>
      </c>
      <c r="W567" t="s">
        <v>105</v>
      </c>
      <c r="X567" t="s"/>
      <c r="Y567" t="s">
        <v>86</v>
      </c>
      <c r="Z567">
        <f>HYPERLINK("https://hotelmonitor-cachepage.eclerx.com/savepage/tk_15442500680763001_sr_2150.html","info")</f>
        <v/>
      </c>
      <c r="AA567" t="n">
        <v>72598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89</v>
      </c>
      <c r="AO567" t="s">
        <v>972</v>
      </c>
      <c r="AP567" t="n">
        <v>98</v>
      </c>
      <c r="AQ567" t="s">
        <v>91</v>
      </c>
      <c r="AR567" t="s">
        <v>261</v>
      </c>
      <c r="AS567" t="s"/>
      <c r="AT567" t="s">
        <v>93</v>
      </c>
      <c r="AU567" t="s"/>
      <c r="AV567" t="s"/>
      <c r="AW567" t="s"/>
      <c r="AX567" t="s"/>
      <c r="AY567" t="n">
        <v>754654</v>
      </c>
      <c r="AZ567" t="s">
        <v>930</v>
      </c>
      <c r="BA567" t="s"/>
      <c r="BB567" t="n">
        <v>52138</v>
      </c>
      <c r="BC567" t="n">
        <v>98.8290929497128</v>
      </c>
      <c r="BD567" t="n">
        <v>8.024224707478121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95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925</v>
      </c>
      <c r="F568" t="n">
        <v>545191</v>
      </c>
      <c r="G568" t="s">
        <v>74</v>
      </c>
      <c r="H568" t="s">
        <v>75</v>
      </c>
      <c r="I568" t="s"/>
      <c r="J568" t="s">
        <v>76</v>
      </c>
      <c r="K568" t="n">
        <v>15930</v>
      </c>
      <c r="L568" t="s">
        <v>77</v>
      </c>
      <c r="M568" t="s"/>
      <c r="N568" t="s">
        <v>938</v>
      </c>
      <c r="O568" t="s">
        <v>79</v>
      </c>
      <c r="P568" t="s">
        <v>927</v>
      </c>
      <c r="Q568" t="s"/>
      <c r="R568" t="s">
        <v>127</v>
      </c>
      <c r="S568" t="s">
        <v>971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>
        <f>HYPERLINK("https://hotelmonitor-cachepage.eclerx.com/savepage/tk_15442500680763001_sr_2150.html","info")</f>
        <v/>
      </c>
      <c r="AA568" t="n">
        <v>72598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973</v>
      </c>
      <c r="AP568" t="n">
        <v>98</v>
      </c>
      <c r="AQ568" t="s">
        <v>91</v>
      </c>
      <c r="AR568" t="s">
        <v>261</v>
      </c>
      <c r="AS568" t="s"/>
      <c r="AT568" t="s">
        <v>93</v>
      </c>
      <c r="AU568" t="s"/>
      <c r="AV568" t="s"/>
      <c r="AW568" t="s"/>
      <c r="AX568" t="s"/>
      <c r="AY568" t="n">
        <v>754654</v>
      </c>
      <c r="AZ568" t="s">
        <v>930</v>
      </c>
      <c r="BA568" t="s"/>
      <c r="BB568" t="n">
        <v>52138</v>
      </c>
      <c r="BC568" t="n">
        <v>98.8290929497128</v>
      </c>
      <c r="BD568" t="n">
        <v>8.024224707478121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95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925</v>
      </c>
      <c r="F569" t="n">
        <v>545191</v>
      </c>
      <c r="G569" t="s">
        <v>74</v>
      </c>
      <c r="H569" t="s">
        <v>75</v>
      </c>
      <c r="I569" t="s"/>
      <c r="J569" t="s">
        <v>76</v>
      </c>
      <c r="K569" t="n">
        <v>15930</v>
      </c>
      <c r="L569" t="s">
        <v>77</v>
      </c>
      <c r="M569" t="s"/>
      <c r="N569" t="s">
        <v>959</v>
      </c>
      <c r="O569" t="s">
        <v>79</v>
      </c>
      <c r="P569" t="s">
        <v>927</v>
      </c>
      <c r="Q569" t="s"/>
      <c r="R569" t="s">
        <v>127</v>
      </c>
      <c r="S569" t="s">
        <v>971</v>
      </c>
      <c r="T569" t="s">
        <v>82</v>
      </c>
      <c r="U569" t="s">
        <v>83</v>
      </c>
      <c r="V569" t="s">
        <v>84</v>
      </c>
      <c r="W569" t="s">
        <v>105</v>
      </c>
      <c r="X569" t="s"/>
      <c r="Y569" t="s">
        <v>86</v>
      </c>
      <c r="Z569">
        <f>HYPERLINK("https://hotelmonitor-cachepage.eclerx.com/savepage/tk_15442500680763001_sr_2150.html","info")</f>
        <v/>
      </c>
      <c r="AA569" t="n">
        <v>72598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89</v>
      </c>
      <c r="AO569" t="s">
        <v>974</v>
      </c>
      <c r="AP569" t="n">
        <v>98</v>
      </c>
      <c r="AQ569" t="s">
        <v>91</v>
      </c>
      <c r="AR569" t="s">
        <v>261</v>
      </c>
      <c r="AS569" t="s"/>
      <c r="AT569" t="s">
        <v>93</v>
      </c>
      <c r="AU569" t="s"/>
      <c r="AV569" t="s"/>
      <c r="AW569" t="s"/>
      <c r="AX569" t="s"/>
      <c r="AY569" t="n">
        <v>754654</v>
      </c>
      <c r="AZ569" t="s">
        <v>930</v>
      </c>
      <c r="BA569" t="s"/>
      <c r="BB569" t="n">
        <v>52138</v>
      </c>
      <c r="BC569" t="n">
        <v>98.8290929497128</v>
      </c>
      <c r="BD569" t="n">
        <v>8.024224707478121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95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925</v>
      </c>
      <c r="F570" t="n">
        <v>545191</v>
      </c>
      <c r="G570" t="s">
        <v>74</v>
      </c>
      <c r="H570" t="s">
        <v>75</v>
      </c>
      <c r="I570" t="s"/>
      <c r="J570" t="s">
        <v>76</v>
      </c>
      <c r="K570" t="n">
        <v>15930</v>
      </c>
      <c r="L570" t="s">
        <v>77</v>
      </c>
      <c r="M570" t="s"/>
      <c r="N570" t="s">
        <v>959</v>
      </c>
      <c r="O570" t="s">
        <v>79</v>
      </c>
      <c r="P570" t="s">
        <v>927</v>
      </c>
      <c r="Q570" t="s"/>
      <c r="R570" t="s">
        <v>127</v>
      </c>
      <c r="S570" t="s">
        <v>971</v>
      </c>
      <c r="T570" t="s">
        <v>82</v>
      </c>
      <c r="U570" t="s">
        <v>83</v>
      </c>
      <c r="V570" t="s">
        <v>84</v>
      </c>
      <c r="W570" t="s">
        <v>105</v>
      </c>
      <c r="X570" t="s"/>
      <c r="Y570" t="s">
        <v>86</v>
      </c>
      <c r="Z570">
        <f>HYPERLINK("https://hotelmonitor-cachepage.eclerx.com/savepage/tk_15442500680763001_sr_2150.html","info")</f>
        <v/>
      </c>
      <c r="AA570" t="n">
        <v>72598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89</v>
      </c>
      <c r="AO570" t="s">
        <v>931</v>
      </c>
      <c r="AP570" t="n">
        <v>98</v>
      </c>
      <c r="AQ570" t="s">
        <v>91</v>
      </c>
      <c r="AR570" t="s">
        <v>92</v>
      </c>
      <c r="AS570" t="s"/>
      <c r="AT570" t="s">
        <v>93</v>
      </c>
      <c r="AU570" t="s"/>
      <c r="AV570" t="s"/>
      <c r="AW570" t="s"/>
      <c r="AX570" t="s"/>
      <c r="AY570" t="n">
        <v>754654</v>
      </c>
      <c r="AZ570" t="s">
        <v>930</v>
      </c>
      <c r="BA570" t="s"/>
      <c r="BB570" t="n">
        <v>52138</v>
      </c>
      <c r="BC570" t="n">
        <v>98.8290929497128</v>
      </c>
      <c r="BD570" t="n">
        <v>8.024224707478121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95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925</v>
      </c>
      <c r="F571" t="n">
        <v>545191</v>
      </c>
      <c r="G571" t="s">
        <v>74</v>
      </c>
      <c r="H571" t="s">
        <v>75</v>
      </c>
      <c r="I571" t="s"/>
      <c r="J571" t="s">
        <v>76</v>
      </c>
      <c r="K571" t="n">
        <v>16110</v>
      </c>
      <c r="L571" t="s">
        <v>77</v>
      </c>
      <c r="M571" t="s"/>
      <c r="N571" t="s">
        <v>975</v>
      </c>
      <c r="O571" t="s">
        <v>79</v>
      </c>
      <c r="P571" t="s">
        <v>927</v>
      </c>
      <c r="Q571" t="s"/>
      <c r="R571" t="s">
        <v>127</v>
      </c>
      <c r="S571" t="s">
        <v>976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>
        <f>HYPERLINK("https://hotelmonitor-cachepage.eclerx.com/savepage/tk_15442500680763001_sr_2150.html","info")</f>
        <v/>
      </c>
      <c r="AA571" t="n">
        <v>72598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89</v>
      </c>
      <c r="AO571" t="s">
        <v>977</v>
      </c>
      <c r="AP571" t="n">
        <v>98</v>
      </c>
      <c r="AQ571" t="s">
        <v>91</v>
      </c>
      <c r="AR571" t="s">
        <v>71</v>
      </c>
      <c r="AS571" t="s"/>
      <c r="AT571" t="s">
        <v>93</v>
      </c>
      <c r="AU571" t="s"/>
      <c r="AV571" t="s"/>
      <c r="AW571" t="s"/>
      <c r="AX571" t="s"/>
      <c r="AY571" t="n">
        <v>754654</v>
      </c>
      <c r="AZ571" t="s">
        <v>930</v>
      </c>
      <c r="BA571" t="s"/>
      <c r="BB571" t="n">
        <v>52138</v>
      </c>
      <c r="BC571" t="n">
        <v>98.8290929497128</v>
      </c>
      <c r="BD571" t="n">
        <v>8.024224707478121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95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925</v>
      </c>
      <c r="F572" t="n">
        <v>545191</v>
      </c>
      <c r="G572" t="s">
        <v>74</v>
      </c>
      <c r="H572" t="s">
        <v>75</v>
      </c>
      <c r="I572" t="s"/>
      <c r="J572" t="s">
        <v>76</v>
      </c>
      <c r="K572" t="n">
        <v>16110</v>
      </c>
      <c r="L572" t="s">
        <v>77</v>
      </c>
      <c r="M572" t="s"/>
      <c r="N572" t="s">
        <v>975</v>
      </c>
      <c r="O572" t="s">
        <v>79</v>
      </c>
      <c r="P572" t="s">
        <v>927</v>
      </c>
      <c r="Q572" t="s"/>
      <c r="R572" t="s">
        <v>127</v>
      </c>
      <c r="S572" t="s">
        <v>976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>
        <f>HYPERLINK("https://hotelmonitor-cachepage.eclerx.com/savepage/tk_15442500680763001_sr_2150.html","info")</f>
        <v/>
      </c>
      <c r="AA572" t="n">
        <v>72598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89</v>
      </c>
      <c r="AO572" t="s">
        <v>977</v>
      </c>
      <c r="AP572" t="n">
        <v>98</v>
      </c>
      <c r="AQ572" t="s">
        <v>91</v>
      </c>
      <c r="AR572" t="s">
        <v>261</v>
      </c>
      <c r="AS572" t="s"/>
      <c r="AT572" t="s">
        <v>93</v>
      </c>
      <c r="AU572" t="s"/>
      <c r="AV572" t="s"/>
      <c r="AW572" t="s"/>
      <c r="AX572" t="s"/>
      <c r="AY572" t="n">
        <v>754654</v>
      </c>
      <c r="AZ572" t="s">
        <v>930</v>
      </c>
      <c r="BA572" t="s"/>
      <c r="BB572" t="n">
        <v>52138</v>
      </c>
      <c r="BC572" t="n">
        <v>98.8290929497128</v>
      </c>
      <c r="BD572" t="n">
        <v>8.024224707478121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95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925</v>
      </c>
      <c r="F573" t="n">
        <v>545191</v>
      </c>
      <c r="G573" t="s">
        <v>74</v>
      </c>
      <c r="H573" t="s">
        <v>75</v>
      </c>
      <c r="I573" t="s"/>
      <c r="J573" t="s">
        <v>76</v>
      </c>
      <c r="K573" t="n">
        <v>16110</v>
      </c>
      <c r="L573" t="s">
        <v>77</v>
      </c>
      <c r="M573" t="s"/>
      <c r="N573" t="s">
        <v>975</v>
      </c>
      <c r="O573" t="s">
        <v>79</v>
      </c>
      <c r="P573" t="s">
        <v>927</v>
      </c>
      <c r="Q573" t="s"/>
      <c r="R573" t="s">
        <v>127</v>
      </c>
      <c r="S573" t="s">
        <v>976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>
        <f>HYPERLINK("https://hotelmonitor-cachepage.eclerx.com/savepage/tk_15442500680763001_sr_2150.html","info")</f>
        <v/>
      </c>
      <c r="AA573" t="n">
        <v>72598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788</v>
      </c>
      <c r="AP573" t="n">
        <v>98</v>
      </c>
      <c r="AQ573" t="s">
        <v>91</v>
      </c>
      <c r="AR573" t="s">
        <v>92</v>
      </c>
      <c r="AS573" t="s"/>
      <c r="AT573" t="s">
        <v>93</v>
      </c>
      <c r="AU573" t="s"/>
      <c r="AV573" t="s"/>
      <c r="AW573" t="s"/>
      <c r="AX573" t="s"/>
      <c r="AY573" t="n">
        <v>754654</v>
      </c>
      <c r="AZ573" t="s">
        <v>930</v>
      </c>
      <c r="BA573" t="s"/>
      <c r="BB573" t="n">
        <v>52138</v>
      </c>
      <c r="BC573" t="n">
        <v>98.8290929497128</v>
      </c>
      <c r="BD573" t="n">
        <v>8.024224707478121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95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925</v>
      </c>
      <c r="F574" t="n">
        <v>545191</v>
      </c>
      <c r="G574" t="s">
        <v>74</v>
      </c>
      <c r="H574" t="s">
        <v>75</v>
      </c>
      <c r="I574" t="s"/>
      <c r="J574" t="s">
        <v>76</v>
      </c>
      <c r="K574" t="n">
        <v>16200</v>
      </c>
      <c r="L574" t="s">
        <v>77</v>
      </c>
      <c r="M574" t="s"/>
      <c r="N574" t="s">
        <v>932</v>
      </c>
      <c r="O574" t="s">
        <v>79</v>
      </c>
      <c r="P574" t="s">
        <v>927</v>
      </c>
      <c r="Q574" t="s"/>
      <c r="R574" t="s">
        <v>127</v>
      </c>
      <c r="S574" t="s">
        <v>978</v>
      </c>
      <c r="T574" t="s">
        <v>82</v>
      </c>
      <c r="U574" t="s">
        <v>83</v>
      </c>
      <c r="V574" t="s">
        <v>84</v>
      </c>
      <c r="W574" t="s">
        <v>105</v>
      </c>
      <c r="X574" t="s"/>
      <c r="Y574" t="s">
        <v>86</v>
      </c>
      <c r="Z574">
        <f>HYPERLINK("https://hotelmonitor-cachepage.eclerx.com/savepage/tk_15442500680763001_sr_2150.html","info")</f>
        <v/>
      </c>
      <c r="AA574" t="n">
        <v>72598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89</v>
      </c>
      <c r="AO574" t="s">
        <v>979</v>
      </c>
      <c r="AP574" t="n">
        <v>98</v>
      </c>
      <c r="AQ574" t="s">
        <v>91</v>
      </c>
      <c r="AR574" t="s">
        <v>71</v>
      </c>
      <c r="AS574" t="s"/>
      <c r="AT574" t="s">
        <v>93</v>
      </c>
      <c r="AU574" t="s"/>
      <c r="AV574" t="s"/>
      <c r="AW574" t="s"/>
      <c r="AX574" t="s"/>
      <c r="AY574" t="n">
        <v>754654</v>
      </c>
      <c r="AZ574" t="s">
        <v>930</v>
      </c>
      <c r="BA574" t="s"/>
      <c r="BB574" t="n">
        <v>52138</v>
      </c>
      <c r="BC574" t="n">
        <v>98.8290929497128</v>
      </c>
      <c r="BD574" t="n">
        <v>8.024224707478121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95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925</v>
      </c>
      <c r="F575" t="n">
        <v>545191</v>
      </c>
      <c r="G575" t="s">
        <v>74</v>
      </c>
      <c r="H575" t="s">
        <v>75</v>
      </c>
      <c r="I575" t="s"/>
      <c r="J575" t="s">
        <v>76</v>
      </c>
      <c r="K575" t="n">
        <v>16200</v>
      </c>
      <c r="L575" t="s">
        <v>77</v>
      </c>
      <c r="M575" t="s"/>
      <c r="N575" t="s">
        <v>932</v>
      </c>
      <c r="O575" t="s">
        <v>79</v>
      </c>
      <c r="P575" t="s">
        <v>927</v>
      </c>
      <c r="Q575" t="s"/>
      <c r="R575" t="s">
        <v>127</v>
      </c>
      <c r="S575" t="s">
        <v>978</v>
      </c>
      <c r="T575" t="s">
        <v>82</v>
      </c>
      <c r="U575" t="s">
        <v>83</v>
      </c>
      <c r="V575" t="s">
        <v>84</v>
      </c>
      <c r="W575" t="s">
        <v>105</v>
      </c>
      <c r="X575" t="s"/>
      <c r="Y575" t="s">
        <v>86</v>
      </c>
      <c r="Z575">
        <f>HYPERLINK("https://hotelmonitor-cachepage.eclerx.com/savepage/tk_15442500680763001_sr_2150.html","info")</f>
        <v/>
      </c>
      <c r="AA575" t="n">
        <v>72598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89</v>
      </c>
      <c r="AO575" t="s">
        <v>979</v>
      </c>
      <c r="AP575" t="n">
        <v>98</v>
      </c>
      <c r="AQ575" t="s">
        <v>91</v>
      </c>
      <c r="AR575" t="s">
        <v>261</v>
      </c>
      <c r="AS575" t="s"/>
      <c r="AT575" t="s">
        <v>93</v>
      </c>
      <c r="AU575" t="s"/>
      <c r="AV575" t="s"/>
      <c r="AW575" t="s"/>
      <c r="AX575" t="s"/>
      <c r="AY575" t="n">
        <v>754654</v>
      </c>
      <c r="AZ575" t="s">
        <v>930</v>
      </c>
      <c r="BA575" t="s"/>
      <c r="BB575" t="n">
        <v>52138</v>
      </c>
      <c r="BC575" t="n">
        <v>98.8290929497128</v>
      </c>
      <c r="BD575" t="n">
        <v>8.024224707478121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95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925</v>
      </c>
      <c r="F576" t="n">
        <v>545191</v>
      </c>
      <c r="G576" t="s">
        <v>74</v>
      </c>
      <c r="H576" t="s">
        <v>75</v>
      </c>
      <c r="I576" t="s"/>
      <c r="J576" t="s">
        <v>76</v>
      </c>
      <c r="K576" t="n">
        <v>16380</v>
      </c>
      <c r="L576" t="s">
        <v>77</v>
      </c>
      <c r="M576" t="s"/>
      <c r="N576" t="s">
        <v>968</v>
      </c>
      <c r="O576" t="s">
        <v>79</v>
      </c>
      <c r="P576" t="s">
        <v>927</v>
      </c>
      <c r="Q576" t="s"/>
      <c r="R576" t="s">
        <v>127</v>
      </c>
      <c r="S576" t="s">
        <v>980</v>
      </c>
      <c r="T576" t="s">
        <v>82</v>
      </c>
      <c r="U576" t="s">
        <v>83</v>
      </c>
      <c r="V576" t="s">
        <v>84</v>
      </c>
      <c r="W576" t="s">
        <v>105</v>
      </c>
      <c r="X576" t="s"/>
      <c r="Y576" t="s">
        <v>86</v>
      </c>
      <c r="Z576">
        <f>HYPERLINK("https://hotelmonitor-cachepage.eclerx.com/savepage/tk_15442500680763001_sr_2150.html","info")</f>
        <v/>
      </c>
      <c r="AA576" t="n">
        <v>72598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89</v>
      </c>
      <c r="AO576" t="s">
        <v>981</v>
      </c>
      <c r="AP576" t="n">
        <v>98</v>
      </c>
      <c r="AQ576" t="s">
        <v>91</v>
      </c>
      <c r="AR576" t="s">
        <v>71</v>
      </c>
      <c r="AS576" t="s"/>
      <c r="AT576" t="s">
        <v>93</v>
      </c>
      <c r="AU576" t="s"/>
      <c r="AV576" t="s"/>
      <c r="AW576" t="s"/>
      <c r="AX576" t="s"/>
      <c r="AY576" t="n">
        <v>754654</v>
      </c>
      <c r="AZ576" t="s">
        <v>930</v>
      </c>
      <c r="BA576" t="s"/>
      <c r="BB576" t="n">
        <v>52138</v>
      </c>
      <c r="BC576" t="n">
        <v>98.8290929497128</v>
      </c>
      <c r="BD576" t="n">
        <v>8.024224707478121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95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925</v>
      </c>
      <c r="F577" t="n">
        <v>545191</v>
      </c>
      <c r="G577" t="s">
        <v>74</v>
      </c>
      <c r="H577" t="s">
        <v>75</v>
      </c>
      <c r="I577" t="s"/>
      <c r="J577" t="s">
        <v>76</v>
      </c>
      <c r="K577" t="n">
        <v>16380</v>
      </c>
      <c r="L577" t="s">
        <v>77</v>
      </c>
      <c r="M577" t="s"/>
      <c r="N577" t="s">
        <v>968</v>
      </c>
      <c r="O577" t="s">
        <v>79</v>
      </c>
      <c r="P577" t="s">
        <v>927</v>
      </c>
      <c r="Q577" t="s"/>
      <c r="R577" t="s">
        <v>127</v>
      </c>
      <c r="S577" t="s">
        <v>980</v>
      </c>
      <c r="T577" t="s">
        <v>82</v>
      </c>
      <c r="U577" t="s">
        <v>83</v>
      </c>
      <c r="V577" t="s">
        <v>84</v>
      </c>
      <c r="W577" t="s">
        <v>105</v>
      </c>
      <c r="X577" t="s"/>
      <c r="Y577" t="s">
        <v>86</v>
      </c>
      <c r="Z577">
        <f>HYPERLINK("https://hotelmonitor-cachepage.eclerx.com/savepage/tk_15442500680763001_sr_2150.html","info")</f>
        <v/>
      </c>
      <c r="AA577" t="n">
        <v>72598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89</v>
      </c>
      <c r="AO577" t="s">
        <v>981</v>
      </c>
      <c r="AP577" t="n">
        <v>98</v>
      </c>
      <c r="AQ577" t="s">
        <v>91</v>
      </c>
      <c r="AR577" t="s">
        <v>261</v>
      </c>
      <c r="AS577" t="s"/>
      <c r="AT577" t="s">
        <v>93</v>
      </c>
      <c r="AU577" t="s"/>
      <c r="AV577" t="s"/>
      <c r="AW577" t="s"/>
      <c r="AX577" t="s"/>
      <c r="AY577" t="n">
        <v>754654</v>
      </c>
      <c r="AZ577" t="s">
        <v>930</v>
      </c>
      <c r="BA577" t="s"/>
      <c r="BB577" t="n">
        <v>52138</v>
      </c>
      <c r="BC577" t="n">
        <v>98.8290929497128</v>
      </c>
      <c r="BD577" t="n">
        <v>8.024224707478121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95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925</v>
      </c>
      <c r="F578" t="n">
        <v>545191</v>
      </c>
      <c r="G578" t="s">
        <v>74</v>
      </c>
      <c r="H578" t="s">
        <v>75</v>
      </c>
      <c r="I578" t="s"/>
      <c r="J578" t="s">
        <v>76</v>
      </c>
      <c r="K578" t="n">
        <v>16380</v>
      </c>
      <c r="L578" t="s">
        <v>77</v>
      </c>
      <c r="M578" t="s"/>
      <c r="N578" t="s">
        <v>968</v>
      </c>
      <c r="O578" t="s">
        <v>79</v>
      </c>
      <c r="P578" t="s">
        <v>927</v>
      </c>
      <c r="Q578" t="s"/>
      <c r="R578" t="s">
        <v>127</v>
      </c>
      <c r="S578" t="s">
        <v>980</v>
      </c>
      <c r="T578" t="s">
        <v>82</v>
      </c>
      <c r="U578" t="s">
        <v>83</v>
      </c>
      <c r="V578" t="s">
        <v>84</v>
      </c>
      <c r="W578" t="s">
        <v>105</v>
      </c>
      <c r="X578" t="s"/>
      <c r="Y578" t="s">
        <v>86</v>
      </c>
      <c r="Z578">
        <f>HYPERLINK("https://hotelmonitor-cachepage.eclerx.com/savepage/tk_15442500680763001_sr_2150.html","info")</f>
        <v/>
      </c>
      <c r="AA578" t="n">
        <v>72598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931</v>
      </c>
      <c r="AP578" t="n">
        <v>98</v>
      </c>
      <c r="AQ578" t="s">
        <v>91</v>
      </c>
      <c r="AR578" t="s">
        <v>92</v>
      </c>
      <c r="AS578" t="s"/>
      <c r="AT578" t="s">
        <v>93</v>
      </c>
      <c r="AU578" t="s"/>
      <c r="AV578" t="s"/>
      <c r="AW578" t="s"/>
      <c r="AX578" t="s"/>
      <c r="AY578" t="n">
        <v>754654</v>
      </c>
      <c r="AZ578" t="s">
        <v>930</v>
      </c>
      <c r="BA578" t="s"/>
      <c r="BB578" t="n">
        <v>52138</v>
      </c>
      <c r="BC578" t="n">
        <v>98.8290929497128</v>
      </c>
      <c r="BD578" t="n">
        <v>8.024224707478121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95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925</v>
      </c>
      <c r="F579" t="n">
        <v>545191</v>
      </c>
      <c r="G579" t="s">
        <v>74</v>
      </c>
      <c r="H579" t="s">
        <v>75</v>
      </c>
      <c r="I579" t="s"/>
      <c r="J579" t="s">
        <v>76</v>
      </c>
      <c r="K579" t="n">
        <v>16560</v>
      </c>
      <c r="L579" t="s">
        <v>77</v>
      </c>
      <c r="M579" t="s"/>
      <c r="N579" t="s">
        <v>938</v>
      </c>
      <c r="O579" t="s">
        <v>79</v>
      </c>
      <c r="P579" t="s">
        <v>927</v>
      </c>
      <c r="Q579" t="s"/>
      <c r="R579" t="s">
        <v>127</v>
      </c>
      <c r="S579" t="s">
        <v>982</v>
      </c>
      <c r="T579" t="s">
        <v>82</v>
      </c>
      <c r="U579" t="s">
        <v>83</v>
      </c>
      <c r="V579" t="s">
        <v>84</v>
      </c>
      <c r="W579" t="s">
        <v>105</v>
      </c>
      <c r="X579" t="s"/>
      <c r="Y579" t="s">
        <v>86</v>
      </c>
      <c r="Z579">
        <f>HYPERLINK("https://hotelmonitor-cachepage.eclerx.com/savepage/tk_15442500680763001_sr_2150.html","info")</f>
        <v/>
      </c>
      <c r="AA579" t="n">
        <v>72598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983</v>
      </c>
      <c r="AP579" t="n">
        <v>98</v>
      </c>
      <c r="AQ579" t="s">
        <v>91</v>
      </c>
      <c r="AR579" t="s">
        <v>71</v>
      </c>
      <c r="AS579" t="s"/>
      <c r="AT579" t="s">
        <v>93</v>
      </c>
      <c r="AU579" t="s"/>
      <c r="AV579" t="s"/>
      <c r="AW579" t="s"/>
      <c r="AX579" t="s"/>
      <c r="AY579" t="n">
        <v>754654</v>
      </c>
      <c r="AZ579" t="s">
        <v>930</v>
      </c>
      <c r="BA579" t="s"/>
      <c r="BB579" t="n">
        <v>52138</v>
      </c>
      <c r="BC579" t="n">
        <v>98.8290929497128</v>
      </c>
      <c r="BD579" t="n">
        <v>8.024224707478121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95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925</v>
      </c>
      <c r="F580" t="n">
        <v>545191</v>
      </c>
      <c r="G580" t="s">
        <v>74</v>
      </c>
      <c r="H580" t="s">
        <v>75</v>
      </c>
      <c r="I580" t="s"/>
      <c r="J580" t="s">
        <v>76</v>
      </c>
      <c r="K580" t="n">
        <v>16560</v>
      </c>
      <c r="L580" t="s">
        <v>77</v>
      </c>
      <c r="M580" t="s"/>
      <c r="N580" t="s">
        <v>938</v>
      </c>
      <c r="O580" t="s">
        <v>79</v>
      </c>
      <c r="P580" t="s">
        <v>927</v>
      </c>
      <c r="Q580" t="s"/>
      <c r="R580" t="s">
        <v>127</v>
      </c>
      <c r="S580" t="s">
        <v>982</v>
      </c>
      <c r="T580" t="s">
        <v>82</v>
      </c>
      <c r="U580" t="s">
        <v>83</v>
      </c>
      <c r="V580" t="s">
        <v>84</v>
      </c>
      <c r="W580" t="s">
        <v>105</v>
      </c>
      <c r="X580" t="s"/>
      <c r="Y580" t="s">
        <v>86</v>
      </c>
      <c r="Z580">
        <f>HYPERLINK("https://hotelmonitor-cachepage.eclerx.com/savepage/tk_15442500680763001_sr_2150.html","info")</f>
        <v/>
      </c>
      <c r="AA580" t="n">
        <v>72598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89</v>
      </c>
      <c r="AO580" t="s">
        <v>983</v>
      </c>
      <c r="AP580" t="n">
        <v>98</v>
      </c>
      <c r="AQ580" t="s">
        <v>91</v>
      </c>
      <c r="AR580" t="s">
        <v>261</v>
      </c>
      <c r="AS580" t="s"/>
      <c r="AT580" t="s">
        <v>93</v>
      </c>
      <c r="AU580" t="s"/>
      <c r="AV580" t="s"/>
      <c r="AW580" t="s"/>
      <c r="AX580" t="s"/>
      <c r="AY580" t="n">
        <v>754654</v>
      </c>
      <c r="AZ580" t="s">
        <v>930</v>
      </c>
      <c r="BA580" t="s"/>
      <c r="BB580" t="n">
        <v>52138</v>
      </c>
      <c r="BC580" t="n">
        <v>98.8290929497128</v>
      </c>
      <c r="BD580" t="n">
        <v>8.024224707478121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95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925</v>
      </c>
      <c r="F581" t="n">
        <v>545191</v>
      </c>
      <c r="G581" t="s">
        <v>74</v>
      </c>
      <c r="H581" t="s">
        <v>75</v>
      </c>
      <c r="I581" t="s"/>
      <c r="J581" t="s">
        <v>76</v>
      </c>
      <c r="K581" t="n">
        <v>16740</v>
      </c>
      <c r="L581" t="s">
        <v>77</v>
      </c>
      <c r="M581" t="s"/>
      <c r="N581" t="s">
        <v>975</v>
      </c>
      <c r="O581" t="s">
        <v>79</v>
      </c>
      <c r="P581" t="s">
        <v>927</v>
      </c>
      <c r="Q581" t="s"/>
      <c r="R581" t="s">
        <v>127</v>
      </c>
      <c r="S581" t="s">
        <v>984</v>
      </c>
      <c r="T581" t="s">
        <v>82</v>
      </c>
      <c r="U581" t="s">
        <v>83</v>
      </c>
      <c r="V581" t="s">
        <v>84</v>
      </c>
      <c r="W581" t="s">
        <v>105</v>
      </c>
      <c r="X581" t="s"/>
      <c r="Y581" t="s">
        <v>86</v>
      </c>
      <c r="Z581">
        <f>HYPERLINK("https://hotelmonitor-cachepage.eclerx.com/savepage/tk_15442500680763001_sr_2150.html","info")</f>
        <v/>
      </c>
      <c r="AA581" t="n">
        <v>72598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89</v>
      </c>
      <c r="AO581" t="s">
        <v>985</v>
      </c>
      <c r="AP581" t="n">
        <v>98</v>
      </c>
      <c r="AQ581" t="s">
        <v>91</v>
      </c>
      <c r="AR581" t="s">
        <v>71</v>
      </c>
      <c r="AS581" t="s"/>
      <c r="AT581" t="s">
        <v>93</v>
      </c>
      <c r="AU581" t="s"/>
      <c r="AV581" t="s"/>
      <c r="AW581" t="s"/>
      <c r="AX581" t="s"/>
      <c r="AY581" t="n">
        <v>754654</v>
      </c>
      <c r="AZ581" t="s">
        <v>930</v>
      </c>
      <c r="BA581" t="s"/>
      <c r="BB581" t="n">
        <v>52138</v>
      </c>
      <c r="BC581" t="n">
        <v>98.8290929497128</v>
      </c>
      <c r="BD581" t="n">
        <v>8.024224707478121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95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925</v>
      </c>
      <c r="F582" t="n">
        <v>545191</v>
      </c>
      <c r="G582" t="s">
        <v>74</v>
      </c>
      <c r="H582" t="s">
        <v>75</v>
      </c>
      <c r="I582" t="s"/>
      <c r="J582" t="s">
        <v>76</v>
      </c>
      <c r="K582" t="n">
        <v>16740</v>
      </c>
      <c r="L582" t="s">
        <v>77</v>
      </c>
      <c r="M582" t="s"/>
      <c r="N582" t="s">
        <v>975</v>
      </c>
      <c r="O582" t="s">
        <v>79</v>
      </c>
      <c r="P582" t="s">
        <v>927</v>
      </c>
      <c r="Q582" t="s"/>
      <c r="R582" t="s">
        <v>127</v>
      </c>
      <c r="S582" t="s">
        <v>984</v>
      </c>
      <c r="T582" t="s">
        <v>82</v>
      </c>
      <c r="U582" t="s">
        <v>83</v>
      </c>
      <c r="V582" t="s">
        <v>84</v>
      </c>
      <c r="W582" t="s">
        <v>105</v>
      </c>
      <c r="X582" t="s"/>
      <c r="Y582" t="s">
        <v>86</v>
      </c>
      <c r="Z582">
        <f>HYPERLINK("https://hotelmonitor-cachepage.eclerx.com/savepage/tk_15442500680763001_sr_2150.html","info")</f>
        <v/>
      </c>
      <c r="AA582" t="n">
        <v>72598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985</v>
      </c>
      <c r="AP582" t="n">
        <v>98</v>
      </c>
      <c r="AQ582" t="s">
        <v>91</v>
      </c>
      <c r="AR582" t="s">
        <v>261</v>
      </c>
      <c r="AS582" t="s"/>
      <c r="AT582" t="s">
        <v>93</v>
      </c>
      <c r="AU582" t="s"/>
      <c r="AV582" t="s"/>
      <c r="AW582" t="s"/>
      <c r="AX582" t="s"/>
      <c r="AY582" t="n">
        <v>754654</v>
      </c>
      <c r="AZ582" t="s">
        <v>930</v>
      </c>
      <c r="BA582" t="s"/>
      <c r="BB582" t="n">
        <v>52138</v>
      </c>
      <c r="BC582" t="n">
        <v>98.8290929497128</v>
      </c>
      <c r="BD582" t="n">
        <v>8.024224707478121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925</v>
      </c>
      <c r="F583" t="n">
        <v>545191</v>
      </c>
      <c r="G583" t="s">
        <v>74</v>
      </c>
      <c r="H583" t="s">
        <v>75</v>
      </c>
      <c r="I583" t="s"/>
      <c r="J583" t="s">
        <v>76</v>
      </c>
      <c r="K583" t="n">
        <v>16740</v>
      </c>
      <c r="L583" t="s">
        <v>77</v>
      </c>
      <c r="M583" t="s"/>
      <c r="N583" t="s">
        <v>975</v>
      </c>
      <c r="O583" t="s">
        <v>79</v>
      </c>
      <c r="P583" t="s">
        <v>927</v>
      </c>
      <c r="Q583" t="s"/>
      <c r="R583" t="s">
        <v>127</v>
      </c>
      <c r="S583" t="s">
        <v>984</v>
      </c>
      <c r="T583" t="s">
        <v>82</v>
      </c>
      <c r="U583" t="s">
        <v>83</v>
      </c>
      <c r="V583" t="s">
        <v>84</v>
      </c>
      <c r="W583" t="s">
        <v>105</v>
      </c>
      <c r="X583" t="s"/>
      <c r="Y583" t="s">
        <v>86</v>
      </c>
      <c r="Z583">
        <f>HYPERLINK("https://hotelmonitor-cachepage.eclerx.com/savepage/tk_15442500680763001_sr_2150.html","info")</f>
        <v/>
      </c>
      <c r="AA583" t="n">
        <v>72598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931</v>
      </c>
      <c r="AP583" t="n">
        <v>98</v>
      </c>
      <c r="AQ583" t="s">
        <v>91</v>
      </c>
      <c r="AR583" t="s">
        <v>92</v>
      </c>
      <c r="AS583" t="s"/>
      <c r="AT583" t="s">
        <v>93</v>
      </c>
      <c r="AU583" t="s"/>
      <c r="AV583" t="s"/>
      <c r="AW583" t="s"/>
      <c r="AX583" t="s"/>
      <c r="AY583" t="n">
        <v>754654</v>
      </c>
      <c r="AZ583" t="s">
        <v>930</v>
      </c>
      <c r="BA583" t="s"/>
      <c r="BB583" t="n">
        <v>52138</v>
      </c>
      <c r="BC583" t="n">
        <v>98.8290929497128</v>
      </c>
      <c r="BD583" t="n">
        <v>8.024224707478121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925</v>
      </c>
      <c r="F584" t="n">
        <v>545191</v>
      </c>
      <c r="G584" t="s">
        <v>74</v>
      </c>
      <c r="H584" t="s">
        <v>75</v>
      </c>
      <c r="I584" t="s"/>
      <c r="J584" t="s">
        <v>76</v>
      </c>
      <c r="K584" t="n">
        <v>17730</v>
      </c>
      <c r="L584" t="s">
        <v>77</v>
      </c>
      <c r="M584" t="s"/>
      <c r="N584" t="s">
        <v>949</v>
      </c>
      <c r="O584" t="s">
        <v>79</v>
      </c>
      <c r="P584" t="s">
        <v>927</v>
      </c>
      <c r="Q584" t="s"/>
      <c r="R584" t="s">
        <v>127</v>
      </c>
      <c r="S584" t="s">
        <v>986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>
        <f>HYPERLINK("https://hotelmonitor-cachepage.eclerx.com/savepage/tk_15442500680763001_sr_2150.html","info")</f>
        <v/>
      </c>
      <c r="AA584" t="n">
        <v>72598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89</v>
      </c>
      <c r="AO584" t="s">
        <v>987</v>
      </c>
      <c r="AP584" t="n">
        <v>98</v>
      </c>
      <c r="AQ584" t="s">
        <v>91</v>
      </c>
      <c r="AR584" t="s">
        <v>71</v>
      </c>
      <c r="AS584" t="s"/>
      <c r="AT584" t="s">
        <v>93</v>
      </c>
      <c r="AU584" t="s"/>
      <c r="AV584" t="s"/>
      <c r="AW584" t="s"/>
      <c r="AX584" t="s"/>
      <c r="AY584" t="n">
        <v>754654</v>
      </c>
      <c r="AZ584" t="s">
        <v>930</v>
      </c>
      <c r="BA584" t="s"/>
      <c r="BB584" t="n">
        <v>52138</v>
      </c>
      <c r="BC584" t="n">
        <v>98.8290929497128</v>
      </c>
      <c r="BD584" t="n">
        <v>8.024224707478121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925</v>
      </c>
      <c r="F585" t="n">
        <v>545191</v>
      </c>
      <c r="G585" t="s">
        <v>74</v>
      </c>
      <c r="H585" t="s">
        <v>75</v>
      </c>
      <c r="I585" t="s"/>
      <c r="J585" t="s">
        <v>76</v>
      </c>
      <c r="K585" t="n">
        <v>17730</v>
      </c>
      <c r="L585" t="s">
        <v>77</v>
      </c>
      <c r="M585" t="s"/>
      <c r="N585" t="s">
        <v>949</v>
      </c>
      <c r="O585" t="s">
        <v>79</v>
      </c>
      <c r="P585" t="s">
        <v>927</v>
      </c>
      <c r="Q585" t="s"/>
      <c r="R585" t="s">
        <v>127</v>
      </c>
      <c r="S585" t="s">
        <v>986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HYPERLINK("https://hotelmonitor-cachepage.eclerx.com/savepage/tk_15442500680763001_sr_2150.html","info")</f>
        <v/>
      </c>
      <c r="AA585" t="n">
        <v>72598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89</v>
      </c>
      <c r="AO585" t="s">
        <v>987</v>
      </c>
      <c r="AP585" t="n">
        <v>98</v>
      </c>
      <c r="AQ585" t="s">
        <v>91</v>
      </c>
      <c r="AR585" t="s">
        <v>261</v>
      </c>
      <c r="AS585" t="s"/>
      <c r="AT585" t="s">
        <v>93</v>
      </c>
      <c r="AU585" t="s"/>
      <c r="AV585" t="s"/>
      <c r="AW585" t="s"/>
      <c r="AX585" t="s"/>
      <c r="AY585" t="n">
        <v>754654</v>
      </c>
      <c r="AZ585" t="s">
        <v>930</v>
      </c>
      <c r="BA585" t="s"/>
      <c r="BB585" t="n">
        <v>52138</v>
      </c>
      <c r="BC585" t="n">
        <v>98.8290929497128</v>
      </c>
      <c r="BD585" t="n">
        <v>8.024224707478121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925</v>
      </c>
      <c r="F586" t="n">
        <v>545191</v>
      </c>
      <c r="G586" t="s">
        <v>74</v>
      </c>
      <c r="H586" t="s">
        <v>75</v>
      </c>
      <c r="I586" t="s"/>
      <c r="J586" t="s">
        <v>76</v>
      </c>
      <c r="K586" t="n">
        <v>18090</v>
      </c>
      <c r="L586" t="s">
        <v>77</v>
      </c>
      <c r="M586" t="s"/>
      <c r="N586" t="s">
        <v>959</v>
      </c>
      <c r="O586" t="s">
        <v>79</v>
      </c>
      <c r="P586" t="s">
        <v>927</v>
      </c>
      <c r="Q586" t="s"/>
      <c r="R586" t="s">
        <v>127</v>
      </c>
      <c r="S586" t="s">
        <v>988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>
        <f>HYPERLINK("https://hotelmonitor-cachepage.eclerx.com/savepage/tk_15442500680763001_sr_2150.html","info")</f>
        <v/>
      </c>
      <c r="AA586" t="n">
        <v>72598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89</v>
      </c>
      <c r="AO586" t="s">
        <v>989</v>
      </c>
      <c r="AP586" t="n">
        <v>98</v>
      </c>
      <c r="AQ586" t="s">
        <v>91</v>
      </c>
      <c r="AR586" t="s">
        <v>71</v>
      </c>
      <c r="AS586" t="s"/>
      <c r="AT586" t="s">
        <v>93</v>
      </c>
      <c r="AU586" t="s"/>
      <c r="AV586" t="s"/>
      <c r="AW586" t="s"/>
      <c r="AX586" t="s"/>
      <c r="AY586" t="n">
        <v>754654</v>
      </c>
      <c r="AZ586" t="s">
        <v>930</v>
      </c>
      <c r="BA586" t="s"/>
      <c r="BB586" t="n">
        <v>52138</v>
      </c>
      <c r="BC586" t="n">
        <v>98.8290929497128</v>
      </c>
      <c r="BD586" t="n">
        <v>8.024224707478121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925</v>
      </c>
      <c r="F587" t="n">
        <v>545191</v>
      </c>
      <c r="G587" t="s">
        <v>74</v>
      </c>
      <c r="H587" t="s">
        <v>75</v>
      </c>
      <c r="I587" t="s"/>
      <c r="J587" t="s">
        <v>76</v>
      </c>
      <c r="K587" t="n">
        <v>18090</v>
      </c>
      <c r="L587" t="s">
        <v>77</v>
      </c>
      <c r="M587" t="s"/>
      <c r="N587" t="s">
        <v>959</v>
      </c>
      <c r="O587" t="s">
        <v>79</v>
      </c>
      <c r="P587" t="s">
        <v>927</v>
      </c>
      <c r="Q587" t="s"/>
      <c r="R587" t="s">
        <v>127</v>
      </c>
      <c r="S587" t="s">
        <v>988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>
        <f>HYPERLINK("https://hotelmonitor-cachepage.eclerx.com/savepage/tk_15442500680763001_sr_2150.html","info")</f>
        <v/>
      </c>
      <c r="AA587" t="n">
        <v>72598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89</v>
      </c>
      <c r="AO587" t="s">
        <v>989</v>
      </c>
      <c r="AP587" t="n">
        <v>98</v>
      </c>
      <c r="AQ587" t="s">
        <v>91</v>
      </c>
      <c r="AR587" t="s">
        <v>261</v>
      </c>
      <c r="AS587" t="s"/>
      <c r="AT587" t="s">
        <v>93</v>
      </c>
      <c r="AU587" t="s"/>
      <c r="AV587" t="s"/>
      <c r="AW587" t="s"/>
      <c r="AX587" t="s"/>
      <c r="AY587" t="n">
        <v>754654</v>
      </c>
      <c r="AZ587" t="s">
        <v>930</v>
      </c>
      <c r="BA587" t="s"/>
      <c r="BB587" t="n">
        <v>52138</v>
      </c>
      <c r="BC587" t="n">
        <v>98.8290929497128</v>
      </c>
      <c r="BD587" t="n">
        <v>8.024224707478121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925</v>
      </c>
      <c r="F588" t="n">
        <v>545191</v>
      </c>
      <c r="G588" t="s">
        <v>74</v>
      </c>
      <c r="H588" t="s">
        <v>75</v>
      </c>
      <c r="I588" t="s"/>
      <c r="J588" t="s">
        <v>76</v>
      </c>
      <c r="K588" t="n">
        <v>18360</v>
      </c>
      <c r="L588" t="s">
        <v>77</v>
      </c>
      <c r="M588" t="s"/>
      <c r="N588" t="s">
        <v>949</v>
      </c>
      <c r="O588" t="s">
        <v>79</v>
      </c>
      <c r="P588" t="s">
        <v>927</v>
      </c>
      <c r="Q588" t="s"/>
      <c r="R588" t="s">
        <v>127</v>
      </c>
      <c r="S588" t="s">
        <v>990</v>
      </c>
      <c r="T588" t="s">
        <v>82</v>
      </c>
      <c r="U588" t="s">
        <v>83</v>
      </c>
      <c r="V588" t="s">
        <v>84</v>
      </c>
      <c r="W588" t="s">
        <v>105</v>
      </c>
      <c r="X588" t="s"/>
      <c r="Y588" t="s">
        <v>86</v>
      </c>
      <c r="Z588">
        <f>HYPERLINK("https://hotelmonitor-cachepage.eclerx.com/savepage/tk_15442500680763001_sr_2150.html","info")</f>
        <v/>
      </c>
      <c r="AA588" t="n">
        <v>72598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89</v>
      </c>
      <c r="AO588" t="s">
        <v>991</v>
      </c>
      <c r="AP588" t="n">
        <v>98</v>
      </c>
      <c r="AQ588" t="s">
        <v>91</v>
      </c>
      <c r="AR588" t="s">
        <v>71</v>
      </c>
      <c r="AS588" t="s"/>
      <c r="AT588" t="s">
        <v>93</v>
      </c>
      <c r="AU588" t="s"/>
      <c r="AV588" t="s"/>
      <c r="AW588" t="s"/>
      <c r="AX588" t="s"/>
      <c r="AY588" t="n">
        <v>754654</v>
      </c>
      <c r="AZ588" t="s">
        <v>930</v>
      </c>
      <c r="BA588" t="s"/>
      <c r="BB588" t="n">
        <v>52138</v>
      </c>
      <c r="BC588" t="n">
        <v>98.8290929497128</v>
      </c>
      <c r="BD588" t="n">
        <v>8.024224707478121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925</v>
      </c>
      <c r="F589" t="n">
        <v>545191</v>
      </c>
      <c r="G589" t="s">
        <v>74</v>
      </c>
      <c r="H589" t="s">
        <v>75</v>
      </c>
      <c r="I589" t="s"/>
      <c r="J589" t="s">
        <v>76</v>
      </c>
      <c r="K589" t="n">
        <v>18360</v>
      </c>
      <c r="L589" t="s">
        <v>77</v>
      </c>
      <c r="M589" t="s"/>
      <c r="N589" t="s">
        <v>949</v>
      </c>
      <c r="O589" t="s">
        <v>79</v>
      </c>
      <c r="P589" t="s">
        <v>927</v>
      </c>
      <c r="Q589" t="s"/>
      <c r="R589" t="s">
        <v>127</v>
      </c>
      <c r="S589" t="s">
        <v>990</v>
      </c>
      <c r="T589" t="s">
        <v>82</v>
      </c>
      <c r="U589" t="s">
        <v>83</v>
      </c>
      <c r="V589" t="s">
        <v>84</v>
      </c>
      <c r="W589" t="s">
        <v>105</v>
      </c>
      <c r="X589" t="s"/>
      <c r="Y589" t="s">
        <v>86</v>
      </c>
      <c r="Z589">
        <f>HYPERLINK("https://hotelmonitor-cachepage.eclerx.com/savepage/tk_15442500680763001_sr_2150.html","info")</f>
        <v/>
      </c>
      <c r="AA589" t="n">
        <v>72598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89</v>
      </c>
      <c r="AO589" t="s">
        <v>991</v>
      </c>
      <c r="AP589" t="n">
        <v>98</v>
      </c>
      <c r="AQ589" t="s">
        <v>91</v>
      </c>
      <c r="AR589" t="s">
        <v>261</v>
      </c>
      <c r="AS589" t="s"/>
      <c r="AT589" t="s">
        <v>93</v>
      </c>
      <c r="AU589" t="s"/>
      <c r="AV589" t="s"/>
      <c r="AW589" t="s"/>
      <c r="AX589" t="s"/>
      <c r="AY589" t="n">
        <v>754654</v>
      </c>
      <c r="AZ589" t="s">
        <v>930</v>
      </c>
      <c r="BA589" t="s"/>
      <c r="BB589" t="n">
        <v>52138</v>
      </c>
      <c r="BC589" t="n">
        <v>98.8290929497128</v>
      </c>
      <c r="BD589" t="n">
        <v>8.024224707478121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925</v>
      </c>
      <c r="F590" t="n">
        <v>545191</v>
      </c>
      <c r="G590" t="s">
        <v>74</v>
      </c>
      <c r="H590" t="s">
        <v>75</v>
      </c>
      <c r="I590" t="s"/>
      <c r="J590" t="s">
        <v>76</v>
      </c>
      <c r="K590" t="n">
        <v>18720</v>
      </c>
      <c r="L590" t="s">
        <v>77</v>
      </c>
      <c r="M590" t="s"/>
      <c r="N590" t="s">
        <v>959</v>
      </c>
      <c r="O590" t="s">
        <v>79</v>
      </c>
      <c r="P590" t="s">
        <v>927</v>
      </c>
      <c r="Q590" t="s"/>
      <c r="R590" t="s">
        <v>127</v>
      </c>
      <c r="S590" t="s">
        <v>992</v>
      </c>
      <c r="T590" t="s">
        <v>82</v>
      </c>
      <c r="U590" t="s">
        <v>83</v>
      </c>
      <c r="V590" t="s">
        <v>84</v>
      </c>
      <c r="W590" t="s">
        <v>105</v>
      </c>
      <c r="X590" t="s"/>
      <c r="Y590" t="s">
        <v>86</v>
      </c>
      <c r="Z590">
        <f>HYPERLINK("https://hotelmonitor-cachepage.eclerx.com/savepage/tk_15442500680763001_sr_2150.html","info")</f>
        <v/>
      </c>
      <c r="AA590" t="n">
        <v>72598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89</v>
      </c>
      <c r="AO590" t="s">
        <v>993</v>
      </c>
      <c r="AP590" t="n">
        <v>98</v>
      </c>
      <c r="AQ590" t="s">
        <v>91</v>
      </c>
      <c r="AR590" t="s">
        <v>71</v>
      </c>
      <c r="AS590" t="s"/>
      <c r="AT590" t="s">
        <v>93</v>
      </c>
      <c r="AU590" t="s"/>
      <c r="AV590" t="s"/>
      <c r="AW590" t="s"/>
      <c r="AX590" t="s"/>
      <c r="AY590" t="n">
        <v>754654</v>
      </c>
      <c r="AZ590" t="s">
        <v>930</v>
      </c>
      <c r="BA590" t="s"/>
      <c r="BB590" t="n">
        <v>52138</v>
      </c>
      <c r="BC590" t="n">
        <v>98.8290929497128</v>
      </c>
      <c r="BD590" t="n">
        <v>8.024224707478121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925</v>
      </c>
      <c r="F591" t="n">
        <v>545191</v>
      </c>
      <c r="G591" t="s">
        <v>74</v>
      </c>
      <c r="H591" t="s">
        <v>75</v>
      </c>
      <c r="I591" t="s"/>
      <c r="J591" t="s">
        <v>76</v>
      </c>
      <c r="K591" t="n">
        <v>18720</v>
      </c>
      <c r="L591" t="s">
        <v>77</v>
      </c>
      <c r="M591" t="s"/>
      <c r="N591" t="s">
        <v>959</v>
      </c>
      <c r="O591" t="s">
        <v>79</v>
      </c>
      <c r="P591" t="s">
        <v>927</v>
      </c>
      <c r="Q591" t="s"/>
      <c r="R591" t="s">
        <v>127</v>
      </c>
      <c r="S591" t="s">
        <v>992</v>
      </c>
      <c r="T591" t="s">
        <v>82</v>
      </c>
      <c r="U591" t="s">
        <v>83</v>
      </c>
      <c r="V591" t="s">
        <v>84</v>
      </c>
      <c r="W591" t="s">
        <v>105</v>
      </c>
      <c r="X591" t="s"/>
      <c r="Y591" t="s">
        <v>86</v>
      </c>
      <c r="Z591">
        <f>HYPERLINK("https://hotelmonitor-cachepage.eclerx.com/savepage/tk_15442500680763001_sr_2150.html","info")</f>
        <v/>
      </c>
      <c r="AA591" t="n">
        <v>72598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89</v>
      </c>
      <c r="AO591" t="s">
        <v>993</v>
      </c>
      <c r="AP591" t="n">
        <v>98</v>
      </c>
      <c r="AQ591" t="s">
        <v>91</v>
      </c>
      <c r="AR591" t="s">
        <v>261</v>
      </c>
      <c r="AS591" t="s"/>
      <c r="AT591" t="s">
        <v>93</v>
      </c>
      <c r="AU591" t="s"/>
      <c r="AV591" t="s"/>
      <c r="AW591" t="s"/>
      <c r="AX591" t="s"/>
      <c r="AY591" t="n">
        <v>754654</v>
      </c>
      <c r="AZ591" t="s">
        <v>930</v>
      </c>
      <c r="BA591" t="s"/>
      <c r="BB591" t="n">
        <v>52138</v>
      </c>
      <c r="BC591" t="n">
        <v>98.8290929497128</v>
      </c>
      <c r="BD591" t="n">
        <v>8.024224707478121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95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994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923.0700000000001</v>
      </c>
      <c r="L592" t="s">
        <v>77</v>
      </c>
      <c r="M592" t="s"/>
      <c r="N592" t="s">
        <v>995</v>
      </c>
      <c r="O592" t="s">
        <v>79</v>
      </c>
      <c r="P592" t="s">
        <v>994</v>
      </c>
      <c r="Q592" t="s"/>
      <c r="R592" t="s">
        <v>80</v>
      </c>
      <c r="S592" t="s">
        <v>996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>
        <f>HYPERLINK("https://hotelmonitor-cachepage.eclerx.com/savepage/tk_15442499907770953_sr_2150.html","info")</f>
        <v/>
      </c>
      <c r="AA592" t="n">
        <v>-3791756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89</v>
      </c>
      <c r="AO592" t="s">
        <v>997</v>
      </c>
      <c r="AP592" t="n">
        <v>60</v>
      </c>
      <c r="AQ592" t="s">
        <v>91</v>
      </c>
      <c r="AR592" t="s">
        <v>71</v>
      </c>
      <c r="AS592" t="s"/>
      <c r="AT592" t="s">
        <v>93</v>
      </c>
      <c r="AU592" t="s"/>
      <c r="AV592" t="s"/>
      <c r="AW592" t="s"/>
      <c r="AX592" t="s"/>
      <c r="AY592" t="n">
        <v>3791756</v>
      </c>
      <c r="AZ592" t="s">
        <v>998</v>
      </c>
      <c r="BA592" t="s"/>
      <c r="BB592" t="n">
        <v>781171</v>
      </c>
      <c r="BC592" t="n">
        <v>98.8225284218788</v>
      </c>
      <c r="BD592" t="n">
        <v>8.06041938739784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994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1036.58</v>
      </c>
      <c r="L593" t="s">
        <v>77</v>
      </c>
      <c r="M593" t="s"/>
      <c r="N593" t="s">
        <v>995</v>
      </c>
      <c r="O593" t="s">
        <v>79</v>
      </c>
      <c r="P593" t="s">
        <v>994</v>
      </c>
      <c r="Q593" t="s"/>
      <c r="R593" t="s">
        <v>80</v>
      </c>
      <c r="S593" t="s">
        <v>999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>
        <f>HYPERLINK("https://hotelmonitor-cachepage.eclerx.com/savepage/tk_15442499907770953_sr_2150.html","info")</f>
        <v/>
      </c>
      <c r="AA593" t="n">
        <v>-3791756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89</v>
      </c>
      <c r="AO593" t="s">
        <v>1000</v>
      </c>
      <c r="AP593" t="n">
        <v>60</v>
      </c>
      <c r="AQ593" t="s">
        <v>91</v>
      </c>
      <c r="AR593" t="s">
        <v>71</v>
      </c>
      <c r="AS593" t="s"/>
      <c r="AT593" t="s">
        <v>93</v>
      </c>
      <c r="AU593" t="s"/>
      <c r="AV593" t="s"/>
      <c r="AW593" t="s"/>
      <c r="AX593" t="s"/>
      <c r="AY593" t="n">
        <v>3791756</v>
      </c>
      <c r="AZ593" t="s">
        <v>998</v>
      </c>
      <c r="BA593" t="s"/>
      <c r="BB593" t="n">
        <v>781171</v>
      </c>
      <c r="BC593" t="n">
        <v>98.8225284218788</v>
      </c>
      <c r="BD593" t="n">
        <v>8.06041938739784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994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1076.45</v>
      </c>
      <c r="L594" t="s">
        <v>77</v>
      </c>
      <c r="M594" t="s"/>
      <c r="N594" t="s">
        <v>995</v>
      </c>
      <c r="O594" t="s">
        <v>79</v>
      </c>
      <c r="P594" t="s">
        <v>994</v>
      </c>
      <c r="Q594" t="s"/>
      <c r="R594" t="s">
        <v>80</v>
      </c>
      <c r="S594" t="s">
        <v>1001</v>
      </c>
      <c r="T594" t="s">
        <v>82</v>
      </c>
      <c r="U594" t="s">
        <v>83</v>
      </c>
      <c r="V594" t="s">
        <v>84</v>
      </c>
      <c r="W594" t="s">
        <v>105</v>
      </c>
      <c r="X594" t="s"/>
      <c r="Y594" t="s">
        <v>86</v>
      </c>
      <c r="Z594">
        <f>HYPERLINK("https://hotelmonitor-cachepage.eclerx.com/savepage/tk_15442499907770953_sr_2150.html","info")</f>
        <v/>
      </c>
      <c r="AA594" t="n">
        <v>-3791756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89</v>
      </c>
      <c r="AO594" t="s">
        <v>1002</v>
      </c>
      <c r="AP594" t="n">
        <v>60</v>
      </c>
      <c r="AQ594" t="s">
        <v>91</v>
      </c>
      <c r="AR594" t="s">
        <v>71</v>
      </c>
      <c r="AS594" t="s"/>
      <c r="AT594" t="s">
        <v>93</v>
      </c>
      <c r="AU594" t="s"/>
      <c r="AV594" t="s"/>
      <c r="AW594" t="s"/>
      <c r="AX594" t="s"/>
      <c r="AY594" t="n">
        <v>3791756</v>
      </c>
      <c r="AZ594" t="s">
        <v>998</v>
      </c>
      <c r="BA594" t="s"/>
      <c r="BB594" t="n">
        <v>781171</v>
      </c>
      <c r="BC594" t="n">
        <v>98.8225284218788</v>
      </c>
      <c r="BD594" t="n">
        <v>8.06041938739784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994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1094.28</v>
      </c>
      <c r="L595" t="s">
        <v>77</v>
      </c>
      <c r="M595" t="s"/>
      <c r="N595" t="s">
        <v>995</v>
      </c>
      <c r="O595" t="s">
        <v>79</v>
      </c>
      <c r="P595" t="s">
        <v>994</v>
      </c>
      <c r="Q595" t="s"/>
      <c r="R595" t="s">
        <v>80</v>
      </c>
      <c r="S595" t="s">
        <v>488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>
        <f>HYPERLINK("https://hotelmonitor-cachepage.eclerx.com/savepage/tk_15442499907770953_sr_2150.html","info")</f>
        <v/>
      </c>
      <c r="AA595" t="n">
        <v>-3791756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89</v>
      </c>
      <c r="AO595" t="s">
        <v>1003</v>
      </c>
      <c r="AP595" t="n">
        <v>60</v>
      </c>
      <c r="AQ595" t="s">
        <v>91</v>
      </c>
      <c r="AR595" t="s">
        <v>71</v>
      </c>
      <c r="AS595" t="s"/>
      <c r="AT595" t="s">
        <v>93</v>
      </c>
      <c r="AU595" t="s"/>
      <c r="AV595" t="s"/>
      <c r="AW595" t="s"/>
      <c r="AX595" t="s"/>
      <c r="AY595" t="n">
        <v>3791756</v>
      </c>
      <c r="AZ595" t="s">
        <v>998</v>
      </c>
      <c r="BA595" t="s"/>
      <c r="BB595" t="n">
        <v>781171</v>
      </c>
      <c r="BC595" t="n">
        <v>98.8225284218788</v>
      </c>
      <c r="BD595" t="n">
        <v>8.06041938739784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994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1196.05</v>
      </c>
      <c r="L596" t="s">
        <v>77</v>
      </c>
      <c r="M596" t="s"/>
      <c r="N596" t="s">
        <v>995</v>
      </c>
      <c r="O596" t="s">
        <v>79</v>
      </c>
      <c r="P596" t="s">
        <v>994</v>
      </c>
      <c r="Q596" t="s"/>
      <c r="R596" t="s">
        <v>80</v>
      </c>
      <c r="S596" t="s">
        <v>1004</v>
      </c>
      <c r="T596" t="s">
        <v>82</v>
      </c>
      <c r="U596" t="s">
        <v>83</v>
      </c>
      <c r="V596" t="s">
        <v>84</v>
      </c>
      <c r="W596" t="s">
        <v>105</v>
      </c>
      <c r="X596" t="s"/>
      <c r="Y596" t="s">
        <v>86</v>
      </c>
      <c r="Z596">
        <f>HYPERLINK("https://hotelmonitor-cachepage.eclerx.com/savepage/tk_15442499907770953_sr_2150.html","info")</f>
        <v/>
      </c>
      <c r="AA596" t="n">
        <v>-3791756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89</v>
      </c>
      <c r="AO596" t="s">
        <v>1005</v>
      </c>
      <c r="AP596" t="n">
        <v>60</v>
      </c>
      <c r="AQ596" t="s">
        <v>91</v>
      </c>
      <c r="AR596" t="s">
        <v>71</v>
      </c>
      <c r="AS596" t="s"/>
      <c r="AT596" t="s">
        <v>93</v>
      </c>
      <c r="AU596" t="s"/>
      <c r="AV596" t="s"/>
      <c r="AW596" t="s"/>
      <c r="AX596" t="s"/>
      <c r="AY596" t="n">
        <v>3791756</v>
      </c>
      <c r="AZ596" t="s">
        <v>998</v>
      </c>
      <c r="BA596" t="s"/>
      <c r="BB596" t="n">
        <v>781171</v>
      </c>
      <c r="BC596" t="n">
        <v>98.8225284218788</v>
      </c>
      <c r="BD596" t="n">
        <v>8.06041938739784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994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1262.63</v>
      </c>
      <c r="L597" t="s">
        <v>77</v>
      </c>
      <c r="M597" t="s"/>
      <c r="N597" t="s">
        <v>995</v>
      </c>
      <c r="O597" t="s">
        <v>79</v>
      </c>
      <c r="P597" t="s">
        <v>994</v>
      </c>
      <c r="Q597" t="s"/>
      <c r="R597" t="s">
        <v>80</v>
      </c>
      <c r="S597" t="s">
        <v>571</v>
      </c>
      <c r="T597" t="s">
        <v>82</v>
      </c>
      <c r="U597" t="s">
        <v>83</v>
      </c>
      <c r="V597" t="s">
        <v>84</v>
      </c>
      <c r="W597" t="s">
        <v>105</v>
      </c>
      <c r="X597" t="s"/>
      <c r="Y597" t="s">
        <v>86</v>
      </c>
      <c r="Z597">
        <f>HYPERLINK("https://hotelmonitor-cachepage.eclerx.com/savepage/tk_15442499907770953_sr_2150.html","info")</f>
        <v/>
      </c>
      <c r="AA597" t="n">
        <v>-3791756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89</v>
      </c>
      <c r="AO597" t="s">
        <v>1006</v>
      </c>
      <c r="AP597" t="n">
        <v>60</v>
      </c>
      <c r="AQ597" t="s">
        <v>91</v>
      </c>
      <c r="AR597" t="s">
        <v>71</v>
      </c>
      <c r="AS597" t="s"/>
      <c r="AT597" t="s">
        <v>93</v>
      </c>
      <c r="AU597" t="s"/>
      <c r="AV597" t="s"/>
      <c r="AW597" t="s"/>
      <c r="AX597" t="s"/>
      <c r="AY597" t="n">
        <v>3791756</v>
      </c>
      <c r="AZ597" t="s">
        <v>998</v>
      </c>
      <c r="BA597" t="s"/>
      <c r="BB597" t="n">
        <v>781171</v>
      </c>
      <c r="BC597" t="n">
        <v>98.8225284218788</v>
      </c>
      <c r="BD597" t="n">
        <v>8.06041938739784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95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994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933.64</v>
      </c>
      <c r="L598" t="s">
        <v>77</v>
      </c>
      <c r="M598" t="s"/>
      <c r="N598" t="s">
        <v>1007</v>
      </c>
      <c r="O598" t="s">
        <v>79</v>
      </c>
      <c r="P598" t="s">
        <v>994</v>
      </c>
      <c r="Q598" t="s"/>
      <c r="R598" t="s">
        <v>80</v>
      </c>
      <c r="S598" t="s">
        <v>1008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HYPERLINK("https://hotelmonitor-cachepage.eclerx.com/savepage/tk_15442499907770953_sr_2150.html","info")</f>
        <v/>
      </c>
      <c r="AA598" t="n">
        <v>-3791756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1009</v>
      </c>
      <c r="AP598" t="n">
        <v>60</v>
      </c>
      <c r="AQ598" t="s">
        <v>91</v>
      </c>
      <c r="AR598" t="s">
        <v>71</v>
      </c>
      <c r="AS598" t="s"/>
      <c r="AT598" t="s">
        <v>93</v>
      </c>
      <c r="AU598" t="s"/>
      <c r="AV598" t="s"/>
      <c r="AW598" t="s"/>
      <c r="AX598" t="s"/>
      <c r="AY598" t="n">
        <v>3791756</v>
      </c>
      <c r="AZ598" t="s">
        <v>998</v>
      </c>
      <c r="BA598" t="s"/>
      <c r="BB598" t="n">
        <v>781171</v>
      </c>
      <c r="BC598" t="n">
        <v>98.8225284218788</v>
      </c>
      <c r="BD598" t="n">
        <v>8.06041938739784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95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994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1005.4</v>
      </c>
      <c r="L599" t="s">
        <v>77</v>
      </c>
      <c r="M599" t="s"/>
      <c r="N599" t="s">
        <v>1007</v>
      </c>
      <c r="O599" t="s">
        <v>79</v>
      </c>
      <c r="P599" t="s">
        <v>994</v>
      </c>
      <c r="Q599" t="s"/>
      <c r="R599" t="s">
        <v>80</v>
      </c>
      <c r="S599" t="s">
        <v>1010</v>
      </c>
      <c r="T599" t="s">
        <v>82</v>
      </c>
      <c r="U599" t="s">
        <v>83</v>
      </c>
      <c r="V599" t="s">
        <v>84</v>
      </c>
      <c r="W599" t="s">
        <v>105</v>
      </c>
      <c r="X599" t="s"/>
      <c r="Y599" t="s">
        <v>86</v>
      </c>
      <c r="Z599">
        <f>HYPERLINK("https://hotelmonitor-cachepage.eclerx.com/savepage/tk_15442499907770953_sr_2150.html","info")</f>
        <v/>
      </c>
      <c r="AA599" t="n">
        <v>-3791756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89</v>
      </c>
      <c r="AO599" t="s">
        <v>1011</v>
      </c>
      <c r="AP599" t="n">
        <v>60</v>
      </c>
      <c r="AQ599" t="s">
        <v>91</v>
      </c>
      <c r="AR599" t="s">
        <v>71</v>
      </c>
      <c r="AS599" t="s"/>
      <c r="AT599" t="s">
        <v>93</v>
      </c>
      <c r="AU599" t="s"/>
      <c r="AV599" t="s"/>
      <c r="AW599" t="s"/>
      <c r="AX599" t="s"/>
      <c r="AY599" t="n">
        <v>3791756</v>
      </c>
      <c r="AZ599" t="s">
        <v>998</v>
      </c>
      <c r="BA599" t="s"/>
      <c r="BB599" t="n">
        <v>781171</v>
      </c>
      <c r="BC599" t="n">
        <v>98.8225284218788</v>
      </c>
      <c r="BD599" t="n">
        <v>8.06041938739784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95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994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1037.37</v>
      </c>
      <c r="L600" t="s">
        <v>77</v>
      </c>
      <c r="M600" t="s"/>
      <c r="N600" t="s">
        <v>1007</v>
      </c>
      <c r="O600" t="s">
        <v>79</v>
      </c>
      <c r="P600" t="s">
        <v>994</v>
      </c>
      <c r="Q600" t="s"/>
      <c r="R600" t="s">
        <v>80</v>
      </c>
      <c r="S600" t="s">
        <v>1012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HYPERLINK("https://hotelmonitor-cachepage.eclerx.com/savepage/tk_15442499907770953_sr_2150.html","info")</f>
        <v/>
      </c>
      <c r="AA600" t="n">
        <v>-3791756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1013</v>
      </c>
      <c r="AP600" t="n">
        <v>60</v>
      </c>
      <c r="AQ600" t="s">
        <v>91</v>
      </c>
      <c r="AR600" t="s">
        <v>71</v>
      </c>
      <c r="AS600" t="s"/>
      <c r="AT600" t="s">
        <v>93</v>
      </c>
      <c r="AU600" t="s"/>
      <c r="AV600" t="s"/>
      <c r="AW600" t="s"/>
      <c r="AX600" t="s"/>
      <c r="AY600" t="n">
        <v>3791756</v>
      </c>
      <c r="AZ600" t="s">
        <v>998</v>
      </c>
      <c r="BA600" t="s"/>
      <c r="BB600" t="n">
        <v>781171</v>
      </c>
      <c r="BC600" t="n">
        <v>98.8225284218788</v>
      </c>
      <c r="BD600" t="n">
        <v>8.06041938739784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95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994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1095.12</v>
      </c>
      <c r="L601" t="s">
        <v>77</v>
      </c>
      <c r="M601" t="s"/>
      <c r="N601" t="s">
        <v>1007</v>
      </c>
      <c r="O601" t="s">
        <v>79</v>
      </c>
      <c r="P601" t="s">
        <v>994</v>
      </c>
      <c r="Q601" t="s"/>
      <c r="R601" t="s">
        <v>80</v>
      </c>
      <c r="S601" t="s">
        <v>1014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>
        <f>HYPERLINK("https://hotelmonitor-cachepage.eclerx.com/savepage/tk_15442499907770953_sr_2150.html","info")</f>
        <v/>
      </c>
      <c r="AA601" t="n">
        <v>-3791756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90</v>
      </c>
      <c r="AP601" t="n">
        <v>60</v>
      </c>
      <c r="AQ601" t="s">
        <v>91</v>
      </c>
      <c r="AR601" t="s">
        <v>71</v>
      </c>
      <c r="AS601" t="s"/>
      <c r="AT601" t="s">
        <v>93</v>
      </c>
      <c r="AU601" t="s"/>
      <c r="AV601" t="s"/>
      <c r="AW601" t="s"/>
      <c r="AX601" t="s"/>
      <c r="AY601" t="n">
        <v>3791756</v>
      </c>
      <c r="AZ601" t="s">
        <v>998</v>
      </c>
      <c r="BA601" t="s"/>
      <c r="BB601" t="n">
        <v>781171</v>
      </c>
      <c r="BC601" t="n">
        <v>98.8225284218788</v>
      </c>
      <c r="BD601" t="n">
        <v>8.06041938739784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95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994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1117.11</v>
      </c>
      <c r="L602" t="s">
        <v>77</v>
      </c>
      <c r="M602" t="s"/>
      <c r="N602" t="s">
        <v>1007</v>
      </c>
      <c r="O602" t="s">
        <v>79</v>
      </c>
      <c r="P602" t="s">
        <v>994</v>
      </c>
      <c r="Q602" t="s"/>
      <c r="R602" t="s">
        <v>80</v>
      </c>
      <c r="S602" t="s">
        <v>1015</v>
      </c>
      <c r="T602" t="s">
        <v>82</v>
      </c>
      <c r="U602" t="s">
        <v>83</v>
      </c>
      <c r="V602" t="s">
        <v>84</v>
      </c>
      <c r="W602" t="s">
        <v>105</v>
      </c>
      <c r="X602" t="s"/>
      <c r="Y602" t="s">
        <v>86</v>
      </c>
      <c r="Z602">
        <f>HYPERLINK("https://hotelmonitor-cachepage.eclerx.com/savepage/tk_15442499907770953_sr_2150.html","info")</f>
        <v/>
      </c>
      <c r="AA602" t="n">
        <v>-3791756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1016</v>
      </c>
      <c r="AP602" t="n">
        <v>60</v>
      </c>
      <c r="AQ602" t="s">
        <v>91</v>
      </c>
      <c r="AR602" t="s">
        <v>71</v>
      </c>
      <c r="AS602" t="s"/>
      <c r="AT602" t="s">
        <v>93</v>
      </c>
      <c r="AU602" t="s"/>
      <c r="AV602" t="s"/>
      <c r="AW602" t="s"/>
      <c r="AX602" t="s"/>
      <c r="AY602" t="n">
        <v>3791756</v>
      </c>
      <c r="AZ602" t="s">
        <v>998</v>
      </c>
      <c r="BA602" t="s"/>
      <c r="BB602" t="n">
        <v>781171</v>
      </c>
      <c r="BC602" t="n">
        <v>98.8225284218788</v>
      </c>
      <c r="BD602" t="n">
        <v>8.06041938739784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95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994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1179.29</v>
      </c>
      <c r="L603" t="s">
        <v>77</v>
      </c>
      <c r="M603" t="s"/>
      <c r="N603" t="s">
        <v>1007</v>
      </c>
      <c r="O603" t="s">
        <v>79</v>
      </c>
      <c r="P603" t="s">
        <v>994</v>
      </c>
      <c r="Q603" t="s"/>
      <c r="R603" t="s">
        <v>80</v>
      </c>
      <c r="S603" t="s">
        <v>1017</v>
      </c>
      <c r="T603" t="s">
        <v>82</v>
      </c>
      <c r="U603" t="s">
        <v>83</v>
      </c>
      <c r="V603" t="s">
        <v>84</v>
      </c>
      <c r="W603" t="s">
        <v>105</v>
      </c>
      <c r="X603" t="s"/>
      <c r="Y603" t="s">
        <v>86</v>
      </c>
      <c r="Z603">
        <f>HYPERLINK("https://hotelmonitor-cachepage.eclerx.com/savepage/tk_15442499907770953_sr_2150.html","info")</f>
        <v/>
      </c>
      <c r="AA603" t="n">
        <v>-3791756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89</v>
      </c>
      <c r="AO603" t="s">
        <v>247</v>
      </c>
      <c r="AP603" t="n">
        <v>60</v>
      </c>
      <c r="AQ603" t="s">
        <v>91</v>
      </c>
      <c r="AR603" t="s">
        <v>71</v>
      </c>
      <c r="AS603" t="s"/>
      <c r="AT603" t="s">
        <v>93</v>
      </c>
      <c r="AU603" t="s"/>
      <c r="AV603" t="s"/>
      <c r="AW603" t="s"/>
      <c r="AX603" t="s"/>
      <c r="AY603" t="n">
        <v>3791756</v>
      </c>
      <c r="AZ603" t="s">
        <v>998</v>
      </c>
      <c r="BA603" t="s"/>
      <c r="BB603" t="n">
        <v>781171</v>
      </c>
      <c r="BC603" t="n">
        <v>98.8225284218788</v>
      </c>
      <c r="BD603" t="n">
        <v>8.06041938739784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95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994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1095.2</v>
      </c>
      <c r="L604" t="s">
        <v>77</v>
      </c>
      <c r="M604" t="s"/>
      <c r="N604" t="s">
        <v>1018</v>
      </c>
      <c r="O604" t="s">
        <v>79</v>
      </c>
      <c r="P604" t="s">
        <v>994</v>
      </c>
      <c r="Q604" t="s"/>
      <c r="R604" t="s">
        <v>80</v>
      </c>
      <c r="S604" t="s">
        <v>798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>
        <f>HYPERLINK("https://hotelmonitor-cachepage.eclerx.com/savepage/tk_15442499907770953_sr_2150.html","info")</f>
        <v/>
      </c>
      <c r="AA604" t="n">
        <v>-3791756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60</v>
      </c>
      <c r="AQ604" t="s">
        <v>91</v>
      </c>
      <c r="AR604" t="s">
        <v>92</v>
      </c>
      <c r="AS604" t="s"/>
      <c r="AT604" t="s">
        <v>93</v>
      </c>
      <c r="AU604" t="s"/>
      <c r="AV604" t="s"/>
      <c r="AW604" t="s"/>
      <c r="AX604" t="s"/>
      <c r="AY604" t="n">
        <v>3791756</v>
      </c>
      <c r="AZ604" t="s">
        <v>998</v>
      </c>
      <c r="BA604" t="s"/>
      <c r="BB604" t="n">
        <v>781171</v>
      </c>
      <c r="BC604" t="n">
        <v>98.8225284218788</v>
      </c>
      <c r="BD604" t="n">
        <v>8.06041938739784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95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994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1263.69</v>
      </c>
      <c r="L605" t="s">
        <v>77</v>
      </c>
      <c r="M605" t="s"/>
      <c r="N605" t="s">
        <v>1018</v>
      </c>
      <c r="O605" t="s">
        <v>79</v>
      </c>
      <c r="P605" t="s">
        <v>994</v>
      </c>
      <c r="Q605" t="s"/>
      <c r="R605" t="s">
        <v>80</v>
      </c>
      <c r="S605" t="s">
        <v>659</v>
      </c>
      <c r="T605" t="s">
        <v>82</v>
      </c>
      <c r="U605" t="s">
        <v>83</v>
      </c>
      <c r="V605" t="s">
        <v>84</v>
      </c>
      <c r="W605" t="s">
        <v>105</v>
      </c>
      <c r="X605" t="s"/>
      <c r="Y605" t="s">
        <v>86</v>
      </c>
      <c r="Z605">
        <f>HYPERLINK("https://hotelmonitor-cachepage.eclerx.com/savepage/tk_15442499907770953_sr_2150.html","info")</f>
        <v/>
      </c>
      <c r="AA605" t="n">
        <v>-3791756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60</v>
      </c>
      <c r="AQ605" t="s">
        <v>91</v>
      </c>
      <c r="AR605" t="s">
        <v>92</v>
      </c>
      <c r="AS605" t="s"/>
      <c r="AT605" t="s">
        <v>93</v>
      </c>
      <c r="AU605" t="s"/>
      <c r="AV605" t="s"/>
      <c r="AW605" t="s"/>
      <c r="AX605" t="s"/>
      <c r="AY605" t="n">
        <v>3791756</v>
      </c>
      <c r="AZ605" t="s">
        <v>998</v>
      </c>
      <c r="BA605" t="s"/>
      <c r="BB605" t="n">
        <v>781171</v>
      </c>
      <c r="BC605" t="n">
        <v>98.8225284218788</v>
      </c>
      <c r="BD605" t="n">
        <v>8.06041938739784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95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994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1633.12</v>
      </c>
      <c r="L606" t="s">
        <v>77</v>
      </c>
      <c r="M606" t="s"/>
      <c r="N606" t="s">
        <v>1019</v>
      </c>
      <c r="O606" t="s">
        <v>79</v>
      </c>
      <c r="P606" t="s">
        <v>994</v>
      </c>
      <c r="Q606" t="s"/>
      <c r="R606" t="s">
        <v>80</v>
      </c>
      <c r="S606" t="s">
        <v>1020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HYPERLINK("https://hotelmonitor-cachepage.eclerx.com/savepage/tk_15442499907770953_sr_2150.html","info")</f>
        <v/>
      </c>
      <c r="AA606" t="n">
        <v>-3791756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89</v>
      </c>
      <c r="AO606" t="s">
        <v>1021</v>
      </c>
      <c r="AP606" t="n">
        <v>60</v>
      </c>
      <c r="AQ606" t="s">
        <v>91</v>
      </c>
      <c r="AR606" t="s">
        <v>71</v>
      </c>
      <c r="AS606" t="s"/>
      <c r="AT606" t="s">
        <v>93</v>
      </c>
      <c r="AU606" t="s"/>
      <c r="AV606" t="s"/>
      <c r="AW606" t="s"/>
      <c r="AX606" t="s"/>
      <c r="AY606" t="n">
        <v>3791756</v>
      </c>
      <c r="AZ606" t="s">
        <v>998</v>
      </c>
      <c r="BA606" t="s"/>
      <c r="BB606" t="n">
        <v>781171</v>
      </c>
      <c r="BC606" t="n">
        <v>98.8225284218788</v>
      </c>
      <c r="BD606" t="n">
        <v>8.06041938739784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95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994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1722.31</v>
      </c>
      <c r="L607" t="s">
        <v>77</v>
      </c>
      <c r="M607" t="s"/>
      <c r="N607" t="s">
        <v>1019</v>
      </c>
      <c r="O607" t="s">
        <v>79</v>
      </c>
      <c r="P607" t="s">
        <v>994</v>
      </c>
      <c r="Q607" t="s"/>
      <c r="R607" t="s">
        <v>80</v>
      </c>
      <c r="S607" t="s">
        <v>1022</v>
      </c>
      <c r="T607" t="s">
        <v>82</v>
      </c>
      <c r="U607" t="s">
        <v>83</v>
      </c>
      <c r="V607" t="s">
        <v>84</v>
      </c>
      <c r="W607" t="s">
        <v>105</v>
      </c>
      <c r="X607" t="s"/>
      <c r="Y607" t="s">
        <v>86</v>
      </c>
      <c r="Z607">
        <f>HYPERLINK("https://hotelmonitor-cachepage.eclerx.com/savepage/tk_15442499907770953_sr_2150.html","info")</f>
        <v/>
      </c>
      <c r="AA607" t="n">
        <v>-3791756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1023</v>
      </c>
      <c r="AP607" t="n">
        <v>60</v>
      </c>
      <c r="AQ607" t="s">
        <v>91</v>
      </c>
      <c r="AR607" t="s">
        <v>71</v>
      </c>
      <c r="AS607" t="s"/>
      <c r="AT607" t="s">
        <v>93</v>
      </c>
      <c r="AU607" t="s"/>
      <c r="AV607" t="s"/>
      <c r="AW607" t="s"/>
      <c r="AX607" t="s"/>
      <c r="AY607" t="n">
        <v>3791756</v>
      </c>
      <c r="AZ607" t="s">
        <v>998</v>
      </c>
      <c r="BA607" t="s"/>
      <c r="BB607" t="n">
        <v>781171</v>
      </c>
      <c r="BC607" t="n">
        <v>98.8225284218788</v>
      </c>
      <c r="BD607" t="n">
        <v>8.06041938739784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95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994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1833.94</v>
      </c>
      <c r="L608" t="s">
        <v>77</v>
      </c>
      <c r="M608" t="s"/>
      <c r="N608" t="s">
        <v>1019</v>
      </c>
      <c r="O608" t="s">
        <v>79</v>
      </c>
      <c r="P608" t="s">
        <v>994</v>
      </c>
      <c r="Q608" t="s"/>
      <c r="R608" t="s">
        <v>80</v>
      </c>
      <c r="S608" t="s">
        <v>1024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HYPERLINK("https://hotelmonitor-cachepage.eclerx.com/savepage/tk_15442499907770953_sr_2150.html","info")</f>
        <v/>
      </c>
      <c r="AA608" t="n">
        <v>-3791756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89</v>
      </c>
      <c r="AO608" t="s">
        <v>1025</v>
      </c>
      <c r="AP608" t="n">
        <v>60</v>
      </c>
      <c r="AQ608" t="s">
        <v>91</v>
      </c>
      <c r="AR608" t="s">
        <v>71</v>
      </c>
      <c r="AS608" t="s"/>
      <c r="AT608" t="s">
        <v>93</v>
      </c>
      <c r="AU608" t="s"/>
      <c r="AV608" t="s"/>
      <c r="AW608" t="s"/>
      <c r="AX608" t="s"/>
      <c r="AY608" t="n">
        <v>3791756</v>
      </c>
      <c r="AZ608" t="s">
        <v>998</v>
      </c>
      <c r="BA608" t="s"/>
      <c r="BB608" t="n">
        <v>781171</v>
      </c>
      <c r="BC608" t="n">
        <v>98.8225284218788</v>
      </c>
      <c r="BD608" t="n">
        <v>8.06041938739784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95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994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1913.68</v>
      </c>
      <c r="L609" t="s">
        <v>77</v>
      </c>
      <c r="M609" t="s"/>
      <c r="N609" t="s">
        <v>1019</v>
      </c>
      <c r="O609" t="s">
        <v>79</v>
      </c>
      <c r="P609" t="s">
        <v>994</v>
      </c>
      <c r="Q609" t="s"/>
      <c r="R609" t="s">
        <v>80</v>
      </c>
      <c r="S609" t="s">
        <v>1026</v>
      </c>
      <c r="T609" t="s">
        <v>82</v>
      </c>
      <c r="U609" t="s">
        <v>83</v>
      </c>
      <c r="V609" t="s">
        <v>84</v>
      </c>
      <c r="W609" t="s">
        <v>105</v>
      </c>
      <c r="X609" t="s"/>
      <c r="Y609" t="s">
        <v>86</v>
      </c>
      <c r="Z609">
        <f>HYPERLINK("https://hotelmonitor-cachepage.eclerx.com/savepage/tk_15442499907770953_sr_2150.html","info")</f>
        <v/>
      </c>
      <c r="AA609" t="n">
        <v>-3791756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1027</v>
      </c>
      <c r="AP609" t="n">
        <v>60</v>
      </c>
      <c r="AQ609" t="s">
        <v>91</v>
      </c>
      <c r="AR609" t="s">
        <v>71</v>
      </c>
      <c r="AS609" t="s"/>
      <c r="AT609" t="s">
        <v>93</v>
      </c>
      <c r="AU609" t="s"/>
      <c r="AV609" t="s"/>
      <c r="AW609" t="s"/>
      <c r="AX609" t="s"/>
      <c r="AY609" t="n">
        <v>3791756</v>
      </c>
      <c r="AZ609" t="s">
        <v>998</v>
      </c>
      <c r="BA609" t="s"/>
      <c r="BB609" t="n">
        <v>781171</v>
      </c>
      <c r="BC609" t="n">
        <v>98.8225284218788</v>
      </c>
      <c r="BD609" t="n">
        <v>8.06041938739784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95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994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1936.03</v>
      </c>
      <c r="L610" t="s">
        <v>77</v>
      </c>
      <c r="M610" t="s"/>
      <c r="N610" t="s">
        <v>1019</v>
      </c>
      <c r="O610" t="s">
        <v>79</v>
      </c>
      <c r="P610" t="s">
        <v>994</v>
      </c>
      <c r="Q610" t="s"/>
      <c r="R610" t="s">
        <v>80</v>
      </c>
      <c r="S610" t="s">
        <v>1028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HYPERLINK("https://hotelmonitor-cachepage.eclerx.com/savepage/tk_15442499907770953_sr_2150.html","info")</f>
        <v/>
      </c>
      <c r="AA610" t="n">
        <v>-3791756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89</v>
      </c>
      <c r="AO610" t="s">
        <v>301</v>
      </c>
      <c r="AP610" t="n">
        <v>60</v>
      </c>
      <c r="AQ610" t="s">
        <v>91</v>
      </c>
      <c r="AR610" t="s">
        <v>71</v>
      </c>
      <c r="AS610" t="s"/>
      <c r="AT610" t="s">
        <v>93</v>
      </c>
      <c r="AU610" t="s"/>
      <c r="AV610" t="s"/>
      <c r="AW610" t="s"/>
      <c r="AX610" t="s"/>
      <c r="AY610" t="n">
        <v>3791756</v>
      </c>
      <c r="AZ610" t="s">
        <v>998</v>
      </c>
      <c r="BA610" t="s"/>
      <c r="BB610" t="n">
        <v>781171</v>
      </c>
      <c r="BC610" t="n">
        <v>98.8225284218788</v>
      </c>
      <c r="BD610" t="n">
        <v>8.06041938739784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95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994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2020.2</v>
      </c>
      <c r="L611" t="s">
        <v>77</v>
      </c>
      <c r="M611" t="s"/>
      <c r="N611" t="s">
        <v>1019</v>
      </c>
      <c r="O611" t="s">
        <v>79</v>
      </c>
      <c r="P611" t="s">
        <v>994</v>
      </c>
      <c r="Q611" t="s"/>
      <c r="R611" t="s">
        <v>80</v>
      </c>
      <c r="S611" t="s">
        <v>1029</v>
      </c>
      <c r="T611" t="s">
        <v>82</v>
      </c>
      <c r="U611" t="s">
        <v>83</v>
      </c>
      <c r="V611" t="s">
        <v>84</v>
      </c>
      <c r="W611" t="s">
        <v>105</v>
      </c>
      <c r="X611" t="s"/>
      <c r="Y611" t="s">
        <v>86</v>
      </c>
      <c r="Z611">
        <f>HYPERLINK("https://hotelmonitor-cachepage.eclerx.com/savepage/tk_15442499907770953_sr_2150.html","info")</f>
        <v/>
      </c>
      <c r="AA611" t="n">
        <v>-3791756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89</v>
      </c>
      <c r="AO611" t="s">
        <v>97</v>
      </c>
      <c r="AP611" t="n">
        <v>60</v>
      </c>
      <c r="AQ611" t="s">
        <v>91</v>
      </c>
      <c r="AR611" t="s">
        <v>71</v>
      </c>
      <c r="AS611" t="s"/>
      <c r="AT611" t="s">
        <v>93</v>
      </c>
      <c r="AU611" t="s"/>
      <c r="AV611" t="s"/>
      <c r="AW611" t="s"/>
      <c r="AX611" t="s"/>
      <c r="AY611" t="n">
        <v>3791756</v>
      </c>
      <c r="AZ611" t="s">
        <v>998</v>
      </c>
      <c r="BA611" t="s"/>
      <c r="BB611" t="n">
        <v>781171</v>
      </c>
      <c r="BC611" t="n">
        <v>98.8225284218788</v>
      </c>
      <c r="BD611" t="n">
        <v>8.06041938739784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95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994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1794.79</v>
      </c>
      <c r="L612" t="s">
        <v>77</v>
      </c>
      <c r="M612" t="s"/>
      <c r="N612" t="s">
        <v>1030</v>
      </c>
      <c r="O612" t="s">
        <v>79</v>
      </c>
      <c r="P612" t="s">
        <v>994</v>
      </c>
      <c r="Q612" t="s"/>
      <c r="R612" t="s">
        <v>80</v>
      </c>
      <c r="S612" t="s">
        <v>1031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HYPERLINK("https://hotelmonitor-cachepage.eclerx.com/savepage/tk_15442499907770953_sr_2150.html","info")</f>
        <v/>
      </c>
      <c r="AA612" t="n">
        <v>-3791756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89</v>
      </c>
      <c r="AO612" t="s">
        <v>1032</v>
      </c>
      <c r="AP612" t="n">
        <v>60</v>
      </c>
      <c r="AQ612" t="s">
        <v>91</v>
      </c>
      <c r="AR612" t="s">
        <v>71</v>
      </c>
      <c r="AS612" t="s"/>
      <c r="AT612" t="s">
        <v>93</v>
      </c>
      <c r="AU612" t="s"/>
      <c r="AV612" t="s"/>
      <c r="AW612" t="s"/>
      <c r="AX612" t="s"/>
      <c r="AY612" t="n">
        <v>3791756</v>
      </c>
      <c r="AZ612" t="s">
        <v>998</v>
      </c>
      <c r="BA612" t="s"/>
      <c r="BB612" t="n">
        <v>781171</v>
      </c>
      <c r="BC612" t="n">
        <v>98.8225284218788</v>
      </c>
      <c r="BD612" t="n">
        <v>8.06041938739784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95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994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1795.51</v>
      </c>
      <c r="L613" t="s">
        <v>77</v>
      </c>
      <c r="M613" t="s"/>
      <c r="N613" t="s">
        <v>1030</v>
      </c>
      <c r="O613" t="s">
        <v>79</v>
      </c>
      <c r="P613" t="s">
        <v>994</v>
      </c>
      <c r="Q613" t="s"/>
      <c r="R613" t="s">
        <v>80</v>
      </c>
      <c r="S613" t="s">
        <v>1033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HYPERLINK("https://hotelmonitor-cachepage.eclerx.com/savepage/tk_15442499907770953_sr_2150.html","info")</f>
        <v/>
      </c>
      <c r="AA613" t="n">
        <v>-3791756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>
        <v>1032</v>
      </c>
      <c r="AP613" t="n">
        <v>60</v>
      </c>
      <c r="AQ613" t="s">
        <v>91</v>
      </c>
      <c r="AR613" t="s">
        <v>71</v>
      </c>
      <c r="AS613" t="s"/>
      <c r="AT613" t="s">
        <v>93</v>
      </c>
      <c r="AU613" t="s"/>
      <c r="AV613" t="s"/>
      <c r="AW613" t="s"/>
      <c r="AX613" t="s"/>
      <c r="AY613" t="n">
        <v>3791756</v>
      </c>
      <c r="AZ613" t="s">
        <v>998</v>
      </c>
      <c r="BA613" t="s"/>
      <c r="BB613" t="n">
        <v>781171</v>
      </c>
      <c r="BC613" t="n">
        <v>98.8225284218788</v>
      </c>
      <c r="BD613" t="n">
        <v>8.06041938739784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95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994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1865.84</v>
      </c>
      <c r="L614" t="s">
        <v>77</v>
      </c>
      <c r="M614" t="s"/>
      <c r="N614" t="s">
        <v>1030</v>
      </c>
      <c r="O614" t="s">
        <v>79</v>
      </c>
      <c r="P614" t="s">
        <v>994</v>
      </c>
      <c r="Q614" t="s"/>
      <c r="R614" t="s">
        <v>80</v>
      </c>
      <c r="S614" t="s">
        <v>1034</v>
      </c>
      <c r="T614" t="s">
        <v>82</v>
      </c>
      <c r="U614" t="s">
        <v>83</v>
      </c>
      <c r="V614" t="s">
        <v>84</v>
      </c>
      <c r="W614" t="s">
        <v>105</v>
      </c>
      <c r="X614" t="s"/>
      <c r="Y614" t="s">
        <v>86</v>
      </c>
      <c r="Z614">
        <f>HYPERLINK("https://hotelmonitor-cachepage.eclerx.com/savepage/tk_15442499907770953_sr_2150.html","info")</f>
        <v/>
      </c>
      <c r="AA614" t="n">
        <v>-3791756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>
        <v>1035</v>
      </c>
      <c r="AP614" t="n">
        <v>60</v>
      </c>
      <c r="AQ614" t="s">
        <v>91</v>
      </c>
      <c r="AR614" t="s">
        <v>71</v>
      </c>
      <c r="AS614" t="s"/>
      <c r="AT614" t="s">
        <v>93</v>
      </c>
      <c r="AU614" t="s"/>
      <c r="AV614" t="s"/>
      <c r="AW614" t="s"/>
      <c r="AX614" t="s"/>
      <c r="AY614" t="n">
        <v>3791756</v>
      </c>
      <c r="AZ614" t="s">
        <v>998</v>
      </c>
      <c r="BA614" t="s"/>
      <c r="BB614" t="n">
        <v>781171</v>
      </c>
      <c r="BC614" t="n">
        <v>98.8225284218788</v>
      </c>
      <c r="BD614" t="n">
        <v>8.06041938739784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95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994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1994.21</v>
      </c>
      <c r="L615" t="s">
        <v>77</v>
      </c>
      <c r="M615" t="s"/>
      <c r="N615" t="s">
        <v>1030</v>
      </c>
      <c r="O615" t="s">
        <v>79</v>
      </c>
      <c r="P615" t="s">
        <v>994</v>
      </c>
      <c r="Q615" t="s"/>
      <c r="R615" t="s">
        <v>80</v>
      </c>
      <c r="S615" t="s">
        <v>1036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HYPERLINK("https://hotelmonitor-cachepage.eclerx.com/savepage/tk_15442499907770953_sr_2150.html","info")</f>
        <v/>
      </c>
      <c r="AA615" t="n">
        <v>-3791756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89</v>
      </c>
      <c r="AO615" t="s">
        <v>1037</v>
      </c>
      <c r="AP615" t="n">
        <v>60</v>
      </c>
      <c r="AQ615" t="s">
        <v>91</v>
      </c>
      <c r="AR615" t="s">
        <v>71</v>
      </c>
      <c r="AS615" t="s"/>
      <c r="AT615" t="s">
        <v>93</v>
      </c>
      <c r="AU615" t="s"/>
      <c r="AV615" t="s"/>
      <c r="AW615" t="s"/>
      <c r="AX615" t="s"/>
      <c r="AY615" t="n">
        <v>3791756</v>
      </c>
      <c r="AZ615" t="s">
        <v>998</v>
      </c>
      <c r="BA615" t="s"/>
      <c r="BB615" t="n">
        <v>781171</v>
      </c>
      <c r="BC615" t="n">
        <v>98.8225284218788</v>
      </c>
      <c r="BD615" t="n">
        <v>8.06041938739784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95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994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1995.01</v>
      </c>
      <c r="L616" t="s">
        <v>77</v>
      </c>
      <c r="M616" t="s"/>
      <c r="N616" t="s">
        <v>1030</v>
      </c>
      <c r="O616" t="s">
        <v>79</v>
      </c>
      <c r="P616" t="s">
        <v>994</v>
      </c>
      <c r="Q616" t="s"/>
      <c r="R616" t="s">
        <v>80</v>
      </c>
      <c r="S616" t="s">
        <v>1038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HYPERLINK("https://hotelmonitor-cachepage.eclerx.com/savepage/tk_15442499907770953_sr_2150.html","info")</f>
        <v/>
      </c>
      <c r="AA616" t="n">
        <v>-3791756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89</v>
      </c>
      <c r="AO616" t="s">
        <v>1037</v>
      </c>
      <c r="AP616" t="n">
        <v>60</v>
      </c>
      <c r="AQ616" t="s">
        <v>91</v>
      </c>
      <c r="AR616" t="s">
        <v>71</v>
      </c>
      <c r="AS616" t="s"/>
      <c r="AT616" t="s">
        <v>93</v>
      </c>
      <c r="AU616" t="s"/>
      <c r="AV616" t="s"/>
      <c r="AW616" t="s"/>
      <c r="AX616" t="s"/>
      <c r="AY616" t="n">
        <v>3791756</v>
      </c>
      <c r="AZ616" t="s">
        <v>998</v>
      </c>
      <c r="BA616" t="s"/>
      <c r="BB616" t="n">
        <v>781171</v>
      </c>
      <c r="BC616" t="n">
        <v>98.8225284218788</v>
      </c>
      <c r="BD616" t="n">
        <v>8.06041938739784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95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994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2073.15</v>
      </c>
      <c r="L617" t="s">
        <v>77</v>
      </c>
      <c r="M617" t="s"/>
      <c r="N617" t="s">
        <v>1030</v>
      </c>
      <c r="O617" t="s">
        <v>79</v>
      </c>
      <c r="P617" t="s">
        <v>994</v>
      </c>
      <c r="Q617" t="s"/>
      <c r="R617" t="s">
        <v>80</v>
      </c>
      <c r="S617" t="s">
        <v>1039</v>
      </c>
      <c r="T617" t="s">
        <v>82</v>
      </c>
      <c r="U617" t="s">
        <v>83</v>
      </c>
      <c r="V617" t="s">
        <v>84</v>
      </c>
      <c r="W617" t="s">
        <v>105</v>
      </c>
      <c r="X617" t="s"/>
      <c r="Y617" t="s">
        <v>86</v>
      </c>
      <c r="Z617">
        <f>HYPERLINK("https://hotelmonitor-cachepage.eclerx.com/savepage/tk_15442499907770953_sr_2150.html","info")</f>
        <v/>
      </c>
      <c r="AA617" t="n">
        <v>-3791756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89</v>
      </c>
      <c r="AO617" t="s">
        <v>595</v>
      </c>
      <c r="AP617" t="n">
        <v>60</v>
      </c>
      <c r="AQ617" t="s">
        <v>91</v>
      </c>
      <c r="AR617" t="s">
        <v>71</v>
      </c>
      <c r="AS617" t="s"/>
      <c r="AT617" t="s">
        <v>93</v>
      </c>
      <c r="AU617" t="s"/>
      <c r="AV617" t="s"/>
      <c r="AW617" t="s"/>
      <c r="AX617" t="s"/>
      <c r="AY617" t="n">
        <v>3791756</v>
      </c>
      <c r="AZ617" t="s">
        <v>998</v>
      </c>
      <c r="BA617" t="s"/>
      <c r="BB617" t="n">
        <v>781171</v>
      </c>
      <c r="BC617" t="n">
        <v>98.8225284218788</v>
      </c>
      <c r="BD617" t="n">
        <v>8.06041938739784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95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994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2105.22</v>
      </c>
      <c r="L618" t="s">
        <v>77</v>
      </c>
      <c r="M618" t="s"/>
      <c r="N618" t="s">
        <v>1030</v>
      </c>
      <c r="O618" t="s">
        <v>79</v>
      </c>
      <c r="P618" t="s">
        <v>994</v>
      </c>
      <c r="Q618" t="s"/>
      <c r="R618" t="s">
        <v>80</v>
      </c>
      <c r="S618" t="s">
        <v>1040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>
        <f>HYPERLINK("https://hotelmonitor-cachepage.eclerx.com/savepage/tk_15442499907770953_sr_2150.html","info")</f>
        <v/>
      </c>
      <c r="AA618" t="n">
        <v>-3791756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89</v>
      </c>
      <c r="AO618" t="s">
        <v>1041</v>
      </c>
      <c r="AP618" t="n">
        <v>60</v>
      </c>
      <c r="AQ618" t="s">
        <v>91</v>
      </c>
      <c r="AR618" t="s">
        <v>71</v>
      </c>
      <c r="AS618" t="s"/>
      <c r="AT618" t="s">
        <v>93</v>
      </c>
      <c r="AU618" t="s"/>
      <c r="AV618" t="s"/>
      <c r="AW618" t="s"/>
      <c r="AX618" t="s"/>
      <c r="AY618" t="n">
        <v>3791756</v>
      </c>
      <c r="AZ618" t="s">
        <v>998</v>
      </c>
      <c r="BA618" t="s"/>
      <c r="BB618" t="n">
        <v>781171</v>
      </c>
      <c r="BC618" t="n">
        <v>98.8225284218788</v>
      </c>
      <c r="BD618" t="n">
        <v>8.06041938739784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95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994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2106.06</v>
      </c>
      <c r="L619" t="s">
        <v>77</v>
      </c>
      <c r="M619" t="s"/>
      <c r="N619" t="s">
        <v>1030</v>
      </c>
      <c r="O619" t="s">
        <v>79</v>
      </c>
      <c r="P619" t="s">
        <v>994</v>
      </c>
      <c r="Q619" t="s"/>
      <c r="R619" t="s">
        <v>80</v>
      </c>
      <c r="S619" t="s">
        <v>1042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>
        <f>HYPERLINK("https://hotelmonitor-cachepage.eclerx.com/savepage/tk_15442499907770953_sr_2150.html","info")</f>
        <v/>
      </c>
      <c r="AA619" t="n">
        <v>-3791756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89</v>
      </c>
      <c r="AO619" t="s">
        <v>1041</v>
      </c>
      <c r="AP619" t="n">
        <v>60</v>
      </c>
      <c r="AQ619" t="s">
        <v>91</v>
      </c>
      <c r="AR619" t="s">
        <v>71</v>
      </c>
      <c r="AS619" t="s"/>
      <c r="AT619" t="s">
        <v>93</v>
      </c>
      <c r="AU619" t="s"/>
      <c r="AV619" t="s"/>
      <c r="AW619" t="s"/>
      <c r="AX619" t="s"/>
      <c r="AY619" t="n">
        <v>3791756</v>
      </c>
      <c r="AZ619" t="s">
        <v>998</v>
      </c>
      <c r="BA619" t="s"/>
      <c r="BB619" t="n">
        <v>781171</v>
      </c>
      <c r="BC619" t="n">
        <v>98.8225284218788</v>
      </c>
      <c r="BD619" t="n">
        <v>8.06041938739784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95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994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2188.55</v>
      </c>
      <c r="L620" t="s">
        <v>77</v>
      </c>
      <c r="M620" t="s"/>
      <c r="N620" t="s">
        <v>1030</v>
      </c>
      <c r="O620" t="s">
        <v>79</v>
      </c>
      <c r="P620" t="s">
        <v>994</v>
      </c>
      <c r="Q620" t="s"/>
      <c r="R620" t="s">
        <v>80</v>
      </c>
      <c r="S620" t="s">
        <v>1043</v>
      </c>
      <c r="T620" t="s">
        <v>82</v>
      </c>
      <c r="U620" t="s">
        <v>83</v>
      </c>
      <c r="V620" t="s">
        <v>84</v>
      </c>
      <c r="W620" t="s">
        <v>105</v>
      </c>
      <c r="X620" t="s"/>
      <c r="Y620" t="s">
        <v>86</v>
      </c>
      <c r="Z620">
        <f>HYPERLINK("https://hotelmonitor-cachepage.eclerx.com/savepage/tk_15442499907770953_sr_2150.html","info")</f>
        <v/>
      </c>
      <c r="AA620" t="n">
        <v>-3791756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>
        <v>1044</v>
      </c>
      <c r="AP620" t="n">
        <v>60</v>
      </c>
      <c r="AQ620" t="s">
        <v>91</v>
      </c>
      <c r="AR620" t="s">
        <v>71</v>
      </c>
      <c r="AS620" t="s"/>
      <c r="AT620" t="s">
        <v>93</v>
      </c>
      <c r="AU620" t="s"/>
      <c r="AV620" t="s"/>
      <c r="AW620" t="s"/>
      <c r="AX620" t="s"/>
      <c r="AY620" t="n">
        <v>3791756</v>
      </c>
      <c r="AZ620" t="s">
        <v>998</v>
      </c>
      <c r="BA620" t="s"/>
      <c r="BB620" t="n">
        <v>781171</v>
      </c>
      <c r="BC620" t="n">
        <v>98.8225284218788</v>
      </c>
      <c r="BD620" t="n">
        <v>8.06041938739784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95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994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1937.66</v>
      </c>
      <c r="L621" t="s">
        <v>77</v>
      </c>
      <c r="M621" t="s"/>
      <c r="N621" t="s">
        <v>1045</v>
      </c>
      <c r="O621" t="s">
        <v>79</v>
      </c>
      <c r="P621" t="s">
        <v>994</v>
      </c>
      <c r="Q621" t="s"/>
      <c r="R621" t="s">
        <v>80</v>
      </c>
      <c r="S621" t="s">
        <v>1046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>
        <f>HYPERLINK("https://hotelmonitor-cachepage.eclerx.com/savepage/tk_15442499907770953_sr_2150.html","info")</f>
        <v/>
      </c>
      <c r="AA621" t="n">
        <v>-3791756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60</v>
      </c>
      <c r="AQ621" t="s">
        <v>91</v>
      </c>
      <c r="AR621" t="s">
        <v>92</v>
      </c>
      <c r="AS621" t="s"/>
      <c r="AT621" t="s">
        <v>93</v>
      </c>
      <c r="AU621" t="s"/>
      <c r="AV621" t="s"/>
      <c r="AW621" t="s"/>
      <c r="AX621" t="s"/>
      <c r="AY621" t="n">
        <v>3791756</v>
      </c>
      <c r="AZ621" t="s">
        <v>998</v>
      </c>
      <c r="BA621" t="s"/>
      <c r="BB621" t="n">
        <v>781171</v>
      </c>
      <c r="BC621" t="n">
        <v>98.8225284218788</v>
      </c>
      <c r="BD621" t="n">
        <v>8.06041938739784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95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994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2021.91</v>
      </c>
      <c r="L622" t="s">
        <v>77</v>
      </c>
      <c r="M622" t="s"/>
      <c r="N622" t="s">
        <v>1045</v>
      </c>
      <c r="O622" t="s">
        <v>79</v>
      </c>
      <c r="P622" t="s">
        <v>994</v>
      </c>
      <c r="Q622" t="s"/>
      <c r="R622" t="s">
        <v>80</v>
      </c>
      <c r="S622" t="s">
        <v>1047</v>
      </c>
      <c r="T622" t="s">
        <v>82</v>
      </c>
      <c r="U622" t="s">
        <v>83</v>
      </c>
      <c r="V622" t="s">
        <v>84</v>
      </c>
      <c r="W622" t="s">
        <v>105</v>
      </c>
      <c r="X622" t="s"/>
      <c r="Y622" t="s">
        <v>86</v>
      </c>
      <c r="Z622">
        <f>HYPERLINK("https://hotelmonitor-cachepage.eclerx.com/savepage/tk_15442499907770953_sr_2150.html","info")</f>
        <v/>
      </c>
      <c r="AA622" t="n">
        <v>-3791756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60</v>
      </c>
      <c r="AQ622" t="s">
        <v>91</v>
      </c>
      <c r="AR622" t="s">
        <v>92</v>
      </c>
      <c r="AS622" t="s"/>
      <c r="AT622" t="s">
        <v>93</v>
      </c>
      <c r="AU622" t="s"/>
      <c r="AV622" t="s"/>
      <c r="AW622" t="s"/>
      <c r="AX622" t="s"/>
      <c r="AY622" t="n">
        <v>3791756</v>
      </c>
      <c r="AZ622" t="s">
        <v>998</v>
      </c>
      <c r="BA622" t="s"/>
      <c r="BB622" t="n">
        <v>781171</v>
      </c>
      <c r="BC622" t="n">
        <v>98.8225284218788</v>
      </c>
      <c r="BD622" t="n">
        <v>8.06041938739784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95</v>
      </c>
    </row>
    <row r="623" spans="1:70">
      <c r="A623" t="s">
        <v>145</v>
      </c>
      <c r="B623" t="s">
        <v>71</v>
      </c>
      <c r="C623" t="s">
        <v>72</v>
      </c>
      <c r="D623" t="n">
        <v>2</v>
      </c>
      <c r="E623" t="s">
        <v>1048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1154.18</v>
      </c>
      <c r="L623" t="s">
        <v>77</v>
      </c>
      <c r="M623" t="s"/>
      <c r="N623" t="s">
        <v>202</v>
      </c>
      <c r="O623" t="s">
        <v>79</v>
      </c>
      <c r="P623" t="s">
        <v>1048</v>
      </c>
      <c r="Q623" t="s"/>
      <c r="R623" t="s">
        <v>80</v>
      </c>
      <c r="S623" t="s">
        <v>1049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>
        <f>HYPERLINK("https://hotelmonitor-cachepage.eclerx.com/savepage/tk_15442512306362822_sr_2150.html","info")</f>
        <v/>
      </c>
      <c r="AA623" t="n">
        <v>-6797539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471</v>
      </c>
      <c r="AQ623" t="s">
        <v>91</v>
      </c>
      <c r="AR623" t="s">
        <v>92</v>
      </c>
      <c r="AS623" t="s"/>
      <c r="AT623" t="s">
        <v>93</v>
      </c>
      <c r="AU623" t="s"/>
      <c r="AV623" t="s"/>
      <c r="AW623" t="s"/>
      <c r="AX623" t="s"/>
      <c r="AY623" t="n">
        <v>6797539</v>
      </c>
      <c r="AZ623" t="s"/>
      <c r="BA623" t="s"/>
      <c r="BB623" t="n">
        <v>5181433</v>
      </c>
      <c r="BC623" t="n">
        <v>98.861473775177</v>
      </c>
      <c r="BD623" t="n">
        <v>8.03335875762791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95</v>
      </c>
    </row>
    <row r="624" spans="1:70">
      <c r="A624" t="s">
        <v>145</v>
      </c>
      <c r="B624" t="s">
        <v>71</v>
      </c>
      <c r="C624" t="s">
        <v>72</v>
      </c>
      <c r="D624" t="n">
        <v>2</v>
      </c>
      <c r="E624" t="s">
        <v>1048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1154.18</v>
      </c>
      <c r="L624" t="s">
        <v>77</v>
      </c>
      <c r="M624" t="s"/>
      <c r="N624" t="s">
        <v>112</v>
      </c>
      <c r="O624" t="s">
        <v>79</v>
      </c>
      <c r="P624" t="s">
        <v>1048</v>
      </c>
      <c r="Q624" t="s"/>
      <c r="R624" t="s">
        <v>80</v>
      </c>
      <c r="S624" t="s">
        <v>1049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>
        <f>HYPERLINK("https://hotelmonitor-cachepage.eclerx.com/savepage/tk_15442512306362822_sr_2150.html","info")</f>
        <v/>
      </c>
      <c r="AA624" t="n">
        <v>-6797539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471</v>
      </c>
      <c r="AQ624" t="s">
        <v>91</v>
      </c>
      <c r="AR624" t="s">
        <v>92</v>
      </c>
      <c r="AS624" t="s"/>
      <c r="AT624" t="s">
        <v>93</v>
      </c>
      <c r="AU624" t="s"/>
      <c r="AV624" t="s"/>
      <c r="AW624" t="s"/>
      <c r="AX624" t="s"/>
      <c r="AY624" t="n">
        <v>6797539</v>
      </c>
      <c r="AZ624" t="s"/>
      <c r="BA624" t="s"/>
      <c r="BB624" t="n">
        <v>5181433</v>
      </c>
      <c r="BC624" t="n">
        <v>98.861473775177</v>
      </c>
      <c r="BD624" t="n">
        <v>8.03335875762791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95</v>
      </c>
    </row>
    <row r="625" spans="1:70">
      <c r="A625" t="s">
        <v>145</v>
      </c>
      <c r="B625" t="s">
        <v>71</v>
      </c>
      <c r="C625" t="s">
        <v>72</v>
      </c>
      <c r="D625" t="n">
        <v>2</v>
      </c>
      <c r="E625" t="s">
        <v>1048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1381.64</v>
      </c>
      <c r="L625" t="s">
        <v>77</v>
      </c>
      <c r="M625" t="s"/>
      <c r="N625" t="s">
        <v>112</v>
      </c>
      <c r="O625" t="s">
        <v>79</v>
      </c>
      <c r="P625" t="s">
        <v>1048</v>
      </c>
      <c r="Q625" t="s"/>
      <c r="R625" t="s">
        <v>80</v>
      </c>
      <c r="S625" t="s">
        <v>1050</v>
      </c>
      <c r="T625" t="s">
        <v>82</v>
      </c>
      <c r="U625" t="s">
        <v>83</v>
      </c>
      <c r="V625" t="s">
        <v>84</v>
      </c>
      <c r="W625" t="s">
        <v>105</v>
      </c>
      <c r="X625" t="s"/>
      <c r="Y625" t="s">
        <v>86</v>
      </c>
      <c r="Z625">
        <f>HYPERLINK("https://hotelmonitor-cachepage.eclerx.com/savepage/tk_15442512306362822_sr_2150.html","info")</f>
        <v/>
      </c>
      <c r="AA625" t="n">
        <v>-6797539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471</v>
      </c>
      <c r="AQ625" t="s">
        <v>91</v>
      </c>
      <c r="AR625" t="s">
        <v>92</v>
      </c>
      <c r="AS625" t="s"/>
      <c r="AT625" t="s">
        <v>93</v>
      </c>
      <c r="AU625" t="s"/>
      <c r="AV625" t="s"/>
      <c r="AW625" t="s"/>
      <c r="AX625" t="s"/>
      <c r="AY625" t="n">
        <v>6797539</v>
      </c>
      <c r="AZ625" t="s"/>
      <c r="BA625" t="s"/>
      <c r="BB625" t="n">
        <v>5181433</v>
      </c>
      <c r="BC625" t="n">
        <v>98.861473775177</v>
      </c>
      <c r="BD625" t="n">
        <v>8.03335875762791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95</v>
      </c>
    </row>
    <row r="626" spans="1:70">
      <c r="A626" t="s">
        <v>145</v>
      </c>
      <c r="B626" t="s">
        <v>71</v>
      </c>
      <c r="C626" t="s">
        <v>72</v>
      </c>
      <c r="D626" t="n">
        <v>2</v>
      </c>
      <c r="E626" t="s">
        <v>1048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2443.13</v>
      </c>
      <c r="L626" t="s">
        <v>77</v>
      </c>
      <c r="M626" t="s"/>
      <c r="N626" t="s">
        <v>1051</v>
      </c>
      <c r="O626" t="s">
        <v>79</v>
      </c>
      <c r="P626" t="s">
        <v>1048</v>
      </c>
      <c r="Q626" t="s"/>
      <c r="R626" t="s">
        <v>80</v>
      </c>
      <c r="S626" t="s">
        <v>1052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>
        <f>HYPERLINK("https://hotelmonitor-cachepage.eclerx.com/savepage/tk_15442512306362822_sr_2150.html","info")</f>
        <v/>
      </c>
      <c r="AA626" t="n">
        <v>-6797539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471</v>
      </c>
      <c r="AQ626" t="s">
        <v>91</v>
      </c>
      <c r="AR626" t="s">
        <v>92</v>
      </c>
      <c r="AS626" t="s"/>
      <c r="AT626" t="s">
        <v>93</v>
      </c>
      <c r="AU626" t="s"/>
      <c r="AV626" t="s"/>
      <c r="AW626" t="s"/>
      <c r="AX626" t="s"/>
      <c r="AY626" t="n">
        <v>6797539</v>
      </c>
      <c r="AZ626" t="s"/>
      <c r="BA626" t="s"/>
      <c r="BB626" t="n">
        <v>5181433</v>
      </c>
      <c r="BC626" t="n">
        <v>98.861473775177</v>
      </c>
      <c r="BD626" t="n">
        <v>8.03335875762791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95</v>
      </c>
    </row>
    <row r="627" spans="1:70">
      <c r="A627" t="s">
        <v>145</v>
      </c>
      <c r="B627" t="s">
        <v>71</v>
      </c>
      <c r="C627" t="s">
        <v>72</v>
      </c>
      <c r="D627" t="n">
        <v>2</v>
      </c>
      <c r="E627" t="s">
        <v>1048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2864.36</v>
      </c>
      <c r="L627" t="s">
        <v>77</v>
      </c>
      <c r="M627" t="s"/>
      <c r="N627" t="s">
        <v>1051</v>
      </c>
      <c r="O627" t="s">
        <v>79</v>
      </c>
      <c r="P627" t="s">
        <v>1048</v>
      </c>
      <c r="Q627" t="s"/>
      <c r="R627" t="s">
        <v>80</v>
      </c>
      <c r="S627" t="s">
        <v>1053</v>
      </c>
      <c r="T627" t="s">
        <v>82</v>
      </c>
      <c r="U627" t="s">
        <v>83</v>
      </c>
      <c r="V627" t="s">
        <v>84</v>
      </c>
      <c r="W627" t="s">
        <v>105</v>
      </c>
      <c r="X627" t="s"/>
      <c r="Y627" t="s">
        <v>86</v>
      </c>
      <c r="Z627">
        <f>HYPERLINK("https://hotelmonitor-cachepage.eclerx.com/savepage/tk_15442512306362822_sr_2150.html","info")</f>
        <v/>
      </c>
      <c r="AA627" t="n">
        <v>-6797539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471</v>
      </c>
      <c r="AQ627" t="s">
        <v>91</v>
      </c>
      <c r="AR627" t="s">
        <v>92</v>
      </c>
      <c r="AS627" t="s"/>
      <c r="AT627" t="s">
        <v>93</v>
      </c>
      <c r="AU627" t="s"/>
      <c r="AV627" t="s"/>
      <c r="AW627" t="s"/>
      <c r="AX627" t="s"/>
      <c r="AY627" t="n">
        <v>6797539</v>
      </c>
      <c r="AZ627" t="s"/>
      <c r="BA627" t="s"/>
      <c r="BB627" t="n">
        <v>5181433</v>
      </c>
      <c r="BC627" t="n">
        <v>98.861473775177</v>
      </c>
      <c r="BD627" t="n">
        <v>8.03335875762791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95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1054</v>
      </c>
      <c r="F628" t="n">
        <v>545215</v>
      </c>
      <c r="G628" t="s">
        <v>74</v>
      </c>
      <c r="H628" t="s">
        <v>75</v>
      </c>
      <c r="I628" t="s"/>
      <c r="J628" t="s">
        <v>76</v>
      </c>
      <c r="K628" t="n">
        <v>4656.66</v>
      </c>
      <c r="L628" t="s">
        <v>77</v>
      </c>
      <c r="M628" t="s"/>
      <c r="N628" t="s">
        <v>1055</v>
      </c>
      <c r="O628" t="s">
        <v>79</v>
      </c>
      <c r="P628" t="s">
        <v>1054</v>
      </c>
      <c r="Q628" t="s"/>
      <c r="R628" t="s">
        <v>148</v>
      </c>
      <c r="S628" t="s">
        <v>1056</v>
      </c>
      <c r="T628" t="s">
        <v>82</v>
      </c>
      <c r="U628" t="s">
        <v>83</v>
      </c>
      <c r="V628" t="s">
        <v>84</v>
      </c>
      <c r="W628" t="s">
        <v>105</v>
      </c>
      <c r="X628" t="s"/>
      <c r="Y628" t="s">
        <v>86</v>
      </c>
      <c r="Z628">
        <f>HYPERLINK("https://hotelmonitor-cachepage.eclerx.com/savepage/tk_15442502407011654_sr_2150.html","info")</f>
        <v/>
      </c>
      <c r="AA628" t="n">
        <v>84511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89</v>
      </c>
      <c r="AO628" t="s">
        <v>1057</v>
      </c>
      <c r="AP628" t="n">
        <v>181</v>
      </c>
      <c r="AQ628" t="s">
        <v>91</v>
      </c>
      <c r="AR628" t="s">
        <v>71</v>
      </c>
      <c r="AS628" t="s"/>
      <c r="AT628" t="s">
        <v>93</v>
      </c>
      <c r="AU628" t="s"/>
      <c r="AV628" t="s"/>
      <c r="AW628" t="s"/>
      <c r="AX628" t="s"/>
      <c r="AY628" t="n">
        <v>4750971</v>
      </c>
      <c r="AZ628" t="s">
        <v>1058</v>
      </c>
      <c r="BA628" t="s"/>
      <c r="BB628" t="n">
        <v>96984</v>
      </c>
      <c r="BC628" t="n">
        <v>98.94347522</v>
      </c>
      <c r="BD628" t="n">
        <v>8.014823786999999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95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1054</v>
      </c>
      <c r="F629" t="n">
        <v>545215</v>
      </c>
      <c r="G629" t="s">
        <v>74</v>
      </c>
      <c r="H629" t="s">
        <v>75</v>
      </c>
      <c r="I629" t="s"/>
      <c r="J629" t="s">
        <v>76</v>
      </c>
      <c r="K629" t="n">
        <v>4656.66</v>
      </c>
      <c r="L629" t="s">
        <v>77</v>
      </c>
      <c r="M629" t="s"/>
      <c r="N629" t="s">
        <v>1055</v>
      </c>
      <c r="O629" t="s">
        <v>79</v>
      </c>
      <c r="P629" t="s">
        <v>1054</v>
      </c>
      <c r="Q629" t="s"/>
      <c r="R629" t="s">
        <v>148</v>
      </c>
      <c r="S629" t="s">
        <v>1056</v>
      </c>
      <c r="T629" t="s">
        <v>82</v>
      </c>
      <c r="U629" t="s">
        <v>83</v>
      </c>
      <c r="V629" t="s">
        <v>84</v>
      </c>
      <c r="W629" t="s">
        <v>105</v>
      </c>
      <c r="X629" t="s"/>
      <c r="Y629" t="s">
        <v>86</v>
      </c>
      <c r="Z629">
        <f>HYPERLINK("https://hotelmonitor-cachepage.eclerx.com/savepage/tk_15442502407011654_sr_2150.html","info")</f>
        <v/>
      </c>
      <c r="AA629" t="n">
        <v>84511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89</v>
      </c>
      <c r="AO629" t="s">
        <v>1057</v>
      </c>
      <c r="AP629" t="n">
        <v>181</v>
      </c>
      <c r="AQ629" t="s">
        <v>91</v>
      </c>
      <c r="AR629" t="s">
        <v>261</v>
      </c>
      <c r="AS629" t="s"/>
      <c r="AT629" t="s">
        <v>93</v>
      </c>
      <c r="AU629" t="s"/>
      <c r="AV629" t="s"/>
      <c r="AW629" t="s"/>
      <c r="AX629" t="s"/>
      <c r="AY629" t="n">
        <v>4750971</v>
      </c>
      <c r="AZ629" t="s">
        <v>1058</v>
      </c>
      <c r="BA629" t="s"/>
      <c r="BB629" t="n">
        <v>96984</v>
      </c>
      <c r="BC629" t="n">
        <v>98.94347522</v>
      </c>
      <c r="BD629" t="n">
        <v>8.014823786999999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95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1054</v>
      </c>
      <c r="F630" t="n">
        <v>545215</v>
      </c>
      <c r="G630" t="s">
        <v>74</v>
      </c>
      <c r="H630" t="s">
        <v>75</v>
      </c>
      <c r="I630" t="s"/>
      <c r="J630" t="s">
        <v>76</v>
      </c>
      <c r="K630" t="n">
        <v>5004.21</v>
      </c>
      <c r="L630" t="s">
        <v>77</v>
      </c>
      <c r="M630" t="s"/>
      <c r="N630" t="s">
        <v>1055</v>
      </c>
      <c r="O630" t="s">
        <v>79</v>
      </c>
      <c r="P630" t="s">
        <v>1054</v>
      </c>
      <c r="Q630" t="s"/>
      <c r="R630" t="s">
        <v>148</v>
      </c>
      <c r="S630" t="s">
        <v>1059</v>
      </c>
      <c r="T630" t="s">
        <v>82</v>
      </c>
      <c r="U630" t="s">
        <v>83</v>
      </c>
      <c r="V630" t="s">
        <v>84</v>
      </c>
      <c r="W630" t="s">
        <v>105</v>
      </c>
      <c r="X630" t="s"/>
      <c r="Y630" t="s">
        <v>86</v>
      </c>
      <c r="Z630">
        <f>HYPERLINK("https://hotelmonitor-cachepage.eclerx.com/savepage/tk_15442502407011654_sr_2150.html","info")</f>
        <v/>
      </c>
      <c r="AA630" t="n">
        <v>84511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181</v>
      </c>
      <c r="AQ630" t="s">
        <v>91</v>
      </c>
      <c r="AR630" t="s">
        <v>92</v>
      </c>
      <c r="AS630" t="s"/>
      <c r="AT630" t="s">
        <v>93</v>
      </c>
      <c r="AU630" t="s"/>
      <c r="AV630" t="s"/>
      <c r="AW630" t="s"/>
      <c r="AX630" t="s"/>
      <c r="AY630" t="n">
        <v>4750971</v>
      </c>
      <c r="AZ630" t="s">
        <v>1058</v>
      </c>
      <c r="BA630" t="s"/>
      <c r="BB630" t="n">
        <v>96984</v>
      </c>
      <c r="BC630" t="n">
        <v>98.94347522</v>
      </c>
      <c r="BD630" t="n">
        <v>8.014823786999999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95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1054</v>
      </c>
      <c r="F631" t="n">
        <v>545215</v>
      </c>
      <c r="G631" t="s">
        <v>74</v>
      </c>
      <c r="H631" t="s">
        <v>75</v>
      </c>
      <c r="I631" t="s"/>
      <c r="J631" t="s">
        <v>76</v>
      </c>
      <c r="K631" t="n">
        <v>5883.32</v>
      </c>
      <c r="L631" t="s">
        <v>77</v>
      </c>
      <c r="M631" t="s"/>
      <c r="N631" t="s">
        <v>1060</v>
      </c>
      <c r="O631" t="s">
        <v>79</v>
      </c>
      <c r="P631" t="s">
        <v>1054</v>
      </c>
      <c r="Q631" t="s"/>
      <c r="R631" t="s">
        <v>148</v>
      </c>
      <c r="S631" t="s">
        <v>1061</v>
      </c>
      <c r="T631" t="s">
        <v>82</v>
      </c>
      <c r="U631" t="s">
        <v>83</v>
      </c>
      <c r="V631" t="s">
        <v>84</v>
      </c>
      <c r="W631" t="s">
        <v>105</v>
      </c>
      <c r="X631" t="s"/>
      <c r="Y631" t="s">
        <v>86</v>
      </c>
      <c r="Z631">
        <f>HYPERLINK("https://hotelmonitor-cachepage.eclerx.com/savepage/tk_15442502407011654_sr_2150.html","info")</f>
        <v/>
      </c>
      <c r="AA631" t="n">
        <v>84511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89</v>
      </c>
      <c r="AO631" t="s">
        <v>1062</v>
      </c>
      <c r="AP631" t="n">
        <v>181</v>
      </c>
      <c r="AQ631" t="s">
        <v>91</v>
      </c>
      <c r="AR631" t="s">
        <v>71</v>
      </c>
      <c r="AS631" t="s"/>
      <c r="AT631" t="s">
        <v>93</v>
      </c>
      <c r="AU631" t="s"/>
      <c r="AV631" t="s"/>
      <c r="AW631" t="s"/>
      <c r="AX631" t="s"/>
      <c r="AY631" t="n">
        <v>4750971</v>
      </c>
      <c r="AZ631" t="s">
        <v>1058</v>
      </c>
      <c r="BA631" t="s"/>
      <c r="BB631" t="n">
        <v>96984</v>
      </c>
      <c r="BC631" t="n">
        <v>98.94347522</v>
      </c>
      <c r="BD631" t="n">
        <v>8.014823786999999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95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1054</v>
      </c>
      <c r="F632" t="n">
        <v>545215</v>
      </c>
      <c r="G632" t="s">
        <v>74</v>
      </c>
      <c r="H632" t="s">
        <v>75</v>
      </c>
      <c r="I632" t="s"/>
      <c r="J632" t="s">
        <v>76</v>
      </c>
      <c r="K632" t="n">
        <v>5883.32</v>
      </c>
      <c r="L632" t="s">
        <v>77</v>
      </c>
      <c r="M632" t="s"/>
      <c r="N632" t="s">
        <v>1060</v>
      </c>
      <c r="O632" t="s">
        <v>79</v>
      </c>
      <c r="P632" t="s">
        <v>1054</v>
      </c>
      <c r="Q632" t="s"/>
      <c r="R632" t="s">
        <v>148</v>
      </c>
      <c r="S632" t="s">
        <v>1061</v>
      </c>
      <c r="T632" t="s">
        <v>82</v>
      </c>
      <c r="U632" t="s">
        <v>83</v>
      </c>
      <c r="V632" t="s">
        <v>84</v>
      </c>
      <c r="W632" t="s">
        <v>105</v>
      </c>
      <c r="X632" t="s"/>
      <c r="Y632" t="s">
        <v>86</v>
      </c>
      <c r="Z632">
        <f>HYPERLINK("https://hotelmonitor-cachepage.eclerx.com/savepage/tk_15442502407011654_sr_2150.html","info")</f>
        <v/>
      </c>
      <c r="AA632" t="n">
        <v>84511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89</v>
      </c>
      <c r="AO632" t="s">
        <v>1062</v>
      </c>
      <c r="AP632" t="n">
        <v>181</v>
      </c>
      <c r="AQ632" t="s">
        <v>91</v>
      </c>
      <c r="AR632" t="s">
        <v>261</v>
      </c>
      <c r="AS632" t="s"/>
      <c r="AT632" t="s">
        <v>93</v>
      </c>
      <c r="AU632" t="s"/>
      <c r="AV632" t="s"/>
      <c r="AW632" t="s"/>
      <c r="AX632" t="s"/>
      <c r="AY632" t="n">
        <v>4750971</v>
      </c>
      <c r="AZ632" t="s">
        <v>1058</v>
      </c>
      <c r="BA632" t="s"/>
      <c r="BB632" t="n">
        <v>96984</v>
      </c>
      <c r="BC632" t="n">
        <v>98.94347522</v>
      </c>
      <c r="BD632" t="n">
        <v>8.014823786999999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95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1054</v>
      </c>
      <c r="F633" t="n">
        <v>545215</v>
      </c>
      <c r="G633" t="s">
        <v>74</v>
      </c>
      <c r="H633" t="s">
        <v>75</v>
      </c>
      <c r="I633" t="s"/>
      <c r="J633" t="s">
        <v>76</v>
      </c>
      <c r="K633" t="n">
        <v>6255.26</v>
      </c>
      <c r="L633" t="s">
        <v>77</v>
      </c>
      <c r="M633" t="s"/>
      <c r="N633" t="s">
        <v>1060</v>
      </c>
      <c r="O633" t="s">
        <v>79</v>
      </c>
      <c r="P633" t="s">
        <v>1054</v>
      </c>
      <c r="Q633" t="s"/>
      <c r="R633" t="s">
        <v>148</v>
      </c>
      <c r="S633" t="s">
        <v>1063</v>
      </c>
      <c r="T633" t="s">
        <v>82</v>
      </c>
      <c r="U633" t="s">
        <v>83</v>
      </c>
      <c r="V633" t="s">
        <v>84</v>
      </c>
      <c r="W633" t="s">
        <v>105</v>
      </c>
      <c r="X633" t="s"/>
      <c r="Y633" t="s">
        <v>86</v>
      </c>
      <c r="Z633">
        <f>HYPERLINK("https://hotelmonitor-cachepage.eclerx.com/savepage/tk_15442502407011654_sr_2150.html","info")</f>
        <v/>
      </c>
      <c r="AA633" t="n">
        <v>84511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181</v>
      </c>
      <c r="AQ633" t="s">
        <v>91</v>
      </c>
      <c r="AR633" t="s">
        <v>92</v>
      </c>
      <c r="AS633" t="s"/>
      <c r="AT633" t="s">
        <v>93</v>
      </c>
      <c r="AU633" t="s"/>
      <c r="AV633" t="s"/>
      <c r="AW633" t="s"/>
      <c r="AX633" t="s"/>
      <c r="AY633" t="n">
        <v>4750971</v>
      </c>
      <c r="AZ633" t="s">
        <v>1058</v>
      </c>
      <c r="BA633" t="s"/>
      <c r="BB633" t="n">
        <v>96984</v>
      </c>
      <c r="BC633" t="n">
        <v>98.94347522</v>
      </c>
      <c r="BD633" t="n">
        <v>8.014823786999999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95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1054</v>
      </c>
      <c r="F634" t="n">
        <v>545215</v>
      </c>
      <c r="G634" t="s">
        <v>74</v>
      </c>
      <c r="H634" t="s">
        <v>75</v>
      </c>
      <c r="I634" t="s"/>
      <c r="J634" t="s">
        <v>76</v>
      </c>
      <c r="K634" t="n">
        <v>7059.98</v>
      </c>
      <c r="L634" t="s">
        <v>77</v>
      </c>
      <c r="M634" t="s"/>
      <c r="N634" t="s">
        <v>1064</v>
      </c>
      <c r="O634" t="s">
        <v>79</v>
      </c>
      <c r="P634" t="s">
        <v>1054</v>
      </c>
      <c r="Q634" t="s"/>
      <c r="R634" t="s">
        <v>148</v>
      </c>
      <c r="S634" t="s">
        <v>1065</v>
      </c>
      <c r="T634" t="s">
        <v>82</v>
      </c>
      <c r="U634" t="s">
        <v>83</v>
      </c>
      <c r="V634" t="s">
        <v>84</v>
      </c>
      <c r="W634" t="s">
        <v>105</v>
      </c>
      <c r="X634" t="s"/>
      <c r="Y634" t="s">
        <v>86</v>
      </c>
      <c r="Z634">
        <f>HYPERLINK("https://hotelmonitor-cachepage.eclerx.com/savepage/tk_15442502407011654_sr_2150.html","info")</f>
        <v/>
      </c>
      <c r="AA634" t="n">
        <v>84511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89</v>
      </c>
      <c r="AO634" t="s">
        <v>1066</v>
      </c>
      <c r="AP634" t="n">
        <v>181</v>
      </c>
      <c r="AQ634" t="s">
        <v>91</v>
      </c>
      <c r="AR634" t="s">
        <v>71</v>
      </c>
      <c r="AS634" t="s"/>
      <c r="AT634" t="s">
        <v>93</v>
      </c>
      <c r="AU634" t="s"/>
      <c r="AV634" t="s"/>
      <c r="AW634" t="s"/>
      <c r="AX634" t="s"/>
      <c r="AY634" t="n">
        <v>4750971</v>
      </c>
      <c r="AZ634" t="s">
        <v>1058</v>
      </c>
      <c r="BA634" t="s"/>
      <c r="BB634" t="n">
        <v>96984</v>
      </c>
      <c r="BC634" t="n">
        <v>98.94347522</v>
      </c>
      <c r="BD634" t="n">
        <v>8.014823786999999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95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1054</v>
      </c>
      <c r="F635" t="n">
        <v>545215</v>
      </c>
      <c r="G635" t="s">
        <v>74</v>
      </c>
      <c r="H635" t="s">
        <v>75</v>
      </c>
      <c r="I635" t="s"/>
      <c r="J635" t="s">
        <v>76</v>
      </c>
      <c r="K635" t="n">
        <v>7059.98</v>
      </c>
      <c r="L635" t="s">
        <v>77</v>
      </c>
      <c r="M635" t="s"/>
      <c r="N635" t="s">
        <v>1064</v>
      </c>
      <c r="O635" t="s">
        <v>79</v>
      </c>
      <c r="P635" t="s">
        <v>1054</v>
      </c>
      <c r="Q635" t="s"/>
      <c r="R635" t="s">
        <v>148</v>
      </c>
      <c r="S635" t="s">
        <v>1065</v>
      </c>
      <c r="T635" t="s">
        <v>82</v>
      </c>
      <c r="U635" t="s">
        <v>83</v>
      </c>
      <c r="V635" t="s">
        <v>84</v>
      </c>
      <c r="W635" t="s">
        <v>105</v>
      </c>
      <c r="X635" t="s"/>
      <c r="Y635" t="s">
        <v>86</v>
      </c>
      <c r="Z635">
        <f>HYPERLINK("https://hotelmonitor-cachepage.eclerx.com/savepage/tk_15442502407011654_sr_2150.html","info")</f>
        <v/>
      </c>
      <c r="AA635" t="n">
        <v>84511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89</v>
      </c>
      <c r="AO635" t="s">
        <v>1066</v>
      </c>
      <c r="AP635" t="n">
        <v>181</v>
      </c>
      <c r="AQ635" t="s">
        <v>91</v>
      </c>
      <c r="AR635" t="s">
        <v>261</v>
      </c>
      <c r="AS635" t="s"/>
      <c r="AT635" t="s">
        <v>93</v>
      </c>
      <c r="AU635" t="s"/>
      <c r="AV635" t="s"/>
      <c r="AW635" t="s"/>
      <c r="AX635" t="s"/>
      <c r="AY635" t="n">
        <v>4750971</v>
      </c>
      <c r="AZ635" t="s">
        <v>1058</v>
      </c>
      <c r="BA635" t="s"/>
      <c r="BB635" t="n">
        <v>96984</v>
      </c>
      <c r="BC635" t="n">
        <v>98.94347522</v>
      </c>
      <c r="BD635" t="n">
        <v>8.014823786999999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95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1067</v>
      </c>
      <c r="F636" t="n">
        <v>4566618</v>
      </c>
      <c r="G636" t="s">
        <v>74</v>
      </c>
      <c r="H636" t="s">
        <v>75</v>
      </c>
      <c r="I636" t="s"/>
      <c r="J636" t="s">
        <v>76</v>
      </c>
      <c r="K636" t="n">
        <v>2835.17</v>
      </c>
      <c r="L636" t="s">
        <v>77</v>
      </c>
      <c r="M636" t="s"/>
      <c r="N636" t="s">
        <v>1068</v>
      </c>
      <c r="O636" t="s">
        <v>79</v>
      </c>
      <c r="P636" t="s">
        <v>1069</v>
      </c>
      <c r="Q636" t="s"/>
      <c r="R636" t="s">
        <v>148</v>
      </c>
      <c r="S636" t="s">
        <v>1070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>
        <f>HYPERLINK("https://hotelmonitor-cachepage.eclerx.com/savepage/tk_15442498850122278_sr_2150.html","info")</f>
        <v/>
      </c>
      <c r="AA636" t="n">
        <v>602352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89</v>
      </c>
      <c r="AO636" t="s">
        <v>1071</v>
      </c>
      <c r="AP636" t="n">
        <v>12</v>
      </c>
      <c r="AQ636" t="s">
        <v>91</v>
      </c>
      <c r="AR636" t="s">
        <v>71</v>
      </c>
      <c r="AS636" t="s"/>
      <c r="AT636" t="s">
        <v>93</v>
      </c>
      <c r="AU636" t="s"/>
      <c r="AV636" t="s"/>
      <c r="AW636" t="s"/>
      <c r="AX636" t="s"/>
      <c r="AY636" t="n">
        <v>3484025</v>
      </c>
      <c r="AZ636" t="s">
        <v>1072</v>
      </c>
      <c r="BA636" t="s"/>
      <c r="BB636" t="n">
        <v>1978299</v>
      </c>
      <c r="BC636" t="n">
        <v>98.8290379</v>
      </c>
      <c r="BD636" t="n">
        <v>8.0342708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95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1067</v>
      </c>
      <c r="F637" t="n">
        <v>4566618</v>
      </c>
      <c r="G637" t="s">
        <v>74</v>
      </c>
      <c r="H637" t="s">
        <v>75</v>
      </c>
      <c r="I637" t="s"/>
      <c r="J637" t="s">
        <v>76</v>
      </c>
      <c r="K637" t="n">
        <v>2835.17</v>
      </c>
      <c r="L637" t="s">
        <v>77</v>
      </c>
      <c r="M637" t="s"/>
      <c r="N637" t="s">
        <v>1073</v>
      </c>
      <c r="O637" t="s">
        <v>79</v>
      </c>
      <c r="P637" t="s">
        <v>1069</v>
      </c>
      <c r="Q637" t="s"/>
      <c r="R637" t="s">
        <v>148</v>
      </c>
      <c r="S637" t="s">
        <v>1070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>
        <f>HYPERLINK("https://hotelmonitor-cachepage.eclerx.com/savepage/tk_15442498850122278_sr_2150.html","info")</f>
        <v/>
      </c>
      <c r="AA637" t="n">
        <v>602352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89</v>
      </c>
      <c r="AO637" t="s">
        <v>1074</v>
      </c>
      <c r="AP637" t="n">
        <v>12</v>
      </c>
      <c r="AQ637" t="s">
        <v>91</v>
      </c>
      <c r="AR637" t="s">
        <v>71</v>
      </c>
      <c r="AS637" t="s"/>
      <c r="AT637" t="s">
        <v>93</v>
      </c>
      <c r="AU637" t="s"/>
      <c r="AV637" t="s"/>
      <c r="AW637" t="s"/>
      <c r="AX637" t="s"/>
      <c r="AY637" t="n">
        <v>3484025</v>
      </c>
      <c r="AZ637" t="s">
        <v>1072</v>
      </c>
      <c r="BA637" t="s"/>
      <c r="BB637" t="n">
        <v>1978299</v>
      </c>
      <c r="BC637" t="n">
        <v>98.8290379</v>
      </c>
      <c r="BD637" t="n">
        <v>8.0342708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95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1067</v>
      </c>
      <c r="F638" t="n">
        <v>4566618</v>
      </c>
      <c r="G638" t="s">
        <v>74</v>
      </c>
      <c r="H638" t="s">
        <v>75</v>
      </c>
      <c r="I638" t="s"/>
      <c r="J638" t="s">
        <v>76</v>
      </c>
      <c r="K638" t="n">
        <v>2835.17</v>
      </c>
      <c r="L638" t="s">
        <v>77</v>
      </c>
      <c r="M638" t="s"/>
      <c r="N638" t="s">
        <v>1068</v>
      </c>
      <c r="O638" t="s">
        <v>79</v>
      </c>
      <c r="P638" t="s">
        <v>1069</v>
      </c>
      <c r="Q638" t="s"/>
      <c r="R638" t="s">
        <v>148</v>
      </c>
      <c r="S638" t="s">
        <v>1070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>
        <f>HYPERLINK("https://hotelmonitor-cachepage.eclerx.com/savepage/tk_15442498850122278_sr_2150.html","info")</f>
        <v/>
      </c>
      <c r="AA638" t="n">
        <v>602352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89</v>
      </c>
      <c r="AO638" t="s">
        <v>1071</v>
      </c>
      <c r="AP638" t="n">
        <v>12</v>
      </c>
      <c r="AQ638" t="s">
        <v>91</v>
      </c>
      <c r="AR638" t="s">
        <v>261</v>
      </c>
      <c r="AS638" t="s"/>
      <c r="AT638" t="s">
        <v>93</v>
      </c>
      <c r="AU638" t="s"/>
      <c r="AV638" t="s"/>
      <c r="AW638" t="s"/>
      <c r="AX638" t="s"/>
      <c r="AY638" t="n">
        <v>3484025</v>
      </c>
      <c r="AZ638" t="s">
        <v>1072</v>
      </c>
      <c r="BA638" t="s"/>
      <c r="BB638" t="n">
        <v>1978299</v>
      </c>
      <c r="BC638" t="n">
        <v>98.8290379</v>
      </c>
      <c r="BD638" t="n">
        <v>8.0342708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95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1067</v>
      </c>
      <c r="F639" t="n">
        <v>4566618</v>
      </c>
      <c r="G639" t="s">
        <v>74</v>
      </c>
      <c r="H639" t="s">
        <v>75</v>
      </c>
      <c r="I639" t="s"/>
      <c r="J639" t="s">
        <v>76</v>
      </c>
      <c r="K639" t="n">
        <v>2835.17</v>
      </c>
      <c r="L639" t="s">
        <v>77</v>
      </c>
      <c r="M639" t="s"/>
      <c r="N639" t="s">
        <v>1073</v>
      </c>
      <c r="O639" t="s">
        <v>79</v>
      </c>
      <c r="P639" t="s">
        <v>1069</v>
      </c>
      <c r="Q639" t="s"/>
      <c r="R639" t="s">
        <v>148</v>
      </c>
      <c r="S639" t="s">
        <v>1070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>
        <f>HYPERLINK("https://hotelmonitor-cachepage.eclerx.com/savepage/tk_15442498850122278_sr_2150.html","info")</f>
        <v/>
      </c>
      <c r="AA639" t="n">
        <v>602352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89</v>
      </c>
      <c r="AO639" t="s">
        <v>1074</v>
      </c>
      <c r="AP639" t="n">
        <v>12</v>
      </c>
      <c r="AQ639" t="s">
        <v>91</v>
      </c>
      <c r="AR639" t="s">
        <v>261</v>
      </c>
      <c r="AS639" t="s"/>
      <c r="AT639" t="s">
        <v>93</v>
      </c>
      <c r="AU639" t="s"/>
      <c r="AV639" t="s"/>
      <c r="AW639" t="s"/>
      <c r="AX639" t="s"/>
      <c r="AY639" t="n">
        <v>3484025</v>
      </c>
      <c r="AZ639" t="s">
        <v>1072</v>
      </c>
      <c r="BA639" t="s"/>
      <c r="BB639" t="n">
        <v>1978299</v>
      </c>
      <c r="BC639" t="n">
        <v>98.8290379</v>
      </c>
      <c r="BD639" t="n">
        <v>8.0342708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95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1067</v>
      </c>
      <c r="F640" t="n">
        <v>4566618</v>
      </c>
      <c r="G640" t="s">
        <v>74</v>
      </c>
      <c r="H640" t="s">
        <v>75</v>
      </c>
      <c r="I640" t="s"/>
      <c r="J640" t="s">
        <v>76</v>
      </c>
      <c r="K640" t="n">
        <v>3046.77</v>
      </c>
      <c r="L640" t="s">
        <v>77</v>
      </c>
      <c r="M640" t="s"/>
      <c r="N640" t="s">
        <v>1073</v>
      </c>
      <c r="O640" t="s">
        <v>79</v>
      </c>
      <c r="P640" t="s">
        <v>1069</v>
      </c>
      <c r="Q640" t="s"/>
      <c r="R640" t="s">
        <v>148</v>
      </c>
      <c r="S640" t="s">
        <v>1075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>
        <f>HYPERLINK("https://hotelmonitor-cachepage.eclerx.com/savepage/tk_15442498850122278_sr_2150.html","info")</f>
        <v/>
      </c>
      <c r="AA640" t="n">
        <v>602352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89</v>
      </c>
      <c r="AO640" t="s">
        <v>1076</v>
      </c>
      <c r="AP640" t="n">
        <v>12</v>
      </c>
      <c r="AQ640" t="s">
        <v>91</v>
      </c>
      <c r="AR640" t="s">
        <v>92</v>
      </c>
      <c r="AS640" t="s"/>
      <c r="AT640" t="s">
        <v>93</v>
      </c>
      <c r="AU640" t="s"/>
      <c r="AV640" t="s"/>
      <c r="AW640" t="s"/>
      <c r="AX640" t="s"/>
      <c r="AY640" t="n">
        <v>3484025</v>
      </c>
      <c r="AZ640" t="s">
        <v>1072</v>
      </c>
      <c r="BA640" t="s"/>
      <c r="BB640" t="n">
        <v>1978299</v>
      </c>
      <c r="BC640" t="n">
        <v>98.8290379</v>
      </c>
      <c r="BD640" t="n">
        <v>8.0342708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95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1067</v>
      </c>
      <c r="F641" t="n">
        <v>4566618</v>
      </c>
      <c r="G641" t="s">
        <v>74</v>
      </c>
      <c r="H641" t="s">
        <v>75</v>
      </c>
      <c r="I641" t="s"/>
      <c r="J641" t="s">
        <v>76</v>
      </c>
      <c r="K641" t="n">
        <v>3046.77</v>
      </c>
      <c r="L641" t="s">
        <v>77</v>
      </c>
      <c r="M641" t="s"/>
      <c r="N641" t="s">
        <v>215</v>
      </c>
      <c r="O641" t="s">
        <v>79</v>
      </c>
      <c r="P641" t="s">
        <v>1069</v>
      </c>
      <c r="Q641" t="s"/>
      <c r="R641" t="s">
        <v>148</v>
      </c>
      <c r="S641" t="s">
        <v>1075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>
        <f>HYPERLINK("https://hotelmonitor-cachepage.eclerx.com/savepage/tk_15442498850122278_sr_2150.html","info")</f>
        <v/>
      </c>
      <c r="AA641" t="n">
        <v>602352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89</v>
      </c>
      <c r="AO641" t="s">
        <v>1077</v>
      </c>
      <c r="AP641" t="n">
        <v>12</v>
      </c>
      <c r="AQ641" t="s">
        <v>91</v>
      </c>
      <c r="AR641" t="s">
        <v>92</v>
      </c>
      <c r="AS641" t="s"/>
      <c r="AT641" t="s">
        <v>93</v>
      </c>
      <c r="AU641" t="s"/>
      <c r="AV641" t="s"/>
      <c r="AW641" t="s"/>
      <c r="AX641" t="s"/>
      <c r="AY641" t="n">
        <v>3484025</v>
      </c>
      <c r="AZ641" t="s">
        <v>1072</v>
      </c>
      <c r="BA641" t="s"/>
      <c r="BB641" t="n">
        <v>1978299</v>
      </c>
      <c r="BC641" t="n">
        <v>98.8290379</v>
      </c>
      <c r="BD641" t="n">
        <v>8.0342708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95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1067</v>
      </c>
      <c r="F642" t="n">
        <v>4566618</v>
      </c>
      <c r="G642" t="s">
        <v>74</v>
      </c>
      <c r="H642" t="s">
        <v>75</v>
      </c>
      <c r="I642" t="s"/>
      <c r="J642" t="s">
        <v>76</v>
      </c>
      <c r="K642" t="n">
        <v>3050.56</v>
      </c>
      <c r="L642" t="s">
        <v>77</v>
      </c>
      <c r="M642" t="s"/>
      <c r="N642" t="s">
        <v>1068</v>
      </c>
      <c r="O642" t="s">
        <v>79</v>
      </c>
      <c r="P642" t="s">
        <v>1069</v>
      </c>
      <c r="Q642" t="s"/>
      <c r="R642" t="s">
        <v>148</v>
      </c>
      <c r="S642" t="s">
        <v>1078</v>
      </c>
      <c r="T642" t="s">
        <v>82</v>
      </c>
      <c r="U642" t="s">
        <v>83</v>
      </c>
      <c r="V642" t="s">
        <v>84</v>
      </c>
      <c r="W642" t="s">
        <v>105</v>
      </c>
      <c r="X642" t="s"/>
      <c r="Y642" t="s">
        <v>86</v>
      </c>
      <c r="Z642">
        <f>HYPERLINK("https://hotelmonitor-cachepage.eclerx.com/savepage/tk_15442498850122278_sr_2150.html","info")</f>
        <v/>
      </c>
      <c r="AA642" t="n">
        <v>602352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>
        <v>1079</v>
      </c>
      <c r="AP642" t="n">
        <v>12</v>
      </c>
      <c r="AQ642" t="s">
        <v>91</v>
      </c>
      <c r="AR642" t="s">
        <v>71</v>
      </c>
      <c r="AS642" t="s"/>
      <c r="AT642" t="s">
        <v>93</v>
      </c>
      <c r="AU642" t="s"/>
      <c r="AV642" t="s"/>
      <c r="AW642" t="s"/>
      <c r="AX642" t="s"/>
      <c r="AY642" t="n">
        <v>3484025</v>
      </c>
      <c r="AZ642" t="s">
        <v>1072</v>
      </c>
      <c r="BA642" t="s"/>
      <c r="BB642" t="n">
        <v>1978299</v>
      </c>
      <c r="BC642" t="n">
        <v>98.8290379</v>
      </c>
      <c r="BD642" t="n">
        <v>8.0342708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95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1067</v>
      </c>
      <c r="F643" t="n">
        <v>4566618</v>
      </c>
      <c r="G643" t="s">
        <v>74</v>
      </c>
      <c r="H643" t="s">
        <v>75</v>
      </c>
      <c r="I643" t="s"/>
      <c r="J643" t="s">
        <v>76</v>
      </c>
      <c r="K643" t="n">
        <v>3050.56</v>
      </c>
      <c r="L643" t="s">
        <v>77</v>
      </c>
      <c r="M643" t="s"/>
      <c r="N643" t="s">
        <v>1073</v>
      </c>
      <c r="O643" t="s">
        <v>79</v>
      </c>
      <c r="P643" t="s">
        <v>1069</v>
      </c>
      <c r="Q643" t="s"/>
      <c r="R643" t="s">
        <v>148</v>
      </c>
      <c r="S643" t="s">
        <v>1078</v>
      </c>
      <c r="T643" t="s">
        <v>82</v>
      </c>
      <c r="U643" t="s">
        <v>83</v>
      </c>
      <c r="V643" t="s">
        <v>84</v>
      </c>
      <c r="W643" t="s">
        <v>105</v>
      </c>
      <c r="X643" t="s"/>
      <c r="Y643" t="s">
        <v>86</v>
      </c>
      <c r="Z643">
        <f>HYPERLINK("https://hotelmonitor-cachepage.eclerx.com/savepage/tk_15442498850122278_sr_2150.html","info")</f>
        <v/>
      </c>
      <c r="AA643" t="n">
        <v>602352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89</v>
      </c>
      <c r="AO643" t="s">
        <v>1080</v>
      </c>
      <c r="AP643" t="n">
        <v>12</v>
      </c>
      <c r="AQ643" t="s">
        <v>91</v>
      </c>
      <c r="AR643" t="s">
        <v>71</v>
      </c>
      <c r="AS643" t="s"/>
      <c r="AT643" t="s">
        <v>93</v>
      </c>
      <c r="AU643" t="s"/>
      <c r="AV643" t="s"/>
      <c r="AW643" t="s"/>
      <c r="AX643" t="s"/>
      <c r="AY643" t="n">
        <v>3484025</v>
      </c>
      <c r="AZ643" t="s">
        <v>1072</v>
      </c>
      <c r="BA643" t="s"/>
      <c r="BB643" t="n">
        <v>1978299</v>
      </c>
      <c r="BC643" t="n">
        <v>98.8290379</v>
      </c>
      <c r="BD643" t="n">
        <v>8.0342708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95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1067</v>
      </c>
      <c r="F644" t="n">
        <v>4566618</v>
      </c>
      <c r="G644" t="s">
        <v>74</v>
      </c>
      <c r="H644" t="s">
        <v>75</v>
      </c>
      <c r="I644" t="s"/>
      <c r="J644" t="s">
        <v>76</v>
      </c>
      <c r="K644" t="n">
        <v>3050.56</v>
      </c>
      <c r="L644" t="s">
        <v>77</v>
      </c>
      <c r="M644" t="s"/>
      <c r="N644" t="s">
        <v>215</v>
      </c>
      <c r="O644" t="s">
        <v>79</v>
      </c>
      <c r="P644" t="s">
        <v>1069</v>
      </c>
      <c r="Q644" t="s"/>
      <c r="R644" t="s">
        <v>148</v>
      </c>
      <c r="S644" t="s">
        <v>1078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HYPERLINK("https://hotelmonitor-cachepage.eclerx.com/savepage/tk_15442498850122278_sr_2150.html","info")</f>
        <v/>
      </c>
      <c r="AA644" t="n">
        <v>602352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89</v>
      </c>
      <c r="AO644" t="s">
        <v>1079</v>
      </c>
      <c r="AP644" t="n">
        <v>12</v>
      </c>
      <c r="AQ644" t="s">
        <v>91</v>
      </c>
      <c r="AR644" t="s">
        <v>71</v>
      </c>
      <c r="AS644" t="s"/>
      <c r="AT644" t="s">
        <v>93</v>
      </c>
      <c r="AU644" t="s"/>
      <c r="AV644" t="s"/>
      <c r="AW644" t="s"/>
      <c r="AX644" t="s"/>
      <c r="AY644" t="n">
        <v>3484025</v>
      </c>
      <c r="AZ644" t="s">
        <v>1072</v>
      </c>
      <c r="BA644" t="s"/>
      <c r="BB644" t="n">
        <v>1978299</v>
      </c>
      <c r="BC644" t="n">
        <v>98.8290379</v>
      </c>
      <c r="BD644" t="n">
        <v>8.0342708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95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1067</v>
      </c>
      <c r="F645" t="n">
        <v>4566618</v>
      </c>
      <c r="G645" t="s">
        <v>74</v>
      </c>
      <c r="H645" t="s">
        <v>75</v>
      </c>
      <c r="I645" t="s"/>
      <c r="J645" t="s">
        <v>76</v>
      </c>
      <c r="K645" t="n">
        <v>3050.56</v>
      </c>
      <c r="L645" t="s">
        <v>77</v>
      </c>
      <c r="M645" t="s"/>
      <c r="N645" t="s">
        <v>1068</v>
      </c>
      <c r="O645" t="s">
        <v>79</v>
      </c>
      <c r="P645" t="s">
        <v>1069</v>
      </c>
      <c r="Q645" t="s"/>
      <c r="R645" t="s">
        <v>148</v>
      </c>
      <c r="S645" t="s">
        <v>1078</v>
      </c>
      <c r="T645" t="s">
        <v>82</v>
      </c>
      <c r="U645" t="s">
        <v>83</v>
      </c>
      <c r="V645" t="s">
        <v>84</v>
      </c>
      <c r="W645" t="s">
        <v>105</v>
      </c>
      <c r="X645" t="s"/>
      <c r="Y645" t="s">
        <v>86</v>
      </c>
      <c r="Z645">
        <f>HYPERLINK("https://hotelmonitor-cachepage.eclerx.com/savepage/tk_15442498850122278_sr_2150.html","info")</f>
        <v/>
      </c>
      <c r="AA645" t="n">
        <v>602352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89</v>
      </c>
      <c r="AO645" t="s">
        <v>1079</v>
      </c>
      <c r="AP645" t="n">
        <v>12</v>
      </c>
      <c r="AQ645" t="s">
        <v>91</v>
      </c>
      <c r="AR645" t="s">
        <v>261</v>
      </c>
      <c r="AS645" t="s"/>
      <c r="AT645" t="s">
        <v>93</v>
      </c>
      <c r="AU645" t="s"/>
      <c r="AV645" t="s"/>
      <c r="AW645" t="s"/>
      <c r="AX645" t="s"/>
      <c r="AY645" t="n">
        <v>3484025</v>
      </c>
      <c r="AZ645" t="s">
        <v>1072</v>
      </c>
      <c r="BA645" t="s"/>
      <c r="BB645" t="n">
        <v>1978299</v>
      </c>
      <c r="BC645" t="n">
        <v>98.8290379</v>
      </c>
      <c r="BD645" t="n">
        <v>8.0342708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95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1067</v>
      </c>
      <c r="F646" t="n">
        <v>4566618</v>
      </c>
      <c r="G646" t="s">
        <v>74</v>
      </c>
      <c r="H646" t="s">
        <v>75</v>
      </c>
      <c r="I646" t="s"/>
      <c r="J646" t="s">
        <v>76</v>
      </c>
      <c r="K646" t="n">
        <v>3050.56</v>
      </c>
      <c r="L646" t="s">
        <v>77</v>
      </c>
      <c r="M646" t="s"/>
      <c r="N646" t="s">
        <v>1073</v>
      </c>
      <c r="O646" t="s">
        <v>79</v>
      </c>
      <c r="P646" t="s">
        <v>1069</v>
      </c>
      <c r="Q646" t="s"/>
      <c r="R646" t="s">
        <v>148</v>
      </c>
      <c r="S646" t="s">
        <v>1078</v>
      </c>
      <c r="T646" t="s">
        <v>82</v>
      </c>
      <c r="U646" t="s">
        <v>83</v>
      </c>
      <c r="V646" t="s">
        <v>84</v>
      </c>
      <c r="W646" t="s">
        <v>105</v>
      </c>
      <c r="X646" t="s"/>
      <c r="Y646" t="s">
        <v>86</v>
      </c>
      <c r="Z646">
        <f>HYPERLINK("https://hotelmonitor-cachepage.eclerx.com/savepage/tk_15442498850122278_sr_2150.html","info")</f>
        <v/>
      </c>
      <c r="AA646" t="n">
        <v>602352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89</v>
      </c>
      <c r="AO646" t="s">
        <v>1080</v>
      </c>
      <c r="AP646" t="n">
        <v>12</v>
      </c>
      <c r="AQ646" t="s">
        <v>91</v>
      </c>
      <c r="AR646" t="s">
        <v>261</v>
      </c>
      <c r="AS646" t="s"/>
      <c r="AT646" t="s">
        <v>93</v>
      </c>
      <c r="AU646" t="s"/>
      <c r="AV646" t="s"/>
      <c r="AW646" t="s"/>
      <c r="AX646" t="s"/>
      <c r="AY646" t="n">
        <v>3484025</v>
      </c>
      <c r="AZ646" t="s">
        <v>1072</v>
      </c>
      <c r="BA646" t="s"/>
      <c r="BB646" t="n">
        <v>1978299</v>
      </c>
      <c r="BC646" t="n">
        <v>98.8290379</v>
      </c>
      <c r="BD646" t="n">
        <v>8.0342708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95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1067</v>
      </c>
      <c r="F647" t="n">
        <v>4566618</v>
      </c>
      <c r="G647" t="s">
        <v>74</v>
      </c>
      <c r="H647" t="s">
        <v>75</v>
      </c>
      <c r="I647" t="s"/>
      <c r="J647" t="s">
        <v>76</v>
      </c>
      <c r="K647" t="n">
        <v>3050.56</v>
      </c>
      <c r="L647" t="s">
        <v>77</v>
      </c>
      <c r="M647" t="s"/>
      <c r="N647" t="s">
        <v>215</v>
      </c>
      <c r="O647" t="s">
        <v>79</v>
      </c>
      <c r="P647" t="s">
        <v>1069</v>
      </c>
      <c r="Q647" t="s"/>
      <c r="R647" t="s">
        <v>148</v>
      </c>
      <c r="S647" t="s">
        <v>1078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>
        <f>HYPERLINK("https://hotelmonitor-cachepage.eclerx.com/savepage/tk_15442498850122278_sr_2150.html","info")</f>
        <v/>
      </c>
      <c r="AA647" t="n">
        <v>602352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>
        <v>1079</v>
      </c>
      <c r="AP647" t="n">
        <v>12</v>
      </c>
      <c r="AQ647" t="s">
        <v>91</v>
      </c>
      <c r="AR647" t="s">
        <v>261</v>
      </c>
      <c r="AS647" t="s"/>
      <c r="AT647" t="s">
        <v>93</v>
      </c>
      <c r="AU647" t="s"/>
      <c r="AV647" t="s"/>
      <c r="AW647" t="s"/>
      <c r="AX647" t="s"/>
      <c r="AY647" t="n">
        <v>3484025</v>
      </c>
      <c r="AZ647" t="s">
        <v>1072</v>
      </c>
      <c r="BA647" t="s"/>
      <c r="BB647" t="n">
        <v>1978299</v>
      </c>
      <c r="BC647" t="n">
        <v>98.8290379</v>
      </c>
      <c r="BD647" t="n">
        <v>8.0342708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95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1067</v>
      </c>
      <c r="F648" t="n">
        <v>4566618</v>
      </c>
      <c r="G648" t="s">
        <v>74</v>
      </c>
      <c r="H648" t="s">
        <v>75</v>
      </c>
      <c r="I648" t="s"/>
      <c r="J648" t="s">
        <v>76</v>
      </c>
      <c r="K648" t="n">
        <v>3235.51</v>
      </c>
      <c r="L648" t="s">
        <v>77</v>
      </c>
      <c r="M648" t="s"/>
      <c r="N648" t="s">
        <v>215</v>
      </c>
      <c r="O648" t="s">
        <v>79</v>
      </c>
      <c r="P648" t="s">
        <v>1069</v>
      </c>
      <c r="Q648" t="s"/>
      <c r="R648" t="s">
        <v>148</v>
      </c>
      <c r="S648" t="s">
        <v>1081</v>
      </c>
      <c r="T648" t="s">
        <v>82</v>
      </c>
      <c r="U648" t="s">
        <v>83</v>
      </c>
      <c r="V648" t="s">
        <v>84</v>
      </c>
      <c r="W648" t="s">
        <v>105</v>
      </c>
      <c r="X648" t="s"/>
      <c r="Y648" t="s">
        <v>86</v>
      </c>
      <c r="Z648">
        <f>HYPERLINK("https://hotelmonitor-cachepage.eclerx.com/savepage/tk_15442498850122278_sr_2150.html","info")</f>
        <v/>
      </c>
      <c r="AA648" t="n">
        <v>602352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89</v>
      </c>
      <c r="AO648" t="s">
        <v>1082</v>
      </c>
      <c r="AP648" t="n">
        <v>12</v>
      </c>
      <c r="AQ648" t="s">
        <v>91</v>
      </c>
      <c r="AR648" t="s">
        <v>71</v>
      </c>
      <c r="AS648" t="s"/>
      <c r="AT648" t="s">
        <v>93</v>
      </c>
      <c r="AU648" t="s"/>
      <c r="AV648" t="s"/>
      <c r="AW648" t="s"/>
      <c r="AX648" t="s"/>
      <c r="AY648" t="n">
        <v>3484025</v>
      </c>
      <c r="AZ648" t="s">
        <v>1072</v>
      </c>
      <c r="BA648" t="s"/>
      <c r="BB648" t="n">
        <v>1978299</v>
      </c>
      <c r="BC648" t="n">
        <v>98.8290379</v>
      </c>
      <c r="BD648" t="n">
        <v>8.0342708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95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1067</v>
      </c>
      <c r="F649" t="n">
        <v>4566618</v>
      </c>
      <c r="G649" t="s">
        <v>74</v>
      </c>
      <c r="H649" t="s">
        <v>75</v>
      </c>
      <c r="I649" t="s"/>
      <c r="J649" t="s">
        <v>76</v>
      </c>
      <c r="K649" t="n">
        <v>3235.51</v>
      </c>
      <c r="L649" t="s">
        <v>77</v>
      </c>
      <c r="M649" t="s"/>
      <c r="N649" t="s">
        <v>1083</v>
      </c>
      <c r="O649" t="s">
        <v>79</v>
      </c>
      <c r="P649" t="s">
        <v>1069</v>
      </c>
      <c r="Q649" t="s"/>
      <c r="R649" t="s">
        <v>148</v>
      </c>
      <c r="S649" t="s">
        <v>1081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>
        <f>HYPERLINK("https://hotelmonitor-cachepage.eclerx.com/savepage/tk_15442498850122278_sr_2150.html","info")</f>
        <v/>
      </c>
      <c r="AA649" t="n">
        <v>602352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89</v>
      </c>
      <c r="AO649" t="s">
        <v>1084</v>
      </c>
      <c r="AP649" t="n">
        <v>12</v>
      </c>
      <c r="AQ649" t="s">
        <v>91</v>
      </c>
      <c r="AR649" t="s">
        <v>71</v>
      </c>
      <c r="AS649" t="s"/>
      <c r="AT649" t="s">
        <v>93</v>
      </c>
      <c r="AU649" t="s"/>
      <c r="AV649" t="s"/>
      <c r="AW649" t="s"/>
      <c r="AX649" t="s"/>
      <c r="AY649" t="n">
        <v>3484025</v>
      </c>
      <c r="AZ649" t="s">
        <v>1072</v>
      </c>
      <c r="BA649" t="s"/>
      <c r="BB649" t="n">
        <v>1978299</v>
      </c>
      <c r="BC649" t="n">
        <v>98.8290379</v>
      </c>
      <c r="BD649" t="n">
        <v>8.0342708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95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1067</v>
      </c>
      <c r="F650" t="n">
        <v>4566618</v>
      </c>
      <c r="G650" t="s">
        <v>74</v>
      </c>
      <c r="H650" t="s">
        <v>75</v>
      </c>
      <c r="I650" t="s"/>
      <c r="J650" t="s">
        <v>76</v>
      </c>
      <c r="K650" t="n">
        <v>3235.51</v>
      </c>
      <c r="L650" t="s">
        <v>77</v>
      </c>
      <c r="M650" t="s"/>
      <c r="N650" t="s">
        <v>215</v>
      </c>
      <c r="O650" t="s">
        <v>79</v>
      </c>
      <c r="P650" t="s">
        <v>1069</v>
      </c>
      <c r="Q650" t="s"/>
      <c r="R650" t="s">
        <v>148</v>
      </c>
      <c r="S650" t="s">
        <v>1081</v>
      </c>
      <c r="T650" t="s">
        <v>82</v>
      </c>
      <c r="U650" t="s">
        <v>83</v>
      </c>
      <c r="V650" t="s">
        <v>84</v>
      </c>
      <c r="W650" t="s">
        <v>105</v>
      </c>
      <c r="X650" t="s"/>
      <c r="Y650" t="s">
        <v>86</v>
      </c>
      <c r="Z650">
        <f>HYPERLINK("https://hotelmonitor-cachepage.eclerx.com/savepage/tk_15442498850122278_sr_2150.html","info")</f>
        <v/>
      </c>
      <c r="AA650" t="n">
        <v>602352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89</v>
      </c>
      <c r="AO650" t="s">
        <v>1082</v>
      </c>
      <c r="AP650" t="n">
        <v>12</v>
      </c>
      <c r="AQ650" t="s">
        <v>91</v>
      </c>
      <c r="AR650" t="s">
        <v>261</v>
      </c>
      <c r="AS650" t="s"/>
      <c r="AT650" t="s">
        <v>93</v>
      </c>
      <c r="AU650" t="s"/>
      <c r="AV650" t="s"/>
      <c r="AW650" t="s"/>
      <c r="AX650" t="s"/>
      <c r="AY650" t="n">
        <v>3484025</v>
      </c>
      <c r="AZ650" t="s">
        <v>1072</v>
      </c>
      <c r="BA650" t="s"/>
      <c r="BB650" t="n">
        <v>1978299</v>
      </c>
      <c r="BC650" t="n">
        <v>98.8290379</v>
      </c>
      <c r="BD650" t="n">
        <v>8.0342708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95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1067</v>
      </c>
      <c r="F651" t="n">
        <v>4566618</v>
      </c>
      <c r="G651" t="s">
        <v>74</v>
      </c>
      <c r="H651" t="s">
        <v>75</v>
      </c>
      <c r="I651" t="s"/>
      <c r="J651" t="s">
        <v>76</v>
      </c>
      <c r="K651" t="n">
        <v>3235.51</v>
      </c>
      <c r="L651" t="s">
        <v>77</v>
      </c>
      <c r="M651" t="s"/>
      <c r="N651" t="s">
        <v>1083</v>
      </c>
      <c r="O651" t="s">
        <v>79</v>
      </c>
      <c r="P651" t="s">
        <v>1069</v>
      </c>
      <c r="Q651" t="s"/>
      <c r="R651" t="s">
        <v>148</v>
      </c>
      <c r="S651" t="s">
        <v>1081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HYPERLINK("https://hotelmonitor-cachepage.eclerx.com/savepage/tk_15442498850122278_sr_2150.html","info")</f>
        <v/>
      </c>
      <c r="AA651" t="n">
        <v>602352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89</v>
      </c>
      <c r="AO651" t="s">
        <v>1084</v>
      </c>
      <c r="AP651" t="n">
        <v>12</v>
      </c>
      <c r="AQ651" t="s">
        <v>91</v>
      </c>
      <c r="AR651" t="s">
        <v>261</v>
      </c>
      <c r="AS651" t="s"/>
      <c r="AT651" t="s">
        <v>93</v>
      </c>
      <c r="AU651" t="s"/>
      <c r="AV651" t="s"/>
      <c r="AW651" t="s"/>
      <c r="AX651" t="s"/>
      <c r="AY651" t="n">
        <v>3484025</v>
      </c>
      <c r="AZ651" t="s">
        <v>1072</v>
      </c>
      <c r="BA651" t="s"/>
      <c r="BB651" t="n">
        <v>1978299</v>
      </c>
      <c r="BC651" t="n">
        <v>98.8290379</v>
      </c>
      <c r="BD651" t="n">
        <v>8.0342708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95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1067</v>
      </c>
      <c r="F652" t="n">
        <v>4566618</v>
      </c>
      <c r="G652" t="s">
        <v>74</v>
      </c>
      <c r="H652" t="s">
        <v>75</v>
      </c>
      <c r="I652" t="s"/>
      <c r="J652" t="s">
        <v>76</v>
      </c>
      <c r="K652" t="n">
        <v>3243.41</v>
      </c>
      <c r="L652" t="s">
        <v>77</v>
      </c>
      <c r="M652" t="s"/>
      <c r="N652" t="s">
        <v>1073</v>
      </c>
      <c r="O652" t="s">
        <v>79</v>
      </c>
      <c r="P652" t="s">
        <v>1069</v>
      </c>
      <c r="Q652" t="s"/>
      <c r="R652" t="s">
        <v>148</v>
      </c>
      <c r="S652" t="s">
        <v>1085</v>
      </c>
      <c r="T652" t="s">
        <v>82</v>
      </c>
      <c r="U652" t="s">
        <v>83</v>
      </c>
      <c r="V652" t="s">
        <v>84</v>
      </c>
      <c r="W652" t="s">
        <v>105</v>
      </c>
      <c r="X652" t="s"/>
      <c r="Y652" t="s">
        <v>86</v>
      </c>
      <c r="Z652">
        <f>HYPERLINK("https://hotelmonitor-cachepage.eclerx.com/savepage/tk_15442498850122278_sr_2150.html","info")</f>
        <v/>
      </c>
      <c r="AA652" t="n">
        <v>602352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89</v>
      </c>
      <c r="AO652" t="s">
        <v>1086</v>
      </c>
      <c r="AP652" t="n">
        <v>12</v>
      </c>
      <c r="AQ652" t="s">
        <v>91</v>
      </c>
      <c r="AR652" t="s">
        <v>92</v>
      </c>
      <c r="AS652" t="s"/>
      <c r="AT652" t="s">
        <v>93</v>
      </c>
      <c r="AU652" t="s"/>
      <c r="AV652" t="s"/>
      <c r="AW652" t="s"/>
      <c r="AX652" t="s"/>
      <c r="AY652" t="n">
        <v>3484025</v>
      </c>
      <c r="AZ652" t="s">
        <v>1072</v>
      </c>
      <c r="BA652" t="s"/>
      <c r="BB652" t="n">
        <v>1978299</v>
      </c>
      <c r="BC652" t="n">
        <v>98.8290379</v>
      </c>
      <c r="BD652" t="n">
        <v>8.0342708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95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1067</v>
      </c>
      <c r="F653" t="n">
        <v>4566618</v>
      </c>
      <c r="G653" t="s">
        <v>74</v>
      </c>
      <c r="H653" t="s">
        <v>75</v>
      </c>
      <c r="I653" t="s"/>
      <c r="J653" t="s">
        <v>76</v>
      </c>
      <c r="K653" t="n">
        <v>3243.41</v>
      </c>
      <c r="L653" t="s">
        <v>77</v>
      </c>
      <c r="M653" t="s"/>
      <c r="N653" t="s">
        <v>215</v>
      </c>
      <c r="O653" t="s">
        <v>79</v>
      </c>
      <c r="P653" t="s">
        <v>1069</v>
      </c>
      <c r="Q653" t="s"/>
      <c r="R653" t="s">
        <v>148</v>
      </c>
      <c r="S653" t="s">
        <v>1085</v>
      </c>
      <c r="T653" t="s">
        <v>82</v>
      </c>
      <c r="U653" t="s">
        <v>83</v>
      </c>
      <c r="V653" t="s">
        <v>84</v>
      </c>
      <c r="W653" t="s">
        <v>105</v>
      </c>
      <c r="X653" t="s"/>
      <c r="Y653" t="s">
        <v>86</v>
      </c>
      <c r="Z653">
        <f>HYPERLINK("https://hotelmonitor-cachepage.eclerx.com/savepage/tk_15442498850122278_sr_2150.html","info")</f>
        <v/>
      </c>
      <c r="AA653" t="n">
        <v>602352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89</v>
      </c>
      <c r="AO653" t="s">
        <v>386</v>
      </c>
      <c r="AP653" t="n">
        <v>12</v>
      </c>
      <c r="AQ653" t="s">
        <v>91</v>
      </c>
      <c r="AR653" t="s">
        <v>92</v>
      </c>
      <c r="AS653" t="s"/>
      <c r="AT653" t="s">
        <v>93</v>
      </c>
      <c r="AU653" t="s"/>
      <c r="AV653" t="s"/>
      <c r="AW653" t="s"/>
      <c r="AX653" t="s"/>
      <c r="AY653" t="n">
        <v>3484025</v>
      </c>
      <c r="AZ653" t="s">
        <v>1072</v>
      </c>
      <c r="BA653" t="s"/>
      <c r="BB653" t="n">
        <v>1978299</v>
      </c>
      <c r="BC653" t="n">
        <v>98.8290379</v>
      </c>
      <c r="BD653" t="n">
        <v>8.0342708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95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1067</v>
      </c>
      <c r="F654" t="n">
        <v>4566618</v>
      </c>
      <c r="G654" t="s">
        <v>74</v>
      </c>
      <c r="H654" t="s">
        <v>75</v>
      </c>
      <c r="I654" t="s"/>
      <c r="J654" t="s">
        <v>76</v>
      </c>
      <c r="K654" t="n">
        <v>3374.28</v>
      </c>
      <c r="L654" t="s">
        <v>77</v>
      </c>
      <c r="M654" t="s"/>
      <c r="N654" t="s">
        <v>1083</v>
      </c>
      <c r="O654" t="s">
        <v>79</v>
      </c>
      <c r="P654" t="s">
        <v>1069</v>
      </c>
      <c r="Q654" t="s"/>
      <c r="R654" t="s">
        <v>148</v>
      </c>
      <c r="S654" t="s">
        <v>1087</v>
      </c>
      <c r="T654" t="s">
        <v>82</v>
      </c>
      <c r="U654" t="s">
        <v>83</v>
      </c>
      <c r="V654" t="s">
        <v>84</v>
      </c>
      <c r="W654" t="s">
        <v>105</v>
      </c>
      <c r="X654" t="s"/>
      <c r="Y654" t="s">
        <v>86</v>
      </c>
      <c r="Z654">
        <f>HYPERLINK("https://hotelmonitor-cachepage.eclerx.com/savepage/tk_15442498850122278_sr_2150.html","info")</f>
        <v/>
      </c>
      <c r="AA654" t="n">
        <v>602352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89</v>
      </c>
      <c r="AO654" t="s">
        <v>1088</v>
      </c>
      <c r="AP654" t="n">
        <v>12</v>
      </c>
      <c r="AQ654" t="s">
        <v>91</v>
      </c>
      <c r="AR654" t="s">
        <v>71</v>
      </c>
      <c r="AS654" t="s"/>
      <c r="AT654" t="s">
        <v>93</v>
      </c>
      <c r="AU654" t="s"/>
      <c r="AV654" t="s"/>
      <c r="AW654" t="s"/>
      <c r="AX654" t="s"/>
      <c r="AY654" t="n">
        <v>3484025</v>
      </c>
      <c r="AZ654" t="s">
        <v>1072</v>
      </c>
      <c r="BA654" t="s"/>
      <c r="BB654" t="n">
        <v>1978299</v>
      </c>
      <c r="BC654" t="n">
        <v>98.8290379</v>
      </c>
      <c r="BD654" t="n">
        <v>8.0342708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95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1067</v>
      </c>
      <c r="F655" t="n">
        <v>4566618</v>
      </c>
      <c r="G655" t="s">
        <v>74</v>
      </c>
      <c r="H655" t="s">
        <v>75</v>
      </c>
      <c r="I655" t="s"/>
      <c r="J655" t="s">
        <v>76</v>
      </c>
      <c r="K655" t="n">
        <v>3374.28</v>
      </c>
      <c r="L655" t="s">
        <v>77</v>
      </c>
      <c r="M655" t="s"/>
      <c r="N655" t="s">
        <v>1083</v>
      </c>
      <c r="O655" t="s">
        <v>79</v>
      </c>
      <c r="P655" t="s">
        <v>1069</v>
      </c>
      <c r="Q655" t="s"/>
      <c r="R655" t="s">
        <v>148</v>
      </c>
      <c r="S655" t="s">
        <v>1087</v>
      </c>
      <c r="T655" t="s">
        <v>82</v>
      </c>
      <c r="U655" t="s">
        <v>83</v>
      </c>
      <c r="V655" t="s">
        <v>84</v>
      </c>
      <c r="W655" t="s">
        <v>105</v>
      </c>
      <c r="X655" t="s"/>
      <c r="Y655" t="s">
        <v>86</v>
      </c>
      <c r="Z655">
        <f>HYPERLINK("https://hotelmonitor-cachepage.eclerx.com/savepage/tk_15442498850122278_sr_2150.html","info")</f>
        <v/>
      </c>
      <c r="AA655" t="n">
        <v>602352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89</v>
      </c>
      <c r="AO655" t="s">
        <v>1088</v>
      </c>
      <c r="AP655" t="n">
        <v>12</v>
      </c>
      <c r="AQ655" t="s">
        <v>91</v>
      </c>
      <c r="AR655" t="s">
        <v>261</v>
      </c>
      <c r="AS655" t="s"/>
      <c r="AT655" t="s">
        <v>93</v>
      </c>
      <c r="AU655" t="s"/>
      <c r="AV655" t="s"/>
      <c r="AW655" t="s"/>
      <c r="AX655" t="s"/>
      <c r="AY655" t="n">
        <v>3484025</v>
      </c>
      <c r="AZ655" t="s">
        <v>1072</v>
      </c>
      <c r="BA655" t="s"/>
      <c r="BB655" t="n">
        <v>1978299</v>
      </c>
      <c r="BC655" t="n">
        <v>98.8290379</v>
      </c>
      <c r="BD655" t="n">
        <v>8.0342708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95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1067</v>
      </c>
      <c r="F656" t="n">
        <v>4566618</v>
      </c>
      <c r="G656" t="s">
        <v>74</v>
      </c>
      <c r="H656" t="s">
        <v>75</v>
      </c>
      <c r="I656" t="s"/>
      <c r="J656" t="s">
        <v>76</v>
      </c>
      <c r="K656" t="n">
        <v>3440.06</v>
      </c>
      <c r="L656" t="s">
        <v>77</v>
      </c>
      <c r="M656" t="s"/>
      <c r="N656" t="s">
        <v>1083</v>
      </c>
      <c r="O656" t="s">
        <v>79</v>
      </c>
      <c r="P656" t="s">
        <v>1069</v>
      </c>
      <c r="Q656" t="s"/>
      <c r="R656" t="s">
        <v>148</v>
      </c>
      <c r="S656" t="s">
        <v>1089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HYPERLINK("https://hotelmonitor-cachepage.eclerx.com/savepage/tk_15442498850122278_sr_2150.html","info")</f>
        <v/>
      </c>
      <c r="AA656" t="n">
        <v>602352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89</v>
      </c>
      <c r="AO656" t="s">
        <v>432</v>
      </c>
      <c r="AP656" t="n">
        <v>12</v>
      </c>
      <c r="AQ656" t="s">
        <v>91</v>
      </c>
      <c r="AR656" t="s">
        <v>92</v>
      </c>
      <c r="AS656" t="s"/>
      <c r="AT656" t="s">
        <v>93</v>
      </c>
      <c r="AU656" t="s"/>
      <c r="AV656" t="s"/>
      <c r="AW656" t="s"/>
      <c r="AX656" t="s"/>
      <c r="AY656" t="n">
        <v>3484025</v>
      </c>
      <c r="AZ656" t="s">
        <v>1072</v>
      </c>
      <c r="BA656" t="s"/>
      <c r="BB656" t="n">
        <v>1978299</v>
      </c>
      <c r="BC656" t="n">
        <v>98.8290379</v>
      </c>
      <c r="BD656" t="n">
        <v>8.0342708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95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1067</v>
      </c>
      <c r="F657" t="n">
        <v>4566618</v>
      </c>
      <c r="G657" t="s">
        <v>74</v>
      </c>
      <c r="H657" t="s">
        <v>75</v>
      </c>
      <c r="I657" t="s"/>
      <c r="J657" t="s">
        <v>76</v>
      </c>
      <c r="K657" t="n">
        <v>3558.99</v>
      </c>
      <c r="L657" t="s">
        <v>77</v>
      </c>
      <c r="M657" t="s"/>
      <c r="N657" t="s">
        <v>1090</v>
      </c>
      <c r="O657" t="s">
        <v>79</v>
      </c>
      <c r="P657" t="s">
        <v>1069</v>
      </c>
      <c r="Q657" t="s"/>
      <c r="R657" t="s">
        <v>148</v>
      </c>
      <c r="S657" t="s">
        <v>1091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>
        <f>HYPERLINK("https://hotelmonitor-cachepage.eclerx.com/savepage/tk_15442498850122278_sr_2150.html","info")</f>
        <v/>
      </c>
      <c r="AA657" t="n">
        <v>602352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89</v>
      </c>
      <c r="AO657" t="s">
        <v>1092</v>
      </c>
      <c r="AP657" t="n">
        <v>12</v>
      </c>
      <c r="AQ657" t="s">
        <v>91</v>
      </c>
      <c r="AR657" t="s">
        <v>71</v>
      </c>
      <c r="AS657" t="s"/>
      <c r="AT657" t="s">
        <v>93</v>
      </c>
      <c r="AU657" t="s"/>
      <c r="AV657" t="s"/>
      <c r="AW657" t="s"/>
      <c r="AX657" t="s"/>
      <c r="AY657" t="n">
        <v>3484025</v>
      </c>
      <c r="AZ657" t="s">
        <v>1072</v>
      </c>
      <c r="BA657" t="s"/>
      <c r="BB657" t="n">
        <v>1978299</v>
      </c>
      <c r="BC657" t="n">
        <v>98.8290379</v>
      </c>
      <c r="BD657" t="n">
        <v>8.0342708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95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1067</v>
      </c>
      <c r="F658" t="n">
        <v>4566618</v>
      </c>
      <c r="G658" t="s">
        <v>74</v>
      </c>
      <c r="H658" t="s">
        <v>75</v>
      </c>
      <c r="I658" t="s"/>
      <c r="J658" t="s">
        <v>76</v>
      </c>
      <c r="K658" t="n">
        <v>3558.99</v>
      </c>
      <c r="L658" t="s">
        <v>77</v>
      </c>
      <c r="M658" t="s"/>
      <c r="N658" t="s">
        <v>1090</v>
      </c>
      <c r="O658" t="s">
        <v>79</v>
      </c>
      <c r="P658" t="s">
        <v>1069</v>
      </c>
      <c r="Q658" t="s"/>
      <c r="R658" t="s">
        <v>148</v>
      </c>
      <c r="S658" t="s">
        <v>1091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>
        <f>HYPERLINK("https://hotelmonitor-cachepage.eclerx.com/savepage/tk_15442498850122278_sr_2150.html","info")</f>
        <v/>
      </c>
      <c r="AA658" t="n">
        <v>602352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89</v>
      </c>
      <c r="AO658" t="s">
        <v>1092</v>
      </c>
      <c r="AP658" t="n">
        <v>12</v>
      </c>
      <c r="AQ658" t="s">
        <v>91</v>
      </c>
      <c r="AR658" t="s">
        <v>261</v>
      </c>
      <c r="AS658" t="s"/>
      <c r="AT658" t="s">
        <v>93</v>
      </c>
      <c r="AU658" t="s"/>
      <c r="AV658" t="s"/>
      <c r="AW658" t="s"/>
      <c r="AX658" t="s"/>
      <c r="AY658" t="n">
        <v>3484025</v>
      </c>
      <c r="AZ658" t="s">
        <v>1072</v>
      </c>
      <c r="BA658" t="s"/>
      <c r="BB658" t="n">
        <v>1978299</v>
      </c>
      <c r="BC658" t="n">
        <v>98.8290379</v>
      </c>
      <c r="BD658" t="n">
        <v>8.0342708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95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1067</v>
      </c>
      <c r="F659" t="n">
        <v>4566618</v>
      </c>
      <c r="G659" t="s">
        <v>74</v>
      </c>
      <c r="H659" t="s">
        <v>75</v>
      </c>
      <c r="I659" t="s"/>
      <c r="J659" t="s">
        <v>76</v>
      </c>
      <c r="K659" t="n">
        <v>3587.61</v>
      </c>
      <c r="L659" t="s">
        <v>77</v>
      </c>
      <c r="M659" t="s"/>
      <c r="N659" t="s">
        <v>1083</v>
      </c>
      <c r="O659" t="s">
        <v>79</v>
      </c>
      <c r="P659" t="s">
        <v>1069</v>
      </c>
      <c r="Q659" t="s"/>
      <c r="R659" t="s">
        <v>148</v>
      </c>
      <c r="S659" t="s">
        <v>1093</v>
      </c>
      <c r="T659" t="s">
        <v>82</v>
      </c>
      <c r="U659" t="s">
        <v>83</v>
      </c>
      <c r="V659" t="s">
        <v>84</v>
      </c>
      <c r="W659" t="s">
        <v>105</v>
      </c>
      <c r="X659" t="s"/>
      <c r="Y659" t="s">
        <v>86</v>
      </c>
      <c r="Z659">
        <f>HYPERLINK("https://hotelmonitor-cachepage.eclerx.com/savepage/tk_15442498850122278_sr_2150.html","info")</f>
        <v/>
      </c>
      <c r="AA659" t="n">
        <v>602352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89</v>
      </c>
      <c r="AO659" t="s">
        <v>242</v>
      </c>
      <c r="AP659" t="n">
        <v>12</v>
      </c>
      <c r="AQ659" t="s">
        <v>91</v>
      </c>
      <c r="AR659" t="s">
        <v>92</v>
      </c>
      <c r="AS659" t="s"/>
      <c r="AT659" t="s">
        <v>93</v>
      </c>
      <c r="AU659" t="s"/>
      <c r="AV659" t="s"/>
      <c r="AW659" t="s"/>
      <c r="AX659" t="s"/>
      <c r="AY659" t="n">
        <v>3484025</v>
      </c>
      <c r="AZ659" t="s">
        <v>1072</v>
      </c>
      <c r="BA659" t="s"/>
      <c r="BB659" t="n">
        <v>1978299</v>
      </c>
      <c r="BC659" t="n">
        <v>98.8290379</v>
      </c>
      <c r="BD659" t="n">
        <v>8.0342708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95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1067</v>
      </c>
      <c r="F660" t="n">
        <v>4566618</v>
      </c>
      <c r="G660" t="s">
        <v>74</v>
      </c>
      <c r="H660" t="s">
        <v>75</v>
      </c>
      <c r="I660" t="s"/>
      <c r="J660" t="s">
        <v>76</v>
      </c>
      <c r="K660" t="n">
        <v>3743.93</v>
      </c>
      <c r="L660" t="s">
        <v>77</v>
      </c>
      <c r="M660" t="s"/>
      <c r="N660" t="s">
        <v>1090</v>
      </c>
      <c r="O660" t="s">
        <v>79</v>
      </c>
      <c r="P660" t="s">
        <v>1069</v>
      </c>
      <c r="Q660" t="s"/>
      <c r="R660" t="s">
        <v>148</v>
      </c>
      <c r="S660" t="s">
        <v>1094</v>
      </c>
      <c r="T660" t="s">
        <v>82</v>
      </c>
      <c r="U660" t="s">
        <v>83</v>
      </c>
      <c r="V660" t="s">
        <v>84</v>
      </c>
      <c r="W660" t="s">
        <v>105</v>
      </c>
      <c r="X660" t="s"/>
      <c r="Y660" t="s">
        <v>86</v>
      </c>
      <c r="Z660">
        <f>HYPERLINK("https://hotelmonitor-cachepage.eclerx.com/savepage/tk_15442498850122278_sr_2150.html","info")</f>
        <v/>
      </c>
      <c r="AA660" t="n">
        <v>602352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89</v>
      </c>
      <c r="AO660" t="s">
        <v>1095</v>
      </c>
      <c r="AP660" t="n">
        <v>12</v>
      </c>
      <c r="AQ660" t="s">
        <v>91</v>
      </c>
      <c r="AR660" t="s">
        <v>71</v>
      </c>
      <c r="AS660" t="s"/>
      <c r="AT660" t="s">
        <v>93</v>
      </c>
      <c r="AU660" t="s"/>
      <c r="AV660" t="s"/>
      <c r="AW660" t="s"/>
      <c r="AX660" t="s"/>
      <c r="AY660" t="n">
        <v>3484025</v>
      </c>
      <c r="AZ660" t="s">
        <v>1072</v>
      </c>
      <c r="BA660" t="s"/>
      <c r="BB660" t="n">
        <v>1978299</v>
      </c>
      <c r="BC660" t="n">
        <v>98.8290379</v>
      </c>
      <c r="BD660" t="n">
        <v>8.0342708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95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1067</v>
      </c>
      <c r="F661" t="n">
        <v>4566618</v>
      </c>
      <c r="G661" t="s">
        <v>74</v>
      </c>
      <c r="H661" t="s">
        <v>75</v>
      </c>
      <c r="I661" t="s"/>
      <c r="J661" t="s">
        <v>76</v>
      </c>
      <c r="K661" t="n">
        <v>3743.93</v>
      </c>
      <c r="L661" t="s">
        <v>77</v>
      </c>
      <c r="M661" t="s"/>
      <c r="N661" t="s">
        <v>1096</v>
      </c>
      <c r="O661" t="s">
        <v>79</v>
      </c>
      <c r="P661" t="s">
        <v>1069</v>
      </c>
      <c r="Q661" t="s"/>
      <c r="R661" t="s">
        <v>148</v>
      </c>
      <c r="S661" t="s">
        <v>1094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>
        <f>HYPERLINK("https://hotelmonitor-cachepage.eclerx.com/savepage/tk_15442498850122278_sr_2150.html","info")</f>
        <v/>
      </c>
      <c r="AA661" t="n">
        <v>602352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89</v>
      </c>
      <c r="AO661" t="s">
        <v>1097</v>
      </c>
      <c r="AP661" t="n">
        <v>12</v>
      </c>
      <c r="AQ661" t="s">
        <v>91</v>
      </c>
      <c r="AR661" t="s">
        <v>71</v>
      </c>
      <c r="AS661" t="s"/>
      <c r="AT661" t="s">
        <v>93</v>
      </c>
      <c r="AU661" t="s"/>
      <c r="AV661" t="s"/>
      <c r="AW661" t="s"/>
      <c r="AX661" t="s"/>
      <c r="AY661" t="n">
        <v>3484025</v>
      </c>
      <c r="AZ661" t="s">
        <v>1072</v>
      </c>
      <c r="BA661" t="s"/>
      <c r="BB661" t="n">
        <v>1978299</v>
      </c>
      <c r="BC661" t="n">
        <v>98.8290379</v>
      </c>
      <c r="BD661" t="n">
        <v>8.0342708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1067</v>
      </c>
      <c r="F662" t="n">
        <v>4566618</v>
      </c>
      <c r="G662" t="s">
        <v>74</v>
      </c>
      <c r="H662" t="s">
        <v>75</v>
      </c>
      <c r="I662" t="s"/>
      <c r="J662" t="s">
        <v>76</v>
      </c>
      <c r="K662" t="n">
        <v>3743.93</v>
      </c>
      <c r="L662" t="s">
        <v>77</v>
      </c>
      <c r="M662" t="s"/>
      <c r="N662" t="s">
        <v>1090</v>
      </c>
      <c r="O662" t="s">
        <v>79</v>
      </c>
      <c r="P662" t="s">
        <v>1069</v>
      </c>
      <c r="Q662" t="s"/>
      <c r="R662" t="s">
        <v>148</v>
      </c>
      <c r="S662" t="s">
        <v>1094</v>
      </c>
      <c r="T662" t="s">
        <v>82</v>
      </c>
      <c r="U662" t="s">
        <v>83</v>
      </c>
      <c r="V662" t="s">
        <v>84</v>
      </c>
      <c r="W662" t="s">
        <v>105</v>
      </c>
      <c r="X662" t="s"/>
      <c r="Y662" t="s">
        <v>86</v>
      </c>
      <c r="Z662">
        <f>HYPERLINK("https://hotelmonitor-cachepage.eclerx.com/savepage/tk_15442498850122278_sr_2150.html","info")</f>
        <v/>
      </c>
      <c r="AA662" t="n">
        <v>602352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89</v>
      </c>
      <c r="AO662" t="s">
        <v>1095</v>
      </c>
      <c r="AP662" t="n">
        <v>12</v>
      </c>
      <c r="AQ662" t="s">
        <v>91</v>
      </c>
      <c r="AR662" t="s">
        <v>261</v>
      </c>
      <c r="AS662" t="s"/>
      <c r="AT662" t="s">
        <v>93</v>
      </c>
      <c r="AU662" t="s"/>
      <c r="AV662" t="s"/>
      <c r="AW662" t="s"/>
      <c r="AX662" t="s"/>
      <c r="AY662" t="n">
        <v>3484025</v>
      </c>
      <c r="AZ662" t="s">
        <v>1072</v>
      </c>
      <c r="BA662" t="s"/>
      <c r="BB662" t="n">
        <v>1978299</v>
      </c>
      <c r="BC662" t="n">
        <v>98.8290379</v>
      </c>
      <c r="BD662" t="n">
        <v>8.0342708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95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1067</v>
      </c>
      <c r="F663" t="n">
        <v>4566618</v>
      </c>
      <c r="G663" t="s">
        <v>74</v>
      </c>
      <c r="H663" t="s">
        <v>75</v>
      </c>
      <c r="I663" t="s"/>
      <c r="J663" t="s">
        <v>76</v>
      </c>
      <c r="K663" t="n">
        <v>3743.93</v>
      </c>
      <c r="L663" t="s">
        <v>77</v>
      </c>
      <c r="M663" t="s"/>
      <c r="N663" t="s">
        <v>1096</v>
      </c>
      <c r="O663" t="s">
        <v>79</v>
      </c>
      <c r="P663" t="s">
        <v>1069</v>
      </c>
      <c r="Q663" t="s"/>
      <c r="R663" t="s">
        <v>148</v>
      </c>
      <c r="S663" t="s">
        <v>1094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HYPERLINK("https://hotelmonitor-cachepage.eclerx.com/savepage/tk_15442498850122278_sr_2150.html","info")</f>
        <v/>
      </c>
      <c r="AA663" t="n">
        <v>602352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89</v>
      </c>
      <c r="AO663" t="s">
        <v>1097</v>
      </c>
      <c r="AP663" t="n">
        <v>12</v>
      </c>
      <c r="AQ663" t="s">
        <v>91</v>
      </c>
      <c r="AR663" t="s">
        <v>261</v>
      </c>
      <c r="AS663" t="s"/>
      <c r="AT663" t="s">
        <v>93</v>
      </c>
      <c r="AU663" t="s"/>
      <c r="AV663" t="s"/>
      <c r="AW663" t="s"/>
      <c r="AX663" t="s"/>
      <c r="AY663" t="n">
        <v>3484025</v>
      </c>
      <c r="AZ663" t="s">
        <v>1072</v>
      </c>
      <c r="BA663" t="s"/>
      <c r="BB663" t="n">
        <v>1978299</v>
      </c>
      <c r="BC663" t="n">
        <v>98.8290379</v>
      </c>
      <c r="BD663" t="n">
        <v>8.0342708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95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1067</v>
      </c>
      <c r="F664" t="n">
        <v>4566618</v>
      </c>
      <c r="G664" t="s">
        <v>74</v>
      </c>
      <c r="H664" t="s">
        <v>75</v>
      </c>
      <c r="I664" t="s"/>
      <c r="J664" t="s">
        <v>76</v>
      </c>
      <c r="K664" t="n">
        <v>3783.98</v>
      </c>
      <c r="L664" t="s">
        <v>77</v>
      </c>
      <c r="M664" t="s"/>
      <c r="N664" t="s">
        <v>1090</v>
      </c>
      <c r="O664" t="s">
        <v>79</v>
      </c>
      <c r="P664" t="s">
        <v>1069</v>
      </c>
      <c r="Q664" t="s"/>
      <c r="R664" t="s">
        <v>148</v>
      </c>
      <c r="S664" t="s">
        <v>1098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>
        <f>HYPERLINK("https://hotelmonitor-cachepage.eclerx.com/savepage/tk_15442498850122278_sr_2150.html","info")</f>
        <v/>
      </c>
      <c r="AA664" t="n">
        <v>602352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89</v>
      </c>
      <c r="AO664" t="s">
        <v>1076</v>
      </c>
      <c r="AP664" t="n">
        <v>12</v>
      </c>
      <c r="AQ664" t="s">
        <v>91</v>
      </c>
      <c r="AR664" t="s">
        <v>92</v>
      </c>
      <c r="AS664" t="s"/>
      <c r="AT664" t="s">
        <v>93</v>
      </c>
      <c r="AU664" t="s"/>
      <c r="AV664" t="s"/>
      <c r="AW664" t="s"/>
      <c r="AX664" t="s"/>
      <c r="AY664" t="n">
        <v>3484025</v>
      </c>
      <c r="AZ664" t="s">
        <v>1072</v>
      </c>
      <c r="BA664" t="s"/>
      <c r="BB664" t="n">
        <v>1978299</v>
      </c>
      <c r="BC664" t="n">
        <v>98.8290379</v>
      </c>
      <c r="BD664" t="n">
        <v>8.0342708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95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1067</v>
      </c>
      <c r="F665" t="n">
        <v>4566618</v>
      </c>
      <c r="G665" t="s">
        <v>74</v>
      </c>
      <c r="H665" t="s">
        <v>75</v>
      </c>
      <c r="I665" t="s"/>
      <c r="J665" t="s">
        <v>76</v>
      </c>
      <c r="K665" t="n">
        <v>3928.89</v>
      </c>
      <c r="L665" t="s">
        <v>77</v>
      </c>
      <c r="M665" t="s"/>
      <c r="N665" t="s">
        <v>1096</v>
      </c>
      <c r="O665" t="s">
        <v>79</v>
      </c>
      <c r="P665" t="s">
        <v>1069</v>
      </c>
      <c r="Q665" t="s"/>
      <c r="R665" t="s">
        <v>148</v>
      </c>
      <c r="S665" t="s">
        <v>1099</v>
      </c>
      <c r="T665" t="s">
        <v>82</v>
      </c>
      <c r="U665" t="s">
        <v>83</v>
      </c>
      <c r="V665" t="s">
        <v>84</v>
      </c>
      <c r="W665" t="s">
        <v>105</v>
      </c>
      <c r="X665" t="s"/>
      <c r="Y665" t="s">
        <v>86</v>
      </c>
      <c r="Z665">
        <f>HYPERLINK("https://hotelmonitor-cachepage.eclerx.com/savepage/tk_15442498850122278_sr_2150.html","info")</f>
        <v/>
      </c>
      <c r="AA665" t="n">
        <v>602352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89</v>
      </c>
      <c r="AO665" t="s">
        <v>1100</v>
      </c>
      <c r="AP665" t="n">
        <v>12</v>
      </c>
      <c r="AQ665" t="s">
        <v>91</v>
      </c>
      <c r="AR665" t="s">
        <v>71</v>
      </c>
      <c r="AS665" t="s"/>
      <c r="AT665" t="s">
        <v>93</v>
      </c>
      <c r="AU665" t="s"/>
      <c r="AV665" t="s"/>
      <c r="AW665" t="s"/>
      <c r="AX665" t="s"/>
      <c r="AY665" t="n">
        <v>3484025</v>
      </c>
      <c r="AZ665" t="s">
        <v>1072</v>
      </c>
      <c r="BA665" t="s"/>
      <c r="BB665" t="n">
        <v>1978299</v>
      </c>
      <c r="BC665" t="n">
        <v>98.8290379</v>
      </c>
      <c r="BD665" t="n">
        <v>8.0342708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95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1067</v>
      </c>
      <c r="F666" t="n">
        <v>4566618</v>
      </c>
      <c r="G666" t="s">
        <v>74</v>
      </c>
      <c r="H666" t="s">
        <v>75</v>
      </c>
      <c r="I666" t="s"/>
      <c r="J666" t="s">
        <v>76</v>
      </c>
      <c r="K666" t="n">
        <v>3928.89</v>
      </c>
      <c r="L666" t="s">
        <v>77</v>
      </c>
      <c r="M666" t="s"/>
      <c r="N666" t="s">
        <v>1096</v>
      </c>
      <c r="O666" t="s">
        <v>79</v>
      </c>
      <c r="P666" t="s">
        <v>1069</v>
      </c>
      <c r="Q666" t="s"/>
      <c r="R666" t="s">
        <v>148</v>
      </c>
      <c r="S666" t="s">
        <v>1099</v>
      </c>
      <c r="T666" t="s">
        <v>82</v>
      </c>
      <c r="U666" t="s">
        <v>83</v>
      </c>
      <c r="V666" t="s">
        <v>84</v>
      </c>
      <c r="W666" t="s">
        <v>105</v>
      </c>
      <c r="X666" t="s"/>
      <c r="Y666" t="s">
        <v>86</v>
      </c>
      <c r="Z666">
        <f>HYPERLINK("https://hotelmonitor-cachepage.eclerx.com/savepage/tk_15442498850122278_sr_2150.html","info")</f>
        <v/>
      </c>
      <c r="AA666" t="n">
        <v>602352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89</v>
      </c>
      <c r="AO666" t="s">
        <v>1100</v>
      </c>
      <c r="AP666" t="n">
        <v>12</v>
      </c>
      <c r="AQ666" t="s">
        <v>91</v>
      </c>
      <c r="AR666" t="s">
        <v>261</v>
      </c>
      <c r="AS666" t="s"/>
      <c r="AT666" t="s">
        <v>93</v>
      </c>
      <c r="AU666" t="s"/>
      <c r="AV666" t="s"/>
      <c r="AW666" t="s"/>
      <c r="AX666" t="s"/>
      <c r="AY666" t="n">
        <v>3484025</v>
      </c>
      <c r="AZ666" t="s">
        <v>1072</v>
      </c>
      <c r="BA666" t="s"/>
      <c r="BB666" t="n">
        <v>1978299</v>
      </c>
      <c r="BC666" t="n">
        <v>98.8290379</v>
      </c>
      <c r="BD666" t="n">
        <v>8.0342708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95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1067</v>
      </c>
      <c r="F667" t="n">
        <v>4566618</v>
      </c>
      <c r="G667" t="s">
        <v>74</v>
      </c>
      <c r="H667" t="s">
        <v>75</v>
      </c>
      <c r="I667" t="s"/>
      <c r="J667" t="s">
        <v>76</v>
      </c>
      <c r="K667" t="n">
        <v>3980.62</v>
      </c>
      <c r="L667" t="s">
        <v>77</v>
      </c>
      <c r="M667" t="s"/>
      <c r="N667" t="s">
        <v>1090</v>
      </c>
      <c r="O667" t="s">
        <v>79</v>
      </c>
      <c r="P667" t="s">
        <v>1069</v>
      </c>
      <c r="Q667" t="s"/>
      <c r="R667" t="s">
        <v>148</v>
      </c>
      <c r="S667" t="s">
        <v>1101</v>
      </c>
      <c r="T667" t="s">
        <v>82</v>
      </c>
      <c r="U667" t="s">
        <v>83</v>
      </c>
      <c r="V667" t="s">
        <v>84</v>
      </c>
      <c r="W667" t="s">
        <v>105</v>
      </c>
      <c r="X667" t="s"/>
      <c r="Y667" t="s">
        <v>86</v>
      </c>
      <c r="Z667">
        <f>HYPERLINK("https://hotelmonitor-cachepage.eclerx.com/savepage/tk_15442498850122278_sr_2150.html","info")</f>
        <v/>
      </c>
      <c r="AA667" t="n">
        <v>602352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89</v>
      </c>
      <c r="AO667" t="s">
        <v>1102</v>
      </c>
      <c r="AP667" t="n">
        <v>12</v>
      </c>
      <c r="AQ667" t="s">
        <v>91</v>
      </c>
      <c r="AR667" t="s">
        <v>92</v>
      </c>
      <c r="AS667" t="s"/>
      <c r="AT667" t="s">
        <v>93</v>
      </c>
      <c r="AU667" t="s"/>
      <c r="AV667" t="s"/>
      <c r="AW667" t="s"/>
      <c r="AX667" t="s"/>
      <c r="AY667" t="n">
        <v>3484025</v>
      </c>
      <c r="AZ667" t="s">
        <v>1072</v>
      </c>
      <c r="BA667" t="s"/>
      <c r="BB667" t="n">
        <v>1978299</v>
      </c>
      <c r="BC667" t="n">
        <v>98.8290379</v>
      </c>
      <c r="BD667" t="n">
        <v>8.0342708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95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1067</v>
      </c>
      <c r="F668" t="n">
        <v>4566618</v>
      </c>
      <c r="G668" t="s">
        <v>74</v>
      </c>
      <c r="H668" t="s">
        <v>75</v>
      </c>
      <c r="I668" t="s"/>
      <c r="J668" t="s">
        <v>76</v>
      </c>
      <c r="K668" t="n">
        <v>3980.62</v>
      </c>
      <c r="L668" t="s">
        <v>77</v>
      </c>
      <c r="M668" t="s"/>
      <c r="N668" t="s">
        <v>1096</v>
      </c>
      <c r="O668" t="s">
        <v>79</v>
      </c>
      <c r="P668" t="s">
        <v>1069</v>
      </c>
      <c r="Q668" t="s"/>
      <c r="R668" t="s">
        <v>148</v>
      </c>
      <c r="S668" t="s">
        <v>1101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HYPERLINK("https://hotelmonitor-cachepage.eclerx.com/savepage/tk_15442498850122278_sr_2150.html","info")</f>
        <v/>
      </c>
      <c r="AA668" t="n">
        <v>602352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12</v>
      </c>
      <c r="AQ668" t="s">
        <v>91</v>
      </c>
      <c r="AR668" t="s">
        <v>92</v>
      </c>
      <c r="AS668" t="s"/>
      <c r="AT668" t="s">
        <v>93</v>
      </c>
      <c r="AU668" t="s"/>
      <c r="AV668" t="s"/>
      <c r="AW668" t="s"/>
      <c r="AX668" t="s"/>
      <c r="AY668" t="n">
        <v>3484025</v>
      </c>
      <c r="AZ668" t="s">
        <v>1072</v>
      </c>
      <c r="BA668" t="s"/>
      <c r="BB668" t="n">
        <v>1978299</v>
      </c>
      <c r="BC668" t="n">
        <v>98.8290379</v>
      </c>
      <c r="BD668" t="n">
        <v>8.0342708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95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1067</v>
      </c>
      <c r="F669" t="n">
        <v>4566618</v>
      </c>
      <c r="G669" t="s">
        <v>74</v>
      </c>
      <c r="H669" t="s">
        <v>75</v>
      </c>
      <c r="I669" t="s"/>
      <c r="J669" t="s">
        <v>76</v>
      </c>
      <c r="K669" t="n">
        <v>4048.94</v>
      </c>
      <c r="L669" t="s">
        <v>77</v>
      </c>
      <c r="M669" t="s"/>
      <c r="N669" t="s">
        <v>1073</v>
      </c>
      <c r="O669" t="s">
        <v>79</v>
      </c>
      <c r="P669" t="s">
        <v>1069</v>
      </c>
      <c r="Q669" t="s"/>
      <c r="R669" t="s">
        <v>148</v>
      </c>
      <c r="S669" t="s">
        <v>1103</v>
      </c>
      <c r="T669" t="s">
        <v>82</v>
      </c>
      <c r="U669" t="s">
        <v>83</v>
      </c>
      <c r="V669" t="s">
        <v>84</v>
      </c>
      <c r="W669" t="s">
        <v>105</v>
      </c>
      <c r="X669" t="s"/>
      <c r="Y669" t="s">
        <v>86</v>
      </c>
      <c r="Z669">
        <f>HYPERLINK("https://hotelmonitor-cachepage.eclerx.com/savepage/tk_15442498850122278_sr_2150.html","info")</f>
        <v/>
      </c>
      <c r="AA669" t="n">
        <v>602352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89</v>
      </c>
      <c r="AO669" t="s">
        <v>1104</v>
      </c>
      <c r="AP669" t="n">
        <v>12</v>
      </c>
      <c r="AQ669" t="s">
        <v>91</v>
      </c>
      <c r="AR669" t="s">
        <v>71</v>
      </c>
      <c r="AS669" t="s"/>
      <c r="AT669" t="s">
        <v>93</v>
      </c>
      <c r="AU669" t="s"/>
      <c r="AV669" t="s"/>
      <c r="AW669" t="s"/>
      <c r="AX669" t="s"/>
      <c r="AY669" t="n">
        <v>3484025</v>
      </c>
      <c r="AZ669" t="s">
        <v>1072</v>
      </c>
      <c r="BA669" t="s"/>
      <c r="BB669" t="n">
        <v>1978299</v>
      </c>
      <c r="BC669" t="n">
        <v>98.8290379</v>
      </c>
      <c r="BD669" t="n">
        <v>8.0342708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95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1067</v>
      </c>
      <c r="F670" t="n">
        <v>4566618</v>
      </c>
      <c r="G670" t="s">
        <v>74</v>
      </c>
      <c r="H670" t="s">
        <v>75</v>
      </c>
      <c r="I670" t="s"/>
      <c r="J670" t="s">
        <v>76</v>
      </c>
      <c r="K670" t="n">
        <v>4048.94</v>
      </c>
      <c r="L670" t="s">
        <v>77</v>
      </c>
      <c r="M670" t="s"/>
      <c r="N670" t="s">
        <v>1073</v>
      </c>
      <c r="O670" t="s">
        <v>79</v>
      </c>
      <c r="P670" t="s">
        <v>1069</v>
      </c>
      <c r="Q670" t="s"/>
      <c r="R670" t="s">
        <v>148</v>
      </c>
      <c r="S670" t="s">
        <v>1103</v>
      </c>
      <c r="T670" t="s">
        <v>82</v>
      </c>
      <c r="U670" t="s">
        <v>83</v>
      </c>
      <c r="V670" t="s">
        <v>84</v>
      </c>
      <c r="W670" t="s">
        <v>105</v>
      </c>
      <c r="X670" t="s"/>
      <c r="Y670" t="s">
        <v>86</v>
      </c>
      <c r="Z670">
        <f>HYPERLINK("https://hotelmonitor-cachepage.eclerx.com/savepage/tk_15442498850122278_sr_2150.html","info")</f>
        <v/>
      </c>
      <c r="AA670" t="n">
        <v>602352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89</v>
      </c>
      <c r="AO670" t="s">
        <v>1104</v>
      </c>
      <c r="AP670" t="n">
        <v>12</v>
      </c>
      <c r="AQ670" t="s">
        <v>91</v>
      </c>
      <c r="AR670" t="s">
        <v>261</v>
      </c>
      <c r="AS670" t="s"/>
      <c r="AT670" t="s">
        <v>93</v>
      </c>
      <c r="AU670" t="s"/>
      <c r="AV670" t="s"/>
      <c r="AW670" t="s"/>
      <c r="AX670" t="s"/>
      <c r="AY670" t="n">
        <v>3484025</v>
      </c>
      <c r="AZ670" t="s">
        <v>1072</v>
      </c>
      <c r="BA670" t="s"/>
      <c r="BB670" t="n">
        <v>1978299</v>
      </c>
      <c r="BC670" t="n">
        <v>98.8290379</v>
      </c>
      <c r="BD670" t="n">
        <v>8.0342708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95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1067</v>
      </c>
      <c r="F671" t="n">
        <v>4566618</v>
      </c>
      <c r="G671" t="s">
        <v>74</v>
      </c>
      <c r="H671" t="s">
        <v>75</v>
      </c>
      <c r="I671" t="s"/>
      <c r="J671" t="s">
        <v>76</v>
      </c>
      <c r="K671" t="n">
        <v>4177.27</v>
      </c>
      <c r="L671" t="s">
        <v>77</v>
      </c>
      <c r="M671" t="s"/>
      <c r="N671" t="s">
        <v>1096</v>
      </c>
      <c r="O671" t="s">
        <v>79</v>
      </c>
      <c r="P671" t="s">
        <v>1069</v>
      </c>
      <c r="Q671" t="s"/>
      <c r="R671" t="s">
        <v>148</v>
      </c>
      <c r="S671" t="s">
        <v>1105</v>
      </c>
      <c r="T671" t="s">
        <v>82</v>
      </c>
      <c r="U671" t="s">
        <v>83</v>
      </c>
      <c r="V671" t="s">
        <v>84</v>
      </c>
      <c r="W671" t="s">
        <v>105</v>
      </c>
      <c r="X671" t="s"/>
      <c r="Y671" t="s">
        <v>86</v>
      </c>
      <c r="Z671">
        <f>HYPERLINK("https://hotelmonitor-cachepage.eclerx.com/savepage/tk_15442498850122278_sr_2150.html","info")</f>
        <v/>
      </c>
      <c r="AA671" t="n">
        <v>602352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12</v>
      </c>
      <c r="AQ671" t="s">
        <v>91</v>
      </c>
      <c r="AR671" t="s">
        <v>92</v>
      </c>
      <c r="AS671" t="s"/>
      <c r="AT671" t="s">
        <v>93</v>
      </c>
      <c r="AU671" t="s"/>
      <c r="AV671" t="s"/>
      <c r="AW671" t="s"/>
      <c r="AX671" t="s"/>
      <c r="AY671" t="n">
        <v>3484025</v>
      </c>
      <c r="AZ671" t="s">
        <v>1072</v>
      </c>
      <c r="BA671" t="s"/>
      <c r="BB671" t="n">
        <v>1978299</v>
      </c>
      <c r="BC671" t="n">
        <v>98.8290379</v>
      </c>
      <c r="BD671" t="n">
        <v>8.0342708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95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1067</v>
      </c>
      <c r="F672" t="n">
        <v>4566618</v>
      </c>
      <c r="G672" t="s">
        <v>74</v>
      </c>
      <c r="H672" t="s">
        <v>75</v>
      </c>
      <c r="I672" t="s"/>
      <c r="J672" t="s">
        <v>76</v>
      </c>
      <c r="K672" t="n">
        <v>4257.85</v>
      </c>
      <c r="L672" t="s">
        <v>77</v>
      </c>
      <c r="M672" t="s"/>
      <c r="N672" t="s">
        <v>1090</v>
      </c>
      <c r="O672" t="s">
        <v>79</v>
      </c>
      <c r="P672" t="s">
        <v>1069</v>
      </c>
      <c r="Q672" t="s"/>
      <c r="R672" t="s">
        <v>148</v>
      </c>
      <c r="S672" t="s">
        <v>1106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HYPERLINK("https://hotelmonitor-cachepage.eclerx.com/savepage/tk_15442498850122278_sr_2150.html","info")</f>
        <v/>
      </c>
      <c r="AA672" t="n">
        <v>602352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89</v>
      </c>
      <c r="AO672" t="s">
        <v>1107</v>
      </c>
      <c r="AP672" t="n">
        <v>12</v>
      </c>
      <c r="AQ672" t="s">
        <v>91</v>
      </c>
      <c r="AR672" t="s">
        <v>71</v>
      </c>
      <c r="AS672" t="s"/>
      <c r="AT672" t="s">
        <v>93</v>
      </c>
      <c r="AU672" t="s"/>
      <c r="AV672" t="s"/>
      <c r="AW672" t="s"/>
      <c r="AX672" t="s"/>
      <c r="AY672" t="n">
        <v>3484025</v>
      </c>
      <c r="AZ672" t="s">
        <v>1072</v>
      </c>
      <c r="BA672" t="s"/>
      <c r="BB672" t="n">
        <v>1978299</v>
      </c>
      <c r="BC672" t="n">
        <v>98.8290379</v>
      </c>
      <c r="BD672" t="n">
        <v>8.0342708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95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1067</v>
      </c>
      <c r="F673" t="n">
        <v>4566618</v>
      </c>
      <c r="G673" t="s">
        <v>74</v>
      </c>
      <c r="H673" t="s">
        <v>75</v>
      </c>
      <c r="I673" t="s"/>
      <c r="J673" t="s">
        <v>76</v>
      </c>
      <c r="K673" t="n">
        <v>4257.85</v>
      </c>
      <c r="L673" t="s">
        <v>77</v>
      </c>
      <c r="M673" t="s"/>
      <c r="N673" t="s">
        <v>1090</v>
      </c>
      <c r="O673" t="s">
        <v>79</v>
      </c>
      <c r="P673" t="s">
        <v>1069</v>
      </c>
      <c r="Q673" t="s"/>
      <c r="R673" t="s">
        <v>148</v>
      </c>
      <c r="S673" t="s">
        <v>1106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HYPERLINK("https://hotelmonitor-cachepage.eclerx.com/savepage/tk_15442498850122278_sr_2150.html","info")</f>
        <v/>
      </c>
      <c r="AA673" t="n">
        <v>602352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89</v>
      </c>
      <c r="AO673" t="s">
        <v>1107</v>
      </c>
      <c r="AP673" t="n">
        <v>12</v>
      </c>
      <c r="AQ673" t="s">
        <v>91</v>
      </c>
      <c r="AR673" t="s">
        <v>261</v>
      </c>
      <c r="AS673" t="s"/>
      <c r="AT673" t="s">
        <v>93</v>
      </c>
      <c r="AU673" t="s"/>
      <c r="AV673" t="s"/>
      <c r="AW673" t="s"/>
      <c r="AX673" t="s"/>
      <c r="AY673" t="n">
        <v>3484025</v>
      </c>
      <c r="AZ673" t="s">
        <v>1072</v>
      </c>
      <c r="BA673" t="s"/>
      <c r="BB673" t="n">
        <v>1978299</v>
      </c>
      <c r="BC673" t="n">
        <v>98.8290379</v>
      </c>
      <c r="BD673" t="n">
        <v>8.0342708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95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1067</v>
      </c>
      <c r="F674" t="n">
        <v>4566618</v>
      </c>
      <c r="G674" t="s">
        <v>74</v>
      </c>
      <c r="H674" t="s">
        <v>75</v>
      </c>
      <c r="I674" t="s"/>
      <c r="J674" t="s">
        <v>76</v>
      </c>
      <c r="K674" t="n">
        <v>4304.91</v>
      </c>
      <c r="L674" t="s">
        <v>77</v>
      </c>
      <c r="M674" t="s"/>
      <c r="N674" t="s">
        <v>1073</v>
      </c>
      <c r="O674" t="s">
        <v>79</v>
      </c>
      <c r="P674" t="s">
        <v>1069</v>
      </c>
      <c r="Q674" t="s"/>
      <c r="R674" t="s">
        <v>148</v>
      </c>
      <c r="S674" t="s">
        <v>1108</v>
      </c>
      <c r="T674" t="s">
        <v>82</v>
      </c>
      <c r="U674" t="s">
        <v>83</v>
      </c>
      <c r="V674" t="s">
        <v>84</v>
      </c>
      <c r="W674" t="s">
        <v>105</v>
      </c>
      <c r="X674" t="s"/>
      <c r="Y674" t="s">
        <v>86</v>
      </c>
      <c r="Z674">
        <f>HYPERLINK("https://hotelmonitor-cachepage.eclerx.com/savepage/tk_15442498850122278_sr_2150.html","info")</f>
        <v/>
      </c>
      <c r="AA674" t="n">
        <v>602352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89</v>
      </c>
      <c r="AO674" t="s">
        <v>267</v>
      </c>
      <c r="AP674" t="n">
        <v>12</v>
      </c>
      <c r="AQ674" t="s">
        <v>91</v>
      </c>
      <c r="AR674" t="s">
        <v>92</v>
      </c>
      <c r="AS674" t="s"/>
      <c r="AT674" t="s">
        <v>93</v>
      </c>
      <c r="AU674" t="s"/>
      <c r="AV674" t="s"/>
      <c r="AW674" t="s"/>
      <c r="AX674" t="s"/>
      <c r="AY674" t="n">
        <v>3484025</v>
      </c>
      <c r="AZ674" t="s">
        <v>1072</v>
      </c>
      <c r="BA674" t="s"/>
      <c r="BB674" t="n">
        <v>1978299</v>
      </c>
      <c r="BC674" t="n">
        <v>98.8290379</v>
      </c>
      <c r="BD674" t="n">
        <v>8.0342708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95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1067</v>
      </c>
      <c r="F675" t="n">
        <v>4566618</v>
      </c>
      <c r="G675" t="s">
        <v>74</v>
      </c>
      <c r="H675" t="s">
        <v>75</v>
      </c>
      <c r="I675" t="s"/>
      <c r="J675" t="s">
        <v>76</v>
      </c>
      <c r="K675" t="n">
        <v>4344.25</v>
      </c>
      <c r="L675" t="s">
        <v>77</v>
      </c>
      <c r="M675" t="s"/>
      <c r="N675" t="s">
        <v>1073</v>
      </c>
      <c r="O675" t="s">
        <v>79</v>
      </c>
      <c r="P675" t="s">
        <v>1069</v>
      </c>
      <c r="Q675" t="s"/>
      <c r="R675" t="s">
        <v>148</v>
      </c>
      <c r="S675" t="s">
        <v>1109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HYPERLINK("https://hotelmonitor-cachepage.eclerx.com/savepage/tk_15442498850122278_sr_2150.html","info")</f>
        <v/>
      </c>
      <c r="AA675" t="n">
        <v>602352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89</v>
      </c>
      <c r="AO675" t="s">
        <v>1110</v>
      </c>
      <c r="AP675" t="n">
        <v>12</v>
      </c>
      <c r="AQ675" t="s">
        <v>91</v>
      </c>
      <c r="AR675" t="s">
        <v>1111</v>
      </c>
      <c r="AS675" t="s"/>
      <c r="AT675" t="s">
        <v>93</v>
      </c>
      <c r="AU675" t="s"/>
      <c r="AV675" t="s"/>
      <c r="AW675" t="s"/>
      <c r="AX675" t="s"/>
      <c r="AY675" t="n">
        <v>3484025</v>
      </c>
      <c r="AZ675" t="s">
        <v>1072</v>
      </c>
      <c r="BA675" t="s"/>
      <c r="BB675" t="n">
        <v>1978299</v>
      </c>
      <c r="BC675" t="n">
        <v>98.8290379</v>
      </c>
      <c r="BD675" t="n">
        <v>8.0342708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95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1067</v>
      </c>
      <c r="F676" t="n">
        <v>4566618</v>
      </c>
      <c r="G676" t="s">
        <v>74</v>
      </c>
      <c r="H676" t="s">
        <v>75</v>
      </c>
      <c r="I676" t="s"/>
      <c r="J676" t="s">
        <v>76</v>
      </c>
      <c r="K676" t="n">
        <v>4372.67</v>
      </c>
      <c r="L676" t="s">
        <v>77</v>
      </c>
      <c r="M676" t="s"/>
      <c r="N676" t="s">
        <v>1083</v>
      </c>
      <c r="O676" t="s">
        <v>79</v>
      </c>
      <c r="P676" t="s">
        <v>1069</v>
      </c>
      <c r="Q676" t="s"/>
      <c r="R676" t="s">
        <v>148</v>
      </c>
      <c r="S676" t="s">
        <v>1112</v>
      </c>
      <c r="T676" t="s">
        <v>82</v>
      </c>
      <c r="U676" t="s">
        <v>83</v>
      </c>
      <c r="V676" t="s">
        <v>84</v>
      </c>
      <c r="W676" t="s">
        <v>105</v>
      </c>
      <c r="X676" t="s"/>
      <c r="Y676" t="s">
        <v>86</v>
      </c>
      <c r="Z676">
        <f>HYPERLINK("https://hotelmonitor-cachepage.eclerx.com/savepage/tk_15442498850122278_sr_2150.html","info")</f>
        <v/>
      </c>
      <c r="AA676" t="n">
        <v>602352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89</v>
      </c>
      <c r="AO676" t="s">
        <v>1113</v>
      </c>
      <c r="AP676" t="n">
        <v>12</v>
      </c>
      <c r="AQ676" t="s">
        <v>91</v>
      </c>
      <c r="AR676" t="s">
        <v>71</v>
      </c>
      <c r="AS676" t="s"/>
      <c r="AT676" t="s">
        <v>93</v>
      </c>
      <c r="AU676" t="s"/>
      <c r="AV676" t="s"/>
      <c r="AW676" t="s"/>
      <c r="AX676" t="s"/>
      <c r="AY676" t="n">
        <v>3484025</v>
      </c>
      <c r="AZ676" t="s">
        <v>1072</v>
      </c>
      <c r="BA676" t="s"/>
      <c r="BB676" t="n">
        <v>1978299</v>
      </c>
      <c r="BC676" t="n">
        <v>98.8290379</v>
      </c>
      <c r="BD676" t="n">
        <v>8.0342708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95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1067</v>
      </c>
      <c r="F677" t="n">
        <v>4566618</v>
      </c>
      <c r="G677" t="s">
        <v>74</v>
      </c>
      <c r="H677" t="s">
        <v>75</v>
      </c>
      <c r="I677" t="s"/>
      <c r="J677" t="s">
        <v>76</v>
      </c>
      <c r="K677" t="n">
        <v>4372.67</v>
      </c>
      <c r="L677" t="s">
        <v>77</v>
      </c>
      <c r="M677" t="s"/>
      <c r="N677" t="s">
        <v>1083</v>
      </c>
      <c r="O677" t="s">
        <v>79</v>
      </c>
      <c r="P677" t="s">
        <v>1069</v>
      </c>
      <c r="Q677" t="s"/>
      <c r="R677" t="s">
        <v>148</v>
      </c>
      <c r="S677" t="s">
        <v>1112</v>
      </c>
      <c r="T677" t="s">
        <v>82</v>
      </c>
      <c r="U677" t="s">
        <v>83</v>
      </c>
      <c r="V677" t="s">
        <v>84</v>
      </c>
      <c r="W677" t="s">
        <v>105</v>
      </c>
      <c r="X677" t="s"/>
      <c r="Y677" t="s">
        <v>86</v>
      </c>
      <c r="Z677">
        <f>HYPERLINK("https://hotelmonitor-cachepage.eclerx.com/savepage/tk_15442498850122278_sr_2150.html","info")</f>
        <v/>
      </c>
      <c r="AA677" t="n">
        <v>602352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89</v>
      </c>
      <c r="AO677" t="s">
        <v>1113</v>
      </c>
      <c r="AP677" t="n">
        <v>12</v>
      </c>
      <c r="AQ677" t="s">
        <v>91</v>
      </c>
      <c r="AR677" t="s">
        <v>261</v>
      </c>
      <c r="AS677" t="s"/>
      <c r="AT677" t="s">
        <v>93</v>
      </c>
      <c r="AU677" t="s"/>
      <c r="AV677" t="s"/>
      <c r="AW677" t="s"/>
      <c r="AX677" t="s"/>
      <c r="AY677" t="n">
        <v>3484025</v>
      </c>
      <c r="AZ677" t="s">
        <v>1072</v>
      </c>
      <c r="BA677" t="s"/>
      <c r="BB677" t="n">
        <v>1978299</v>
      </c>
      <c r="BC677" t="n">
        <v>98.8290379</v>
      </c>
      <c r="BD677" t="n">
        <v>8.0342708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95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1067</v>
      </c>
      <c r="F678" t="n">
        <v>4566618</v>
      </c>
      <c r="G678" t="s">
        <v>74</v>
      </c>
      <c r="H678" t="s">
        <v>75</v>
      </c>
      <c r="I678" t="s"/>
      <c r="J678" t="s">
        <v>76</v>
      </c>
      <c r="K678" t="n">
        <v>4527.04</v>
      </c>
      <c r="L678" t="s">
        <v>77</v>
      </c>
      <c r="M678" t="s"/>
      <c r="N678" t="s">
        <v>1090</v>
      </c>
      <c r="O678" t="s">
        <v>79</v>
      </c>
      <c r="P678" t="s">
        <v>1069</v>
      </c>
      <c r="Q678" t="s"/>
      <c r="R678" t="s">
        <v>148</v>
      </c>
      <c r="S678" t="s">
        <v>1114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HYPERLINK("https://hotelmonitor-cachepage.eclerx.com/savepage/tk_15442498850122278_sr_2150.html","info")</f>
        <v/>
      </c>
      <c r="AA678" t="n">
        <v>602352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89</v>
      </c>
      <c r="AO678" t="s">
        <v>242</v>
      </c>
      <c r="AP678" t="n">
        <v>12</v>
      </c>
      <c r="AQ678" t="s">
        <v>91</v>
      </c>
      <c r="AR678" t="s">
        <v>92</v>
      </c>
      <c r="AS678" t="s"/>
      <c r="AT678" t="s">
        <v>93</v>
      </c>
      <c r="AU678" t="s"/>
      <c r="AV678" t="s"/>
      <c r="AW678" t="s"/>
      <c r="AX678" t="s"/>
      <c r="AY678" t="n">
        <v>3484025</v>
      </c>
      <c r="AZ678" t="s">
        <v>1072</v>
      </c>
      <c r="BA678" t="s"/>
      <c r="BB678" t="n">
        <v>1978299</v>
      </c>
      <c r="BC678" t="n">
        <v>98.8290379</v>
      </c>
      <c r="BD678" t="n">
        <v>8.0342708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95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1067</v>
      </c>
      <c r="F679" t="n">
        <v>4566618</v>
      </c>
      <c r="G679" t="s">
        <v>74</v>
      </c>
      <c r="H679" t="s">
        <v>75</v>
      </c>
      <c r="I679" t="s"/>
      <c r="J679" t="s">
        <v>76</v>
      </c>
      <c r="K679" t="n">
        <v>4555.77</v>
      </c>
      <c r="L679" t="s">
        <v>77</v>
      </c>
      <c r="M679" t="s"/>
      <c r="N679" t="s">
        <v>1068</v>
      </c>
      <c r="O679" t="s">
        <v>79</v>
      </c>
      <c r="P679" t="s">
        <v>1069</v>
      </c>
      <c r="Q679" t="s"/>
      <c r="R679" t="s">
        <v>148</v>
      </c>
      <c r="S679" t="s">
        <v>1115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HYPERLINK("https://hotelmonitor-cachepage.eclerx.com/savepage/tk_15442498850122278_sr_2150.html","info")</f>
        <v/>
      </c>
      <c r="AA679" t="n">
        <v>602352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89</v>
      </c>
      <c r="AO679" t="s">
        <v>1116</v>
      </c>
      <c r="AP679" t="n">
        <v>12</v>
      </c>
      <c r="AQ679" t="s">
        <v>91</v>
      </c>
      <c r="AR679" t="s">
        <v>1111</v>
      </c>
      <c r="AS679" t="s"/>
      <c r="AT679" t="s">
        <v>93</v>
      </c>
      <c r="AU679" t="s"/>
      <c r="AV679" t="s"/>
      <c r="AW679" t="s"/>
      <c r="AX679" t="s"/>
      <c r="AY679" t="n">
        <v>3484025</v>
      </c>
      <c r="AZ679" t="s">
        <v>1072</v>
      </c>
      <c r="BA679" t="s"/>
      <c r="BB679" t="n">
        <v>1978299</v>
      </c>
      <c r="BC679" t="n">
        <v>98.8290379</v>
      </c>
      <c r="BD679" t="n">
        <v>8.0342708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95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1067</v>
      </c>
      <c r="F680" t="n">
        <v>4566618</v>
      </c>
      <c r="G680" t="s">
        <v>74</v>
      </c>
      <c r="H680" t="s">
        <v>75</v>
      </c>
      <c r="I680" t="s"/>
      <c r="J680" t="s">
        <v>76</v>
      </c>
      <c r="K680" t="n">
        <v>4592.56</v>
      </c>
      <c r="L680" t="s">
        <v>77</v>
      </c>
      <c r="M680" t="s"/>
      <c r="N680" t="s">
        <v>1090</v>
      </c>
      <c r="O680" t="s">
        <v>79</v>
      </c>
      <c r="P680" t="s">
        <v>1069</v>
      </c>
      <c r="Q680" t="s"/>
      <c r="R680" t="s">
        <v>148</v>
      </c>
      <c r="S680" t="s">
        <v>1117</v>
      </c>
      <c r="T680" t="s">
        <v>82</v>
      </c>
      <c r="U680" t="s">
        <v>83</v>
      </c>
      <c r="V680" t="s">
        <v>84</v>
      </c>
      <c r="W680" t="s">
        <v>105</v>
      </c>
      <c r="X680" t="s"/>
      <c r="Y680" t="s">
        <v>86</v>
      </c>
      <c r="Z680">
        <f>HYPERLINK("https://hotelmonitor-cachepage.eclerx.com/savepage/tk_15442498850122278_sr_2150.html","info")</f>
        <v/>
      </c>
      <c r="AA680" t="n">
        <v>602352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89</v>
      </c>
      <c r="AO680" t="s">
        <v>1118</v>
      </c>
      <c r="AP680" t="n">
        <v>12</v>
      </c>
      <c r="AQ680" t="s">
        <v>91</v>
      </c>
      <c r="AR680" t="s">
        <v>71</v>
      </c>
      <c r="AS680" t="s"/>
      <c r="AT680" t="s">
        <v>93</v>
      </c>
      <c r="AU680" t="s"/>
      <c r="AV680" t="s"/>
      <c r="AW680" t="s"/>
      <c r="AX680" t="s"/>
      <c r="AY680" t="n">
        <v>3484025</v>
      </c>
      <c r="AZ680" t="s">
        <v>1072</v>
      </c>
      <c r="BA680" t="s"/>
      <c r="BB680" t="n">
        <v>1978299</v>
      </c>
      <c r="BC680" t="n">
        <v>98.8290379</v>
      </c>
      <c r="BD680" t="n">
        <v>8.0342708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95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1067</v>
      </c>
      <c r="F681" t="n">
        <v>4566618</v>
      </c>
      <c r="G681" t="s">
        <v>74</v>
      </c>
      <c r="H681" t="s">
        <v>75</v>
      </c>
      <c r="I681" t="s"/>
      <c r="J681" t="s">
        <v>76</v>
      </c>
      <c r="K681" t="n">
        <v>4592.56</v>
      </c>
      <c r="L681" t="s">
        <v>77</v>
      </c>
      <c r="M681" t="s"/>
      <c r="N681" t="s">
        <v>1090</v>
      </c>
      <c r="O681" t="s">
        <v>79</v>
      </c>
      <c r="P681" t="s">
        <v>1069</v>
      </c>
      <c r="Q681" t="s"/>
      <c r="R681" t="s">
        <v>148</v>
      </c>
      <c r="S681" t="s">
        <v>1117</v>
      </c>
      <c r="T681" t="s">
        <v>82</v>
      </c>
      <c r="U681" t="s">
        <v>83</v>
      </c>
      <c r="V681" t="s">
        <v>84</v>
      </c>
      <c r="W681" t="s">
        <v>105</v>
      </c>
      <c r="X681" t="s"/>
      <c r="Y681" t="s">
        <v>86</v>
      </c>
      <c r="Z681">
        <f>HYPERLINK("https://hotelmonitor-cachepage.eclerx.com/savepage/tk_15442498850122278_sr_2150.html","info")</f>
        <v/>
      </c>
      <c r="AA681" t="n">
        <v>602352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89</v>
      </c>
      <c r="AO681" t="s">
        <v>1118</v>
      </c>
      <c r="AP681" t="n">
        <v>12</v>
      </c>
      <c r="AQ681" t="s">
        <v>91</v>
      </c>
      <c r="AR681" t="s">
        <v>261</v>
      </c>
      <c r="AS681" t="s"/>
      <c r="AT681" t="s">
        <v>93</v>
      </c>
      <c r="AU681" t="s"/>
      <c r="AV681" t="s"/>
      <c r="AW681" t="s"/>
      <c r="AX681" t="s"/>
      <c r="AY681" t="n">
        <v>3484025</v>
      </c>
      <c r="AZ681" t="s">
        <v>1072</v>
      </c>
      <c r="BA681" t="s"/>
      <c r="BB681" t="n">
        <v>1978299</v>
      </c>
      <c r="BC681" t="n">
        <v>98.8290379</v>
      </c>
      <c r="BD681" t="n">
        <v>8.0342708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95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1067</v>
      </c>
      <c r="F682" t="n">
        <v>4566618</v>
      </c>
      <c r="G682" t="s">
        <v>74</v>
      </c>
      <c r="H682" t="s">
        <v>75</v>
      </c>
      <c r="I682" t="s"/>
      <c r="J682" t="s">
        <v>76</v>
      </c>
      <c r="K682" t="n">
        <v>4742.31</v>
      </c>
      <c r="L682" t="s">
        <v>77</v>
      </c>
      <c r="M682" t="s"/>
      <c r="N682" t="s">
        <v>1090</v>
      </c>
      <c r="O682" t="s">
        <v>79</v>
      </c>
      <c r="P682" t="s">
        <v>1069</v>
      </c>
      <c r="Q682" t="s"/>
      <c r="R682" t="s">
        <v>148</v>
      </c>
      <c r="S682" t="s">
        <v>1119</v>
      </c>
      <c r="T682" t="s">
        <v>82</v>
      </c>
      <c r="U682" t="s">
        <v>83</v>
      </c>
      <c r="V682" t="s">
        <v>84</v>
      </c>
      <c r="W682" t="s">
        <v>105</v>
      </c>
      <c r="X682" t="s"/>
      <c r="Y682" t="s">
        <v>86</v>
      </c>
      <c r="Z682">
        <f>HYPERLINK("https://hotelmonitor-cachepage.eclerx.com/savepage/tk_15442498850122278_sr_2150.html","info")</f>
        <v/>
      </c>
      <c r="AA682" t="n">
        <v>602352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89</v>
      </c>
      <c r="AO682" t="s">
        <v>1120</v>
      </c>
      <c r="AP682" t="n">
        <v>12</v>
      </c>
      <c r="AQ682" t="s">
        <v>91</v>
      </c>
      <c r="AR682" t="s">
        <v>71</v>
      </c>
      <c r="AS682" t="s"/>
      <c r="AT682" t="s">
        <v>93</v>
      </c>
      <c r="AU682" t="s"/>
      <c r="AV682" t="s"/>
      <c r="AW682" t="s"/>
      <c r="AX682" t="s"/>
      <c r="AY682" t="n">
        <v>3484025</v>
      </c>
      <c r="AZ682" t="s">
        <v>1072</v>
      </c>
      <c r="BA682" t="s"/>
      <c r="BB682" t="n">
        <v>1978299</v>
      </c>
      <c r="BC682" t="n">
        <v>98.8290379</v>
      </c>
      <c r="BD682" t="n">
        <v>8.0342708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95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1067</v>
      </c>
      <c r="F683" t="n">
        <v>4566618</v>
      </c>
      <c r="G683" t="s">
        <v>74</v>
      </c>
      <c r="H683" t="s">
        <v>75</v>
      </c>
      <c r="I683" t="s"/>
      <c r="J683" t="s">
        <v>76</v>
      </c>
      <c r="K683" t="n">
        <v>4742.31</v>
      </c>
      <c r="L683" t="s">
        <v>77</v>
      </c>
      <c r="M683" t="s"/>
      <c r="N683" t="s">
        <v>1090</v>
      </c>
      <c r="O683" t="s">
        <v>79</v>
      </c>
      <c r="P683" t="s">
        <v>1069</v>
      </c>
      <c r="Q683" t="s"/>
      <c r="R683" t="s">
        <v>148</v>
      </c>
      <c r="S683" t="s">
        <v>1119</v>
      </c>
      <c r="T683" t="s">
        <v>82</v>
      </c>
      <c r="U683" t="s">
        <v>83</v>
      </c>
      <c r="V683" t="s">
        <v>84</v>
      </c>
      <c r="W683" t="s">
        <v>105</v>
      </c>
      <c r="X683" t="s"/>
      <c r="Y683" t="s">
        <v>86</v>
      </c>
      <c r="Z683">
        <f>HYPERLINK("https://hotelmonitor-cachepage.eclerx.com/savepage/tk_15442498850122278_sr_2150.html","info")</f>
        <v/>
      </c>
      <c r="AA683" t="n">
        <v>602352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89</v>
      </c>
      <c r="AO683" t="s">
        <v>1120</v>
      </c>
      <c r="AP683" t="n">
        <v>12</v>
      </c>
      <c r="AQ683" t="s">
        <v>91</v>
      </c>
      <c r="AR683" t="s">
        <v>261</v>
      </c>
      <c r="AS683" t="s"/>
      <c r="AT683" t="s">
        <v>93</v>
      </c>
      <c r="AU683" t="s"/>
      <c r="AV683" t="s"/>
      <c r="AW683" t="s"/>
      <c r="AX683" t="s"/>
      <c r="AY683" t="n">
        <v>3484025</v>
      </c>
      <c r="AZ683" t="s">
        <v>1072</v>
      </c>
      <c r="BA683" t="s"/>
      <c r="BB683" t="n">
        <v>1978299</v>
      </c>
      <c r="BC683" t="n">
        <v>98.8290379</v>
      </c>
      <c r="BD683" t="n">
        <v>8.0342708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95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1067</v>
      </c>
      <c r="F684" t="n">
        <v>4566618</v>
      </c>
      <c r="G684" t="s">
        <v>74</v>
      </c>
      <c r="H684" t="s">
        <v>75</v>
      </c>
      <c r="I684" t="s"/>
      <c r="J684" t="s">
        <v>76</v>
      </c>
      <c r="K684" t="n">
        <v>4783.56</v>
      </c>
      <c r="L684" t="s">
        <v>77</v>
      </c>
      <c r="M684" t="s"/>
      <c r="N684" t="s">
        <v>1073</v>
      </c>
      <c r="O684" t="s">
        <v>79</v>
      </c>
      <c r="P684" t="s">
        <v>1069</v>
      </c>
      <c r="Q684" t="s"/>
      <c r="R684" t="s">
        <v>148</v>
      </c>
      <c r="S684" t="s">
        <v>1121</v>
      </c>
      <c r="T684" t="s">
        <v>82</v>
      </c>
      <c r="U684" t="s">
        <v>83</v>
      </c>
      <c r="V684" t="s">
        <v>84</v>
      </c>
      <c r="W684" t="s">
        <v>105</v>
      </c>
      <c r="X684" t="s"/>
      <c r="Y684" t="s">
        <v>86</v>
      </c>
      <c r="Z684">
        <f>HYPERLINK("https://hotelmonitor-cachepage.eclerx.com/savepage/tk_15442498850122278_sr_2150.html","info")</f>
        <v/>
      </c>
      <c r="AA684" t="n">
        <v>602352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89</v>
      </c>
      <c r="AO684" t="s">
        <v>1122</v>
      </c>
      <c r="AP684" t="n">
        <v>12</v>
      </c>
      <c r="AQ684" t="s">
        <v>91</v>
      </c>
      <c r="AR684" t="s">
        <v>1111</v>
      </c>
      <c r="AS684" t="s"/>
      <c r="AT684" t="s">
        <v>93</v>
      </c>
      <c r="AU684" t="s"/>
      <c r="AV684" t="s"/>
      <c r="AW684" t="s"/>
      <c r="AX684" t="s"/>
      <c r="AY684" t="n">
        <v>3484025</v>
      </c>
      <c r="AZ684" t="s">
        <v>1072</v>
      </c>
      <c r="BA684" t="s"/>
      <c r="BB684" t="n">
        <v>1978299</v>
      </c>
      <c r="BC684" t="n">
        <v>98.8290379</v>
      </c>
      <c r="BD684" t="n">
        <v>8.0342708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95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1067</v>
      </c>
      <c r="F685" t="n">
        <v>4566618</v>
      </c>
      <c r="G685" t="s">
        <v>74</v>
      </c>
      <c r="H685" t="s">
        <v>75</v>
      </c>
      <c r="I685" t="s"/>
      <c r="J685" t="s">
        <v>76</v>
      </c>
      <c r="K685" t="n">
        <v>4783.56</v>
      </c>
      <c r="L685" t="s">
        <v>77</v>
      </c>
      <c r="M685" t="s"/>
      <c r="N685" t="s">
        <v>215</v>
      </c>
      <c r="O685" t="s">
        <v>79</v>
      </c>
      <c r="P685" t="s">
        <v>1069</v>
      </c>
      <c r="Q685" t="s"/>
      <c r="R685" t="s">
        <v>148</v>
      </c>
      <c r="S685" t="s">
        <v>1121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HYPERLINK("https://hotelmonitor-cachepage.eclerx.com/savepage/tk_15442498850122278_sr_2150.html","info")</f>
        <v/>
      </c>
      <c r="AA685" t="n">
        <v>602352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89</v>
      </c>
      <c r="AO685" t="s">
        <v>1123</v>
      </c>
      <c r="AP685" t="n">
        <v>12</v>
      </c>
      <c r="AQ685" t="s">
        <v>91</v>
      </c>
      <c r="AR685" t="s">
        <v>1111</v>
      </c>
      <c r="AS685" t="s"/>
      <c r="AT685" t="s">
        <v>93</v>
      </c>
      <c r="AU685" t="s"/>
      <c r="AV685" t="s"/>
      <c r="AW685" t="s"/>
      <c r="AX685" t="s"/>
      <c r="AY685" t="n">
        <v>3484025</v>
      </c>
      <c r="AZ685" t="s">
        <v>1072</v>
      </c>
      <c r="BA685" t="s"/>
      <c r="BB685" t="n">
        <v>1978299</v>
      </c>
      <c r="BC685" t="n">
        <v>98.8290379</v>
      </c>
      <c r="BD685" t="n">
        <v>8.0342708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95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1067</v>
      </c>
      <c r="F686" t="n">
        <v>4566618</v>
      </c>
      <c r="G686" t="s">
        <v>74</v>
      </c>
      <c r="H686" t="s">
        <v>75</v>
      </c>
      <c r="I686" t="s"/>
      <c r="J686" t="s">
        <v>76</v>
      </c>
      <c r="K686" t="n">
        <v>4882.89</v>
      </c>
      <c r="L686" t="s">
        <v>77</v>
      </c>
      <c r="M686" t="s"/>
      <c r="N686" t="s">
        <v>1090</v>
      </c>
      <c r="O686" t="s">
        <v>79</v>
      </c>
      <c r="P686" t="s">
        <v>1069</v>
      </c>
      <c r="Q686" t="s"/>
      <c r="R686" t="s">
        <v>148</v>
      </c>
      <c r="S686" t="s">
        <v>1124</v>
      </c>
      <c r="T686" t="s">
        <v>82</v>
      </c>
      <c r="U686" t="s">
        <v>83</v>
      </c>
      <c r="V686" t="s">
        <v>84</v>
      </c>
      <c r="W686" t="s">
        <v>105</v>
      </c>
      <c r="X686" t="s"/>
      <c r="Y686" t="s">
        <v>86</v>
      </c>
      <c r="Z686">
        <f>HYPERLINK("https://hotelmonitor-cachepage.eclerx.com/savepage/tk_15442498850122278_sr_2150.html","info")</f>
        <v/>
      </c>
      <c r="AA686" t="n">
        <v>602352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89</v>
      </c>
      <c r="AO686" t="s">
        <v>1125</v>
      </c>
      <c r="AP686" t="n">
        <v>12</v>
      </c>
      <c r="AQ686" t="s">
        <v>91</v>
      </c>
      <c r="AR686" t="s">
        <v>92</v>
      </c>
      <c r="AS686" t="s"/>
      <c r="AT686" t="s">
        <v>93</v>
      </c>
      <c r="AU686" t="s"/>
      <c r="AV686" t="s"/>
      <c r="AW686" t="s"/>
      <c r="AX686" t="s"/>
      <c r="AY686" t="n">
        <v>3484025</v>
      </c>
      <c r="AZ686" t="s">
        <v>1072</v>
      </c>
      <c r="BA686" t="s"/>
      <c r="BB686" t="n">
        <v>1978299</v>
      </c>
      <c r="BC686" t="n">
        <v>98.8290379</v>
      </c>
      <c r="BD686" t="n">
        <v>8.0342708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95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1067</v>
      </c>
      <c r="F687" t="n">
        <v>4566618</v>
      </c>
      <c r="G687" t="s">
        <v>74</v>
      </c>
      <c r="H687" t="s">
        <v>75</v>
      </c>
      <c r="I687" t="s"/>
      <c r="J687" t="s">
        <v>76</v>
      </c>
      <c r="K687" t="n">
        <v>5011.34</v>
      </c>
      <c r="L687" t="s">
        <v>77</v>
      </c>
      <c r="M687" t="s"/>
      <c r="N687" t="s">
        <v>1068</v>
      </c>
      <c r="O687" t="s">
        <v>79</v>
      </c>
      <c r="P687" t="s">
        <v>1069</v>
      </c>
      <c r="Q687" t="s"/>
      <c r="R687" t="s">
        <v>148</v>
      </c>
      <c r="S687" t="s">
        <v>1126</v>
      </c>
      <c r="T687" t="s">
        <v>82</v>
      </c>
      <c r="U687" t="s">
        <v>83</v>
      </c>
      <c r="V687" t="s">
        <v>84</v>
      </c>
      <c r="W687" t="s">
        <v>105</v>
      </c>
      <c r="X687" t="s"/>
      <c r="Y687" t="s">
        <v>86</v>
      </c>
      <c r="Z687">
        <f>HYPERLINK("https://hotelmonitor-cachepage.eclerx.com/savepage/tk_15442498850122278_sr_2150.html","info")</f>
        <v/>
      </c>
      <c r="AA687" t="n">
        <v>602352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89</v>
      </c>
      <c r="AO687" t="s">
        <v>1127</v>
      </c>
      <c r="AP687" t="n">
        <v>12</v>
      </c>
      <c r="AQ687" t="s">
        <v>91</v>
      </c>
      <c r="AR687" t="s">
        <v>1111</v>
      </c>
      <c r="AS687" t="s"/>
      <c r="AT687" t="s">
        <v>93</v>
      </c>
      <c r="AU687" t="s"/>
      <c r="AV687" t="s"/>
      <c r="AW687" t="s"/>
      <c r="AX687" t="s"/>
      <c r="AY687" t="n">
        <v>3484025</v>
      </c>
      <c r="AZ687" t="s">
        <v>1072</v>
      </c>
      <c r="BA687" t="s"/>
      <c r="BB687" t="n">
        <v>1978299</v>
      </c>
      <c r="BC687" t="n">
        <v>98.8290379</v>
      </c>
      <c r="BD687" t="n">
        <v>8.0342708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95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1067</v>
      </c>
      <c r="F688" t="n">
        <v>4566618</v>
      </c>
      <c r="G688" t="s">
        <v>74</v>
      </c>
      <c r="H688" t="s">
        <v>75</v>
      </c>
      <c r="I688" t="s"/>
      <c r="J688" t="s">
        <v>76</v>
      </c>
      <c r="K688" t="n">
        <v>5011.34</v>
      </c>
      <c r="L688" t="s">
        <v>77</v>
      </c>
      <c r="M688" t="s"/>
      <c r="N688" t="s">
        <v>1083</v>
      </c>
      <c r="O688" t="s">
        <v>79</v>
      </c>
      <c r="P688" t="s">
        <v>1069</v>
      </c>
      <c r="Q688" t="s"/>
      <c r="R688" t="s">
        <v>148</v>
      </c>
      <c r="S688" t="s">
        <v>1126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HYPERLINK("https://hotelmonitor-cachepage.eclerx.com/savepage/tk_15442498850122278_sr_2150.html","info")</f>
        <v/>
      </c>
      <c r="AA688" t="n">
        <v>602352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89</v>
      </c>
      <c r="AO688" t="s">
        <v>1128</v>
      </c>
      <c r="AP688" t="n">
        <v>12</v>
      </c>
      <c r="AQ688" t="s">
        <v>91</v>
      </c>
      <c r="AR688" t="s">
        <v>1111</v>
      </c>
      <c r="AS688" t="s"/>
      <c r="AT688" t="s">
        <v>93</v>
      </c>
      <c r="AU688" t="s"/>
      <c r="AV688" t="s"/>
      <c r="AW688" t="s"/>
      <c r="AX688" t="s"/>
      <c r="AY688" t="n">
        <v>3484025</v>
      </c>
      <c r="AZ688" t="s">
        <v>1072</v>
      </c>
      <c r="BA688" t="s"/>
      <c r="BB688" t="n">
        <v>1978299</v>
      </c>
      <c r="BC688" t="n">
        <v>98.8290379</v>
      </c>
      <c r="BD688" t="n">
        <v>8.0342708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95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1067</v>
      </c>
      <c r="F689" t="n">
        <v>4566618</v>
      </c>
      <c r="G689" t="s">
        <v>74</v>
      </c>
      <c r="H689" t="s">
        <v>75</v>
      </c>
      <c r="I689" t="s"/>
      <c r="J689" t="s">
        <v>76</v>
      </c>
      <c r="K689" t="n">
        <v>5042.13</v>
      </c>
      <c r="L689" t="s">
        <v>77</v>
      </c>
      <c r="M689" t="s"/>
      <c r="N689" t="s">
        <v>1090</v>
      </c>
      <c r="O689" t="s">
        <v>79</v>
      </c>
      <c r="P689" t="s">
        <v>1069</v>
      </c>
      <c r="Q689" t="s"/>
      <c r="R689" t="s">
        <v>148</v>
      </c>
      <c r="S689" t="s">
        <v>1129</v>
      </c>
      <c r="T689" t="s">
        <v>82</v>
      </c>
      <c r="U689" t="s">
        <v>83</v>
      </c>
      <c r="V689" t="s">
        <v>84</v>
      </c>
      <c r="W689" t="s">
        <v>105</v>
      </c>
      <c r="X689" t="s"/>
      <c r="Y689" t="s">
        <v>86</v>
      </c>
      <c r="Z689">
        <f>HYPERLINK("https://hotelmonitor-cachepage.eclerx.com/savepage/tk_15442498850122278_sr_2150.html","info")</f>
        <v/>
      </c>
      <c r="AA689" t="n">
        <v>602352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89</v>
      </c>
      <c r="AO689" t="s">
        <v>1130</v>
      </c>
      <c r="AP689" t="n">
        <v>12</v>
      </c>
      <c r="AQ689" t="s">
        <v>91</v>
      </c>
      <c r="AR689" t="s">
        <v>92</v>
      </c>
      <c r="AS689" t="s"/>
      <c r="AT689" t="s">
        <v>93</v>
      </c>
      <c r="AU689" t="s"/>
      <c r="AV689" t="s"/>
      <c r="AW689" t="s"/>
      <c r="AX689" t="s"/>
      <c r="AY689" t="n">
        <v>3484025</v>
      </c>
      <c r="AZ689" t="s">
        <v>1072</v>
      </c>
      <c r="BA689" t="s"/>
      <c r="BB689" t="n">
        <v>1978299</v>
      </c>
      <c r="BC689" t="n">
        <v>98.8290379</v>
      </c>
      <c r="BD689" t="n">
        <v>8.0342708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95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1067</v>
      </c>
      <c r="F690" t="n">
        <v>4566618</v>
      </c>
      <c r="G690" t="s">
        <v>74</v>
      </c>
      <c r="H690" t="s">
        <v>75</v>
      </c>
      <c r="I690" t="s"/>
      <c r="J690" t="s">
        <v>76</v>
      </c>
      <c r="K690" t="n">
        <v>5239.13</v>
      </c>
      <c r="L690" t="s">
        <v>77</v>
      </c>
      <c r="M690" t="s"/>
      <c r="N690" t="s">
        <v>215</v>
      </c>
      <c r="O690" t="s">
        <v>79</v>
      </c>
      <c r="P690" t="s">
        <v>1069</v>
      </c>
      <c r="Q690" t="s"/>
      <c r="R690" t="s">
        <v>148</v>
      </c>
      <c r="S690" t="s">
        <v>1131</v>
      </c>
      <c r="T690" t="s">
        <v>82</v>
      </c>
      <c r="U690" t="s">
        <v>83</v>
      </c>
      <c r="V690" t="s">
        <v>84</v>
      </c>
      <c r="W690" t="s">
        <v>105</v>
      </c>
      <c r="X690" t="s"/>
      <c r="Y690" t="s">
        <v>86</v>
      </c>
      <c r="Z690">
        <f>HYPERLINK("https://hotelmonitor-cachepage.eclerx.com/savepage/tk_15442498850122278_sr_2150.html","info")</f>
        <v/>
      </c>
      <c r="AA690" t="n">
        <v>602352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89</v>
      </c>
      <c r="AO690" t="s">
        <v>1132</v>
      </c>
      <c r="AP690" t="n">
        <v>12</v>
      </c>
      <c r="AQ690" t="s">
        <v>91</v>
      </c>
      <c r="AR690" t="s">
        <v>1111</v>
      </c>
      <c r="AS690" t="s"/>
      <c r="AT690" t="s">
        <v>93</v>
      </c>
      <c r="AU690" t="s"/>
      <c r="AV690" t="s"/>
      <c r="AW690" t="s"/>
      <c r="AX690" t="s"/>
      <c r="AY690" t="n">
        <v>3484025</v>
      </c>
      <c r="AZ690" t="s">
        <v>1072</v>
      </c>
      <c r="BA690" t="s"/>
      <c r="BB690" t="n">
        <v>1978299</v>
      </c>
      <c r="BC690" t="n">
        <v>98.8290379</v>
      </c>
      <c r="BD690" t="n">
        <v>8.0342708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95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1067</v>
      </c>
      <c r="F691" t="n">
        <v>4566618</v>
      </c>
      <c r="G691" t="s">
        <v>74</v>
      </c>
      <c r="H691" t="s">
        <v>75</v>
      </c>
      <c r="I691" t="s"/>
      <c r="J691" t="s">
        <v>76</v>
      </c>
      <c r="K691" t="n">
        <v>5241.51</v>
      </c>
      <c r="L691" t="s">
        <v>77</v>
      </c>
      <c r="M691" t="s"/>
      <c r="N691" t="s">
        <v>1133</v>
      </c>
      <c r="O691" t="s">
        <v>79</v>
      </c>
      <c r="P691" t="s">
        <v>1069</v>
      </c>
      <c r="Q691" t="s"/>
      <c r="R691" t="s">
        <v>148</v>
      </c>
      <c r="S691" t="s">
        <v>1134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>
        <f>HYPERLINK("https://hotelmonitor-cachepage.eclerx.com/savepage/tk_15442498850122278_sr_2150.html","info")</f>
        <v/>
      </c>
      <c r="AA691" t="n">
        <v>602352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89</v>
      </c>
      <c r="AO691" t="s">
        <v>1135</v>
      </c>
      <c r="AP691" t="n">
        <v>12</v>
      </c>
      <c r="AQ691" t="s">
        <v>91</v>
      </c>
      <c r="AR691" t="s">
        <v>71</v>
      </c>
      <c r="AS691" t="s"/>
      <c r="AT691" t="s">
        <v>93</v>
      </c>
      <c r="AU691" t="s"/>
      <c r="AV691" t="s"/>
      <c r="AW691" t="s"/>
      <c r="AX691" t="s"/>
      <c r="AY691" t="n">
        <v>3484025</v>
      </c>
      <c r="AZ691" t="s">
        <v>1072</v>
      </c>
      <c r="BA691" t="s"/>
      <c r="BB691" t="n">
        <v>1978299</v>
      </c>
      <c r="BC691" t="n">
        <v>98.8290379</v>
      </c>
      <c r="BD691" t="n">
        <v>8.0342708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95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1067</v>
      </c>
      <c r="F692" t="n">
        <v>4566618</v>
      </c>
      <c r="G692" t="s">
        <v>74</v>
      </c>
      <c r="H692" t="s">
        <v>75</v>
      </c>
      <c r="I692" t="s"/>
      <c r="J692" t="s">
        <v>76</v>
      </c>
      <c r="K692" t="n">
        <v>5241.51</v>
      </c>
      <c r="L692" t="s">
        <v>77</v>
      </c>
      <c r="M692" t="s"/>
      <c r="N692" t="s">
        <v>1133</v>
      </c>
      <c r="O692" t="s">
        <v>79</v>
      </c>
      <c r="P692" t="s">
        <v>1069</v>
      </c>
      <c r="Q692" t="s"/>
      <c r="R692" t="s">
        <v>148</v>
      </c>
      <c r="S692" t="s">
        <v>1134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HYPERLINK("https://hotelmonitor-cachepage.eclerx.com/savepage/tk_15442498850122278_sr_2150.html","info")</f>
        <v/>
      </c>
      <c r="AA692" t="n">
        <v>602352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89</v>
      </c>
      <c r="AO692" t="s">
        <v>1135</v>
      </c>
      <c r="AP692" t="n">
        <v>12</v>
      </c>
      <c r="AQ692" t="s">
        <v>91</v>
      </c>
      <c r="AR692" t="s">
        <v>261</v>
      </c>
      <c r="AS692" t="s"/>
      <c r="AT692" t="s">
        <v>93</v>
      </c>
      <c r="AU692" t="s"/>
      <c r="AV692" t="s"/>
      <c r="AW692" t="s"/>
      <c r="AX692" t="s"/>
      <c r="AY692" t="n">
        <v>3484025</v>
      </c>
      <c r="AZ692" t="s">
        <v>1072</v>
      </c>
      <c r="BA692" t="s"/>
      <c r="BB692" t="n">
        <v>1978299</v>
      </c>
      <c r="BC692" t="n">
        <v>98.8290379</v>
      </c>
      <c r="BD692" t="n">
        <v>8.0342708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95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1067</v>
      </c>
      <c r="F693" t="n">
        <v>4566618</v>
      </c>
      <c r="G693" t="s">
        <v>74</v>
      </c>
      <c r="H693" t="s">
        <v>75</v>
      </c>
      <c r="I693" t="s"/>
      <c r="J693" t="s">
        <v>76</v>
      </c>
      <c r="K693" t="n">
        <v>5466.92</v>
      </c>
      <c r="L693" t="s">
        <v>77</v>
      </c>
      <c r="M693" t="s"/>
      <c r="N693" t="s">
        <v>1083</v>
      </c>
      <c r="O693" t="s">
        <v>79</v>
      </c>
      <c r="P693" t="s">
        <v>1069</v>
      </c>
      <c r="Q693" t="s"/>
      <c r="R693" t="s">
        <v>148</v>
      </c>
      <c r="S693" t="s">
        <v>1136</v>
      </c>
      <c r="T693" t="s">
        <v>82</v>
      </c>
      <c r="U693" t="s">
        <v>83</v>
      </c>
      <c r="V693" t="s">
        <v>84</v>
      </c>
      <c r="W693" t="s">
        <v>105</v>
      </c>
      <c r="X693" t="s"/>
      <c r="Y693" t="s">
        <v>86</v>
      </c>
      <c r="Z693">
        <f>HYPERLINK("https://hotelmonitor-cachepage.eclerx.com/savepage/tk_15442498850122278_sr_2150.html","info")</f>
        <v/>
      </c>
      <c r="AA693" t="n">
        <v>602352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89</v>
      </c>
      <c r="AO693" t="s">
        <v>1137</v>
      </c>
      <c r="AP693" t="n">
        <v>12</v>
      </c>
      <c r="AQ693" t="s">
        <v>91</v>
      </c>
      <c r="AR693" t="s">
        <v>1111</v>
      </c>
      <c r="AS693" t="s"/>
      <c r="AT693" t="s">
        <v>93</v>
      </c>
      <c r="AU693" t="s"/>
      <c r="AV693" t="s"/>
      <c r="AW693" t="s"/>
      <c r="AX693" t="s"/>
      <c r="AY693" t="n">
        <v>3484025</v>
      </c>
      <c r="AZ693" t="s">
        <v>1072</v>
      </c>
      <c r="BA693" t="s"/>
      <c r="BB693" t="n">
        <v>1978299</v>
      </c>
      <c r="BC693" t="n">
        <v>98.8290379</v>
      </c>
      <c r="BD693" t="n">
        <v>8.0342708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95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1067</v>
      </c>
      <c r="F694" t="n">
        <v>4566618</v>
      </c>
      <c r="G694" t="s">
        <v>74</v>
      </c>
      <c r="H694" t="s">
        <v>75</v>
      </c>
      <c r="I694" t="s"/>
      <c r="J694" t="s">
        <v>76</v>
      </c>
      <c r="K694" t="n">
        <v>5466.92</v>
      </c>
      <c r="L694" t="s">
        <v>77</v>
      </c>
      <c r="M694" t="s"/>
      <c r="N694" t="s">
        <v>1096</v>
      </c>
      <c r="O694" t="s">
        <v>79</v>
      </c>
      <c r="P694" t="s">
        <v>1069</v>
      </c>
      <c r="Q694" t="s"/>
      <c r="R694" t="s">
        <v>148</v>
      </c>
      <c r="S694" t="s">
        <v>1136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HYPERLINK("https://hotelmonitor-cachepage.eclerx.com/savepage/tk_15442498850122278_sr_2150.html","info")</f>
        <v/>
      </c>
      <c r="AA694" t="n">
        <v>602352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89</v>
      </c>
      <c r="AO694" t="s">
        <v>1138</v>
      </c>
      <c r="AP694" t="n">
        <v>12</v>
      </c>
      <c r="AQ694" t="s">
        <v>91</v>
      </c>
      <c r="AR694" t="s">
        <v>1111</v>
      </c>
      <c r="AS694" t="s"/>
      <c r="AT694" t="s">
        <v>93</v>
      </c>
      <c r="AU694" t="s"/>
      <c r="AV694" t="s"/>
      <c r="AW694" t="s"/>
      <c r="AX694" t="s"/>
      <c r="AY694" t="n">
        <v>3484025</v>
      </c>
      <c r="AZ694" t="s">
        <v>1072</v>
      </c>
      <c r="BA694" t="s"/>
      <c r="BB694" t="n">
        <v>1978299</v>
      </c>
      <c r="BC694" t="n">
        <v>98.8290379</v>
      </c>
      <c r="BD694" t="n">
        <v>8.0342708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95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1067</v>
      </c>
      <c r="F695" t="n">
        <v>4566618</v>
      </c>
      <c r="G695" t="s">
        <v>74</v>
      </c>
      <c r="H695" t="s">
        <v>75</v>
      </c>
      <c r="I695" t="s"/>
      <c r="J695" t="s">
        <v>76</v>
      </c>
      <c r="K695" t="n">
        <v>5500.34</v>
      </c>
      <c r="L695" t="s">
        <v>77</v>
      </c>
      <c r="M695" t="s"/>
      <c r="N695" t="s">
        <v>1133</v>
      </c>
      <c r="O695" t="s">
        <v>79</v>
      </c>
      <c r="P695" t="s">
        <v>1069</v>
      </c>
      <c r="Q695" t="s"/>
      <c r="R695" t="s">
        <v>148</v>
      </c>
      <c r="S695" t="s">
        <v>1139</v>
      </c>
      <c r="T695" t="s">
        <v>82</v>
      </c>
      <c r="U695" t="s">
        <v>83</v>
      </c>
      <c r="V695" t="s">
        <v>84</v>
      </c>
      <c r="W695" t="s">
        <v>105</v>
      </c>
      <c r="X695" t="s"/>
      <c r="Y695" t="s">
        <v>86</v>
      </c>
      <c r="Z695">
        <f>HYPERLINK("https://hotelmonitor-cachepage.eclerx.com/savepage/tk_15442498850122278_sr_2150.html","info")</f>
        <v/>
      </c>
      <c r="AA695" t="n">
        <v>602352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89</v>
      </c>
      <c r="AO695" t="s">
        <v>1140</v>
      </c>
      <c r="AP695" t="n">
        <v>12</v>
      </c>
      <c r="AQ695" t="s">
        <v>91</v>
      </c>
      <c r="AR695" t="s">
        <v>71</v>
      </c>
      <c r="AS695" t="s"/>
      <c r="AT695" t="s">
        <v>93</v>
      </c>
      <c r="AU695" t="s"/>
      <c r="AV695" t="s"/>
      <c r="AW695" t="s"/>
      <c r="AX695" t="s"/>
      <c r="AY695" t="n">
        <v>3484025</v>
      </c>
      <c r="AZ695" t="s">
        <v>1072</v>
      </c>
      <c r="BA695" t="s"/>
      <c r="BB695" t="n">
        <v>1978299</v>
      </c>
      <c r="BC695" t="n">
        <v>98.8290379</v>
      </c>
      <c r="BD695" t="n">
        <v>8.0342708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95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1067</v>
      </c>
      <c r="F696" t="n">
        <v>4566618</v>
      </c>
      <c r="G696" t="s">
        <v>74</v>
      </c>
      <c r="H696" t="s">
        <v>75</v>
      </c>
      <c r="I696" t="s"/>
      <c r="J696" t="s">
        <v>76</v>
      </c>
      <c r="K696" t="n">
        <v>5500.34</v>
      </c>
      <c r="L696" t="s">
        <v>77</v>
      </c>
      <c r="M696" t="s"/>
      <c r="N696" t="s">
        <v>1133</v>
      </c>
      <c r="O696" t="s">
        <v>79</v>
      </c>
      <c r="P696" t="s">
        <v>1069</v>
      </c>
      <c r="Q696" t="s"/>
      <c r="R696" t="s">
        <v>148</v>
      </c>
      <c r="S696" t="s">
        <v>1139</v>
      </c>
      <c r="T696" t="s">
        <v>82</v>
      </c>
      <c r="U696" t="s">
        <v>83</v>
      </c>
      <c r="V696" t="s">
        <v>84</v>
      </c>
      <c r="W696" t="s">
        <v>105</v>
      </c>
      <c r="X696" t="s"/>
      <c r="Y696" t="s">
        <v>86</v>
      </c>
      <c r="Z696">
        <f>HYPERLINK("https://hotelmonitor-cachepage.eclerx.com/savepage/tk_15442498850122278_sr_2150.html","info")</f>
        <v/>
      </c>
      <c r="AA696" t="n">
        <v>602352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89</v>
      </c>
      <c r="AO696" t="s">
        <v>1140</v>
      </c>
      <c r="AP696" t="n">
        <v>12</v>
      </c>
      <c r="AQ696" t="s">
        <v>91</v>
      </c>
      <c r="AR696" t="s">
        <v>261</v>
      </c>
      <c r="AS696" t="s"/>
      <c r="AT696" t="s">
        <v>93</v>
      </c>
      <c r="AU696" t="s"/>
      <c r="AV696" t="s"/>
      <c r="AW696" t="s"/>
      <c r="AX696" t="s"/>
      <c r="AY696" t="n">
        <v>3484025</v>
      </c>
      <c r="AZ696" t="s">
        <v>1072</v>
      </c>
      <c r="BA696" t="s"/>
      <c r="BB696" t="n">
        <v>1978299</v>
      </c>
      <c r="BC696" t="n">
        <v>98.8290379</v>
      </c>
      <c r="BD696" t="n">
        <v>8.0342708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95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1067</v>
      </c>
      <c r="F697" t="n">
        <v>4566618</v>
      </c>
      <c r="G697" t="s">
        <v>74</v>
      </c>
      <c r="H697" t="s">
        <v>75</v>
      </c>
      <c r="I697" t="s"/>
      <c r="J697" t="s">
        <v>76</v>
      </c>
      <c r="K697" t="n">
        <v>5572.87</v>
      </c>
      <c r="L697" t="s">
        <v>77</v>
      </c>
      <c r="M697" t="s"/>
      <c r="N697" t="s">
        <v>1133</v>
      </c>
      <c r="O697" t="s">
        <v>79</v>
      </c>
      <c r="P697" t="s">
        <v>1069</v>
      </c>
      <c r="Q697" t="s"/>
      <c r="R697" t="s">
        <v>148</v>
      </c>
      <c r="S697" t="s">
        <v>385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>
        <f>HYPERLINK("https://hotelmonitor-cachepage.eclerx.com/savepage/tk_15442498850122278_sr_2150.html","info")</f>
        <v/>
      </c>
      <c r="AA697" t="n">
        <v>602352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89</v>
      </c>
      <c r="AO697" t="s">
        <v>386</v>
      </c>
      <c r="AP697" t="n">
        <v>12</v>
      </c>
      <c r="AQ697" t="s">
        <v>91</v>
      </c>
      <c r="AR697" t="s">
        <v>92</v>
      </c>
      <c r="AS697" t="s"/>
      <c r="AT697" t="s">
        <v>93</v>
      </c>
      <c r="AU697" t="s"/>
      <c r="AV697" t="s"/>
      <c r="AW697" t="s"/>
      <c r="AX697" t="s"/>
      <c r="AY697" t="n">
        <v>3484025</v>
      </c>
      <c r="AZ697" t="s">
        <v>1072</v>
      </c>
      <c r="BA697" t="s"/>
      <c r="BB697" t="n">
        <v>1978299</v>
      </c>
      <c r="BC697" t="n">
        <v>98.8290379</v>
      </c>
      <c r="BD697" t="n">
        <v>8.0342708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95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1067</v>
      </c>
      <c r="F698" t="n">
        <v>4566618</v>
      </c>
      <c r="G698" t="s">
        <v>74</v>
      </c>
      <c r="H698" t="s">
        <v>75</v>
      </c>
      <c r="I698" t="s"/>
      <c r="J698" t="s">
        <v>76</v>
      </c>
      <c r="K698" t="n">
        <v>5590.94</v>
      </c>
      <c r="L698" t="s">
        <v>77</v>
      </c>
      <c r="M698" t="s"/>
      <c r="N698" t="s">
        <v>1090</v>
      </c>
      <c r="O698" t="s">
        <v>79</v>
      </c>
      <c r="P698" t="s">
        <v>1069</v>
      </c>
      <c r="Q698" t="s"/>
      <c r="R698" t="s">
        <v>148</v>
      </c>
      <c r="S698" t="s">
        <v>1141</v>
      </c>
      <c r="T698" t="s">
        <v>82</v>
      </c>
      <c r="U698" t="s">
        <v>83</v>
      </c>
      <c r="V698" t="s">
        <v>84</v>
      </c>
      <c r="W698" t="s">
        <v>105</v>
      </c>
      <c r="X698" t="s"/>
      <c r="Y698" t="s">
        <v>86</v>
      </c>
      <c r="Z698">
        <f>HYPERLINK("https://hotelmonitor-cachepage.eclerx.com/savepage/tk_15442498850122278_sr_2150.html","info")</f>
        <v/>
      </c>
      <c r="AA698" t="n">
        <v>602352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89</v>
      </c>
      <c r="AO698" t="s">
        <v>1142</v>
      </c>
      <c r="AP698" t="n">
        <v>12</v>
      </c>
      <c r="AQ698" t="s">
        <v>91</v>
      </c>
      <c r="AR698" t="s">
        <v>71</v>
      </c>
      <c r="AS698" t="s"/>
      <c r="AT698" t="s">
        <v>93</v>
      </c>
      <c r="AU698" t="s"/>
      <c r="AV698" t="s"/>
      <c r="AW698" t="s"/>
      <c r="AX698" t="s"/>
      <c r="AY698" t="n">
        <v>3484025</v>
      </c>
      <c r="AZ698" t="s">
        <v>1072</v>
      </c>
      <c r="BA698" t="s"/>
      <c r="BB698" t="n">
        <v>1978299</v>
      </c>
      <c r="BC698" t="n">
        <v>98.8290379</v>
      </c>
      <c r="BD698" t="n">
        <v>8.0342708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95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1067</v>
      </c>
      <c r="F699" t="n">
        <v>4566618</v>
      </c>
      <c r="G699" t="s">
        <v>74</v>
      </c>
      <c r="H699" t="s">
        <v>75</v>
      </c>
      <c r="I699" t="s"/>
      <c r="J699" t="s">
        <v>76</v>
      </c>
      <c r="K699" t="n">
        <v>5590.94</v>
      </c>
      <c r="L699" t="s">
        <v>77</v>
      </c>
      <c r="M699" t="s"/>
      <c r="N699" t="s">
        <v>1090</v>
      </c>
      <c r="O699" t="s">
        <v>79</v>
      </c>
      <c r="P699" t="s">
        <v>1069</v>
      </c>
      <c r="Q699" t="s"/>
      <c r="R699" t="s">
        <v>148</v>
      </c>
      <c r="S699" t="s">
        <v>1141</v>
      </c>
      <c r="T699" t="s">
        <v>82</v>
      </c>
      <c r="U699" t="s">
        <v>83</v>
      </c>
      <c r="V699" t="s">
        <v>84</v>
      </c>
      <c r="W699" t="s">
        <v>105</v>
      </c>
      <c r="X699" t="s"/>
      <c r="Y699" t="s">
        <v>86</v>
      </c>
      <c r="Z699">
        <f>HYPERLINK("https://hotelmonitor-cachepage.eclerx.com/savepage/tk_15442498850122278_sr_2150.html","info")</f>
        <v/>
      </c>
      <c r="AA699" t="n">
        <v>602352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89</v>
      </c>
      <c r="AO699" t="s">
        <v>1142</v>
      </c>
      <c r="AP699" t="n">
        <v>12</v>
      </c>
      <c r="AQ699" t="s">
        <v>91</v>
      </c>
      <c r="AR699" t="s">
        <v>261</v>
      </c>
      <c r="AS699" t="s"/>
      <c r="AT699" t="s">
        <v>93</v>
      </c>
      <c r="AU699" t="s"/>
      <c r="AV699" t="s"/>
      <c r="AW699" t="s"/>
      <c r="AX699" t="s"/>
      <c r="AY699" t="n">
        <v>3484025</v>
      </c>
      <c r="AZ699" t="s">
        <v>1072</v>
      </c>
      <c r="BA699" t="s"/>
      <c r="BB699" t="n">
        <v>1978299</v>
      </c>
      <c r="BC699" t="n">
        <v>98.8290379</v>
      </c>
      <c r="BD699" t="n">
        <v>8.0342708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95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1067</v>
      </c>
      <c r="F700" t="n">
        <v>4566618</v>
      </c>
      <c r="G700" t="s">
        <v>74</v>
      </c>
      <c r="H700" t="s">
        <v>75</v>
      </c>
      <c r="I700" t="s"/>
      <c r="J700" t="s">
        <v>76</v>
      </c>
      <c r="K700" t="n">
        <v>5848.07</v>
      </c>
      <c r="L700" t="s">
        <v>77</v>
      </c>
      <c r="M700" t="s"/>
      <c r="N700" t="s">
        <v>1133</v>
      </c>
      <c r="O700" t="s">
        <v>79</v>
      </c>
      <c r="P700" t="s">
        <v>1069</v>
      </c>
      <c r="Q700" t="s"/>
      <c r="R700" t="s">
        <v>148</v>
      </c>
      <c r="S700" t="s">
        <v>1143</v>
      </c>
      <c r="T700" t="s">
        <v>82</v>
      </c>
      <c r="U700" t="s">
        <v>83</v>
      </c>
      <c r="V700" t="s">
        <v>84</v>
      </c>
      <c r="W700" t="s">
        <v>105</v>
      </c>
      <c r="X700" t="s"/>
      <c r="Y700" t="s">
        <v>86</v>
      </c>
      <c r="Z700">
        <f>HYPERLINK("https://hotelmonitor-cachepage.eclerx.com/savepage/tk_15442498850122278_sr_2150.html","info")</f>
        <v/>
      </c>
      <c r="AA700" t="n">
        <v>602352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89</v>
      </c>
      <c r="AO700" t="s">
        <v>1125</v>
      </c>
      <c r="AP700" t="n">
        <v>12</v>
      </c>
      <c r="AQ700" t="s">
        <v>91</v>
      </c>
      <c r="AR700" t="s">
        <v>92</v>
      </c>
      <c r="AS700" t="s"/>
      <c r="AT700" t="s">
        <v>93</v>
      </c>
      <c r="AU700" t="s"/>
      <c r="AV700" t="s"/>
      <c r="AW700" t="s"/>
      <c r="AX700" t="s"/>
      <c r="AY700" t="n">
        <v>3484025</v>
      </c>
      <c r="AZ700" t="s">
        <v>1072</v>
      </c>
      <c r="BA700" t="s"/>
      <c r="BB700" t="n">
        <v>1978299</v>
      </c>
      <c r="BC700" t="n">
        <v>98.8290379</v>
      </c>
      <c r="BD700" t="n">
        <v>8.0342708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95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1067</v>
      </c>
      <c r="F701" t="n">
        <v>4566618</v>
      </c>
      <c r="G701" t="s">
        <v>74</v>
      </c>
      <c r="H701" t="s">
        <v>75</v>
      </c>
      <c r="I701" t="s"/>
      <c r="J701" t="s">
        <v>76</v>
      </c>
      <c r="K701" t="n">
        <v>5922.5</v>
      </c>
      <c r="L701" t="s">
        <v>77</v>
      </c>
      <c r="M701" t="s"/>
      <c r="N701" t="s">
        <v>1096</v>
      </c>
      <c r="O701" t="s">
        <v>79</v>
      </c>
      <c r="P701" t="s">
        <v>1069</v>
      </c>
      <c r="Q701" t="s"/>
      <c r="R701" t="s">
        <v>148</v>
      </c>
      <c r="S701" t="s">
        <v>1144</v>
      </c>
      <c r="T701" t="s">
        <v>82</v>
      </c>
      <c r="U701" t="s">
        <v>83</v>
      </c>
      <c r="V701" t="s">
        <v>84</v>
      </c>
      <c r="W701" t="s">
        <v>105</v>
      </c>
      <c r="X701" t="s"/>
      <c r="Y701" t="s">
        <v>86</v>
      </c>
      <c r="Z701">
        <f>HYPERLINK("https://hotelmonitor-cachepage.eclerx.com/savepage/tk_15442498850122278_sr_2150.html","info")</f>
        <v/>
      </c>
      <c r="AA701" t="n">
        <v>602352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89</v>
      </c>
      <c r="AO701" t="s">
        <v>1145</v>
      </c>
      <c r="AP701" t="n">
        <v>12</v>
      </c>
      <c r="AQ701" t="s">
        <v>91</v>
      </c>
      <c r="AR701" t="s">
        <v>1111</v>
      </c>
      <c r="AS701" t="s"/>
      <c r="AT701" t="s">
        <v>93</v>
      </c>
      <c r="AU701" t="s"/>
      <c r="AV701" t="s"/>
      <c r="AW701" t="s"/>
      <c r="AX701" t="s"/>
      <c r="AY701" t="n">
        <v>3484025</v>
      </c>
      <c r="AZ701" t="s">
        <v>1072</v>
      </c>
      <c r="BA701" t="s"/>
      <c r="BB701" t="n">
        <v>1978299</v>
      </c>
      <c r="BC701" t="n">
        <v>98.8290379</v>
      </c>
      <c r="BD701" t="n">
        <v>8.0342708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95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1067</v>
      </c>
      <c r="F702" t="n">
        <v>4566618</v>
      </c>
      <c r="G702" t="s">
        <v>74</v>
      </c>
      <c r="H702" t="s">
        <v>75</v>
      </c>
      <c r="I702" t="s"/>
      <c r="J702" t="s">
        <v>76</v>
      </c>
      <c r="K702" t="n">
        <v>6498.72</v>
      </c>
      <c r="L702" t="s">
        <v>77</v>
      </c>
      <c r="M702" t="s"/>
      <c r="N702" t="s">
        <v>1133</v>
      </c>
      <c r="O702" t="s">
        <v>79</v>
      </c>
      <c r="P702" t="s">
        <v>1069</v>
      </c>
      <c r="Q702" t="s"/>
      <c r="R702" t="s">
        <v>148</v>
      </c>
      <c r="S702" t="s">
        <v>1146</v>
      </c>
      <c r="T702" t="s">
        <v>82</v>
      </c>
      <c r="U702" t="s">
        <v>83</v>
      </c>
      <c r="V702" t="s">
        <v>84</v>
      </c>
      <c r="W702" t="s">
        <v>105</v>
      </c>
      <c r="X702" t="s"/>
      <c r="Y702" t="s">
        <v>86</v>
      </c>
      <c r="Z702">
        <f>HYPERLINK("https://hotelmonitor-cachepage.eclerx.com/savepage/tk_15442498850122278_sr_2150.html","info")</f>
        <v/>
      </c>
      <c r="AA702" t="n">
        <v>602352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89</v>
      </c>
      <c r="AO702" t="s">
        <v>1147</v>
      </c>
      <c r="AP702" t="n">
        <v>12</v>
      </c>
      <c r="AQ702" t="s">
        <v>91</v>
      </c>
      <c r="AR702" t="s">
        <v>71</v>
      </c>
      <c r="AS702" t="s"/>
      <c r="AT702" t="s">
        <v>93</v>
      </c>
      <c r="AU702" t="s"/>
      <c r="AV702" t="s"/>
      <c r="AW702" t="s"/>
      <c r="AX702" t="s"/>
      <c r="AY702" t="n">
        <v>3484025</v>
      </c>
      <c r="AZ702" t="s">
        <v>1072</v>
      </c>
      <c r="BA702" t="s"/>
      <c r="BB702" t="n">
        <v>1978299</v>
      </c>
      <c r="BC702" t="n">
        <v>98.8290379</v>
      </c>
      <c r="BD702" t="n">
        <v>8.0342708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95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1067</v>
      </c>
      <c r="F703" t="n">
        <v>4566618</v>
      </c>
      <c r="G703" t="s">
        <v>74</v>
      </c>
      <c r="H703" t="s">
        <v>75</v>
      </c>
      <c r="I703" t="s"/>
      <c r="J703" t="s">
        <v>76</v>
      </c>
      <c r="K703" t="n">
        <v>6498.72</v>
      </c>
      <c r="L703" t="s">
        <v>77</v>
      </c>
      <c r="M703" t="s"/>
      <c r="N703" t="s">
        <v>1133</v>
      </c>
      <c r="O703" t="s">
        <v>79</v>
      </c>
      <c r="P703" t="s">
        <v>1069</v>
      </c>
      <c r="Q703" t="s"/>
      <c r="R703" t="s">
        <v>148</v>
      </c>
      <c r="S703" t="s">
        <v>1146</v>
      </c>
      <c r="T703" t="s">
        <v>82</v>
      </c>
      <c r="U703" t="s">
        <v>83</v>
      </c>
      <c r="V703" t="s">
        <v>84</v>
      </c>
      <c r="W703" t="s">
        <v>105</v>
      </c>
      <c r="X703" t="s"/>
      <c r="Y703" t="s">
        <v>86</v>
      </c>
      <c r="Z703">
        <f>HYPERLINK("https://hotelmonitor-cachepage.eclerx.com/savepage/tk_15442498850122278_sr_2150.html","info")</f>
        <v/>
      </c>
      <c r="AA703" t="n">
        <v>602352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89</v>
      </c>
      <c r="AO703" t="s">
        <v>1147</v>
      </c>
      <c r="AP703" t="n">
        <v>12</v>
      </c>
      <c r="AQ703" t="s">
        <v>91</v>
      </c>
      <c r="AR703" t="s">
        <v>261</v>
      </c>
      <c r="AS703" t="s"/>
      <c r="AT703" t="s">
        <v>93</v>
      </c>
      <c r="AU703" t="s"/>
      <c r="AV703" t="s"/>
      <c r="AW703" t="s"/>
      <c r="AX703" t="s"/>
      <c r="AY703" t="n">
        <v>3484025</v>
      </c>
      <c r="AZ703" t="s">
        <v>1072</v>
      </c>
      <c r="BA703" t="s"/>
      <c r="BB703" t="n">
        <v>1978299</v>
      </c>
      <c r="BC703" t="n">
        <v>98.8290379</v>
      </c>
      <c r="BD703" t="n">
        <v>8.0342708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95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1067</v>
      </c>
      <c r="F704" t="n">
        <v>4566618</v>
      </c>
      <c r="G704" t="s">
        <v>74</v>
      </c>
      <c r="H704" t="s">
        <v>75</v>
      </c>
      <c r="I704" t="s"/>
      <c r="J704" t="s">
        <v>76</v>
      </c>
      <c r="K704" t="n">
        <v>6909.57</v>
      </c>
      <c r="L704" t="s">
        <v>77</v>
      </c>
      <c r="M704" t="s"/>
      <c r="N704" t="s">
        <v>1133</v>
      </c>
      <c r="O704" t="s">
        <v>79</v>
      </c>
      <c r="P704" t="s">
        <v>1069</v>
      </c>
      <c r="Q704" t="s"/>
      <c r="R704" t="s">
        <v>148</v>
      </c>
      <c r="S704" t="s">
        <v>1148</v>
      </c>
      <c r="T704" t="s">
        <v>82</v>
      </c>
      <c r="U704" t="s">
        <v>83</v>
      </c>
      <c r="V704" t="s">
        <v>84</v>
      </c>
      <c r="W704" t="s">
        <v>105</v>
      </c>
      <c r="X704" t="s"/>
      <c r="Y704" t="s">
        <v>86</v>
      </c>
      <c r="Z704">
        <f>HYPERLINK("https://hotelmonitor-cachepage.eclerx.com/savepage/tk_15442498850122278_sr_2150.html","info")</f>
        <v/>
      </c>
      <c r="AA704" t="n">
        <v>602352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89</v>
      </c>
      <c r="AO704" t="s">
        <v>271</v>
      </c>
      <c r="AP704" t="n">
        <v>12</v>
      </c>
      <c r="AQ704" t="s">
        <v>91</v>
      </c>
      <c r="AR704" t="s">
        <v>92</v>
      </c>
      <c r="AS704" t="s"/>
      <c r="AT704" t="s">
        <v>93</v>
      </c>
      <c r="AU704" t="s"/>
      <c r="AV704" t="s"/>
      <c r="AW704" t="s"/>
      <c r="AX704" t="s"/>
      <c r="AY704" t="n">
        <v>3484025</v>
      </c>
      <c r="AZ704" t="s">
        <v>1072</v>
      </c>
      <c r="BA704" t="s"/>
      <c r="BB704" t="n">
        <v>1978299</v>
      </c>
      <c r="BC704" t="n">
        <v>98.8290379</v>
      </c>
      <c r="BD704" t="n">
        <v>8.0342708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95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1149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1102.54</v>
      </c>
      <c r="L705" t="s">
        <v>77</v>
      </c>
      <c r="M705" t="s"/>
      <c r="N705" t="s">
        <v>1150</v>
      </c>
      <c r="O705" t="s">
        <v>79</v>
      </c>
      <c r="P705" t="s">
        <v>1149</v>
      </c>
      <c r="Q705" t="s"/>
      <c r="R705" t="s">
        <v>337</v>
      </c>
      <c r="S705" t="s">
        <v>1151</v>
      </c>
      <c r="T705" t="s">
        <v>82</v>
      </c>
      <c r="U705" t="s">
        <v>83</v>
      </c>
      <c r="V705" t="s">
        <v>84</v>
      </c>
      <c r="W705" t="s">
        <v>105</v>
      </c>
      <c r="X705" t="s"/>
      <c r="Y705" t="s">
        <v>86</v>
      </c>
      <c r="Z705">
        <f>HYPERLINK("https://hotelmonitor-cachepage.eclerx.com/savepage/tk_15442501695655174_sr_2150.html","info")</f>
        <v/>
      </c>
      <c r="AA705" t="n">
        <v>-3791827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89</v>
      </c>
      <c r="AO705" t="s">
        <v>1152</v>
      </c>
      <c r="AP705" t="n">
        <v>155</v>
      </c>
      <c r="AQ705" t="s">
        <v>91</v>
      </c>
      <c r="AR705" t="s">
        <v>71</v>
      </c>
      <c r="AS705" t="s"/>
      <c r="AT705" t="s">
        <v>93</v>
      </c>
      <c r="AU705" t="s"/>
      <c r="AV705" t="s"/>
      <c r="AW705" t="s"/>
      <c r="AX705" t="s"/>
      <c r="AY705" t="n">
        <v>3791827</v>
      </c>
      <c r="AZ705" t="s">
        <v>1153</v>
      </c>
      <c r="BA705" t="s"/>
      <c r="BB705" t="n">
        <v>568912</v>
      </c>
      <c r="BC705" t="n">
        <v>98.9170414209366</v>
      </c>
      <c r="BD705" t="n">
        <v>8.06531117715317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95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1149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1180.27</v>
      </c>
      <c r="L706" t="s">
        <v>77</v>
      </c>
      <c r="M706" t="s"/>
      <c r="N706" t="s">
        <v>1150</v>
      </c>
      <c r="O706" t="s">
        <v>79</v>
      </c>
      <c r="P706" t="s">
        <v>1149</v>
      </c>
      <c r="Q706" t="s"/>
      <c r="R706" t="s">
        <v>337</v>
      </c>
      <c r="S706" t="s">
        <v>1154</v>
      </c>
      <c r="T706" t="s">
        <v>82</v>
      </c>
      <c r="U706" t="s">
        <v>83</v>
      </c>
      <c r="V706" t="s">
        <v>84</v>
      </c>
      <c r="W706" t="s">
        <v>105</v>
      </c>
      <c r="X706" t="s"/>
      <c r="Y706" t="s">
        <v>86</v>
      </c>
      <c r="Z706">
        <f>HYPERLINK("https://hotelmonitor-cachepage.eclerx.com/savepage/tk_15442501695655174_sr_2150.html","info")</f>
        <v/>
      </c>
      <c r="AA706" t="n">
        <v>-3791827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89</v>
      </c>
      <c r="AO706" t="s">
        <v>1155</v>
      </c>
      <c r="AP706" t="n">
        <v>155</v>
      </c>
      <c r="AQ706" t="s">
        <v>91</v>
      </c>
      <c r="AR706" t="s">
        <v>71</v>
      </c>
      <c r="AS706" t="s"/>
      <c r="AT706" t="s">
        <v>93</v>
      </c>
      <c r="AU706" t="s"/>
      <c r="AV706" t="s"/>
      <c r="AW706" t="s"/>
      <c r="AX706" t="s"/>
      <c r="AY706" t="n">
        <v>3791827</v>
      </c>
      <c r="AZ706" t="s">
        <v>1153</v>
      </c>
      <c r="BA706" t="s"/>
      <c r="BB706" t="n">
        <v>568912</v>
      </c>
      <c r="BC706" t="n">
        <v>98.9170414209366</v>
      </c>
      <c r="BD706" t="n">
        <v>8.06531117715317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95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1149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1180.27</v>
      </c>
      <c r="L707" t="s">
        <v>77</v>
      </c>
      <c r="M707" t="s"/>
      <c r="N707" t="s">
        <v>1150</v>
      </c>
      <c r="O707" t="s">
        <v>79</v>
      </c>
      <c r="P707" t="s">
        <v>1149</v>
      </c>
      <c r="Q707" t="s"/>
      <c r="R707" t="s">
        <v>337</v>
      </c>
      <c r="S707" t="s">
        <v>1154</v>
      </c>
      <c r="T707" t="s">
        <v>82</v>
      </c>
      <c r="U707" t="s">
        <v>83</v>
      </c>
      <c r="V707" t="s">
        <v>84</v>
      </c>
      <c r="W707" t="s">
        <v>105</v>
      </c>
      <c r="X707" t="s"/>
      <c r="Y707" t="s">
        <v>86</v>
      </c>
      <c r="Z707">
        <f>HYPERLINK("https://hotelmonitor-cachepage.eclerx.com/savepage/tk_15442501695655174_sr_2150.html","info")</f>
        <v/>
      </c>
      <c r="AA707" t="n">
        <v>-3791827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89</v>
      </c>
      <c r="AO707" t="s">
        <v>1155</v>
      </c>
      <c r="AP707" t="n">
        <v>155</v>
      </c>
      <c r="AQ707" t="s">
        <v>91</v>
      </c>
      <c r="AR707" t="s">
        <v>71</v>
      </c>
      <c r="AS707" t="s"/>
      <c r="AT707" t="s">
        <v>93</v>
      </c>
      <c r="AU707" t="s"/>
      <c r="AV707" t="s"/>
      <c r="AW707" t="s"/>
      <c r="AX707" t="s"/>
      <c r="AY707" t="n">
        <v>3791827</v>
      </c>
      <c r="AZ707" t="s">
        <v>1153</v>
      </c>
      <c r="BA707" t="s"/>
      <c r="BB707" t="n">
        <v>568912</v>
      </c>
      <c r="BC707" t="n">
        <v>98.9170414209366</v>
      </c>
      <c r="BD707" t="n">
        <v>8.06531117715317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95</v>
      </c>
    </row>
    <row r="708" spans="1:70">
      <c r="A708" t="s">
        <v>145</v>
      </c>
      <c r="B708" t="s">
        <v>71</v>
      </c>
      <c r="C708" t="s">
        <v>72</v>
      </c>
      <c r="D708" t="n">
        <v>2</v>
      </c>
      <c r="E708" t="s">
        <v>1156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2149.53</v>
      </c>
      <c r="L708" t="s">
        <v>77</v>
      </c>
      <c r="M708" t="s"/>
      <c r="N708" t="s">
        <v>1157</v>
      </c>
      <c r="O708" t="s">
        <v>79</v>
      </c>
      <c r="P708" t="s">
        <v>1156</v>
      </c>
      <c r="Q708" t="s"/>
      <c r="R708" t="s">
        <v>354</v>
      </c>
      <c r="S708" t="s">
        <v>1028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HYPERLINK("https://hotelmonitor-cachepage.eclerx.com/savepage/tk_15442512272355652_sr_2150.html","info")</f>
        <v/>
      </c>
      <c r="AA708" t="n">
        <v>-3912175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468</v>
      </c>
      <c r="AQ708" t="s">
        <v>91</v>
      </c>
      <c r="AR708" t="s">
        <v>92</v>
      </c>
      <c r="AS708" t="s"/>
      <c r="AT708" t="s">
        <v>93</v>
      </c>
      <c r="AU708" t="s"/>
      <c r="AV708" t="s"/>
      <c r="AW708" t="s"/>
      <c r="AX708" t="s"/>
      <c r="AY708" t="n">
        <v>3912175</v>
      </c>
      <c r="AZ708" t="s">
        <v>1158</v>
      </c>
      <c r="BA708" t="s"/>
      <c r="BB708" t="n">
        <v>2229914</v>
      </c>
      <c r="BC708" t="n">
        <v>98.80183</v>
      </c>
      <c r="BD708" t="n">
        <v>8.074460999999999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95</v>
      </c>
    </row>
    <row r="709" spans="1:70">
      <c r="A709" t="s">
        <v>145</v>
      </c>
      <c r="B709" t="s">
        <v>71</v>
      </c>
      <c r="C709" t="s">
        <v>72</v>
      </c>
      <c r="D709" t="n">
        <v>2</v>
      </c>
      <c r="E709" t="s">
        <v>1156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2336.45</v>
      </c>
      <c r="L709" t="s">
        <v>77</v>
      </c>
      <c r="M709" t="s"/>
      <c r="N709" t="s">
        <v>1157</v>
      </c>
      <c r="O709" t="s">
        <v>79</v>
      </c>
      <c r="P709" t="s">
        <v>1156</v>
      </c>
      <c r="Q709" t="s"/>
      <c r="R709" t="s">
        <v>354</v>
      </c>
      <c r="S709" t="s">
        <v>1159</v>
      </c>
      <c r="T709" t="s">
        <v>82</v>
      </c>
      <c r="U709" t="s">
        <v>83</v>
      </c>
      <c r="V709" t="s">
        <v>84</v>
      </c>
      <c r="W709" t="s">
        <v>105</v>
      </c>
      <c r="X709" t="s"/>
      <c r="Y709" t="s">
        <v>86</v>
      </c>
      <c r="Z709">
        <f>HYPERLINK("https://hotelmonitor-cachepage.eclerx.com/savepage/tk_15442512272355652_sr_2150.html","info")</f>
        <v/>
      </c>
      <c r="AA709" t="n">
        <v>-3912175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468</v>
      </c>
      <c r="AQ709" t="s">
        <v>91</v>
      </c>
      <c r="AR709" t="s">
        <v>92</v>
      </c>
      <c r="AS709" t="s"/>
      <c r="AT709" t="s">
        <v>93</v>
      </c>
      <c r="AU709" t="s"/>
      <c r="AV709" t="s"/>
      <c r="AW709" t="s"/>
      <c r="AX709" t="s"/>
      <c r="AY709" t="n">
        <v>3912175</v>
      </c>
      <c r="AZ709" t="s">
        <v>1158</v>
      </c>
      <c r="BA709" t="s"/>
      <c r="BB709" t="n">
        <v>2229914</v>
      </c>
      <c r="BC709" t="n">
        <v>98.80183</v>
      </c>
      <c r="BD709" t="n">
        <v>8.074460999999999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95</v>
      </c>
    </row>
    <row r="710" spans="1:70">
      <c r="A710" t="s">
        <v>145</v>
      </c>
      <c r="B710" t="s">
        <v>71</v>
      </c>
      <c r="C710" t="s">
        <v>72</v>
      </c>
      <c r="D710" t="n">
        <v>2</v>
      </c>
      <c r="E710" t="s">
        <v>1156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2149.53</v>
      </c>
      <c r="L710" t="s">
        <v>77</v>
      </c>
      <c r="M710" t="s"/>
      <c r="N710" t="s">
        <v>1157</v>
      </c>
      <c r="O710" t="s">
        <v>79</v>
      </c>
      <c r="P710" t="s">
        <v>1156</v>
      </c>
      <c r="Q710" t="s"/>
      <c r="R710" t="s">
        <v>354</v>
      </c>
      <c r="S710" t="s">
        <v>1028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HYPERLINK("https://hotelmonitor-cachepage.eclerx.com/savepage/tk_15442512272355652_sr_2150.html","info")</f>
        <v/>
      </c>
      <c r="AA710" t="n">
        <v>-3912175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468</v>
      </c>
      <c r="AQ710" t="s">
        <v>91</v>
      </c>
      <c r="AR710" t="s">
        <v>92</v>
      </c>
      <c r="AS710" t="s"/>
      <c r="AT710" t="s">
        <v>93</v>
      </c>
      <c r="AU710" t="s"/>
      <c r="AV710" t="s"/>
      <c r="AW710" t="s"/>
      <c r="AX710" t="s"/>
      <c r="AY710" t="n">
        <v>3912175</v>
      </c>
      <c r="AZ710" t="s">
        <v>1158</v>
      </c>
      <c r="BA710" t="s"/>
      <c r="BB710" t="n">
        <v>2229914</v>
      </c>
      <c r="BC710" t="n">
        <v>98.80183</v>
      </c>
      <c r="BD710" t="n">
        <v>8.074460999999999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95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1160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1588.05</v>
      </c>
      <c r="L711" t="s">
        <v>77</v>
      </c>
      <c r="M711" t="s"/>
      <c r="N711" t="s">
        <v>163</v>
      </c>
      <c r="O711" t="s">
        <v>79</v>
      </c>
      <c r="P711" t="s">
        <v>1160</v>
      </c>
      <c r="Q711" t="s"/>
      <c r="R711" t="s">
        <v>115</v>
      </c>
      <c r="S711" t="s">
        <v>1161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HYPERLINK("https://hotelmonitor-cachepage.eclerx.com/savepage/tk_15442501354274611_sr_2150.html","info")</f>
        <v/>
      </c>
      <c r="AA711" t="n">
        <v>-6683962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89</v>
      </c>
      <c r="AO711" t="s">
        <v>1162</v>
      </c>
      <c r="AP711" t="n">
        <v>132</v>
      </c>
      <c r="AQ711" t="s">
        <v>91</v>
      </c>
      <c r="AR711" t="s">
        <v>71</v>
      </c>
      <c r="AS711" t="s"/>
      <c r="AT711" t="s">
        <v>93</v>
      </c>
      <c r="AU711" t="s"/>
      <c r="AV711" t="s"/>
      <c r="AW711" t="s"/>
      <c r="AX711" t="s"/>
      <c r="AY711" t="n">
        <v>6683962</v>
      </c>
      <c r="AZ711" t="s">
        <v>1163</v>
      </c>
      <c r="BA711" t="s"/>
      <c r="BB711" t="n">
        <v>406834</v>
      </c>
      <c r="BC711" t="n">
        <v>98.820886</v>
      </c>
      <c r="BD711" t="n">
        <v>8.032629999999999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1160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1906.57</v>
      </c>
      <c r="L712" t="s">
        <v>77</v>
      </c>
      <c r="M712" t="s"/>
      <c r="N712" t="s">
        <v>163</v>
      </c>
      <c r="O712" t="s">
        <v>79</v>
      </c>
      <c r="P712" t="s">
        <v>1160</v>
      </c>
      <c r="Q712" t="s"/>
      <c r="R712" t="s">
        <v>115</v>
      </c>
      <c r="S712" t="s">
        <v>1164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HYPERLINK("https://hotelmonitor-cachepage.eclerx.com/savepage/tk_15442501354274611_sr_2150.html","info")</f>
        <v/>
      </c>
      <c r="AA712" t="n">
        <v>-6683962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132</v>
      </c>
      <c r="AQ712" t="s">
        <v>91</v>
      </c>
      <c r="AR712" t="s">
        <v>71</v>
      </c>
      <c r="AS712" t="s"/>
      <c r="AT712" t="s">
        <v>93</v>
      </c>
      <c r="AU712" t="s"/>
      <c r="AV712" t="s"/>
      <c r="AW712" t="s"/>
      <c r="AX712" t="s"/>
      <c r="AY712" t="n">
        <v>6683962</v>
      </c>
      <c r="AZ712" t="s">
        <v>1163</v>
      </c>
      <c r="BA712" t="s"/>
      <c r="BB712" t="n">
        <v>406834</v>
      </c>
      <c r="BC712" t="n">
        <v>98.820886</v>
      </c>
      <c r="BD712" t="n">
        <v>8.032629999999999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1160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1962.61</v>
      </c>
      <c r="L713" t="s">
        <v>77</v>
      </c>
      <c r="M713" t="s"/>
      <c r="N713" t="s">
        <v>163</v>
      </c>
      <c r="O713" t="s">
        <v>79</v>
      </c>
      <c r="P713" t="s">
        <v>1160</v>
      </c>
      <c r="Q713" t="s"/>
      <c r="R713" t="s">
        <v>115</v>
      </c>
      <c r="S713" t="s">
        <v>1165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HYPERLINK("https://hotelmonitor-cachepage.eclerx.com/savepage/tk_15442501354274611_sr_2150.html","info")</f>
        <v/>
      </c>
      <c r="AA713" t="n">
        <v>-6683962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132</v>
      </c>
      <c r="AQ713" t="s">
        <v>91</v>
      </c>
      <c r="AR713" t="s">
        <v>92</v>
      </c>
      <c r="AS713" t="s"/>
      <c r="AT713" t="s">
        <v>93</v>
      </c>
      <c r="AU713" t="s"/>
      <c r="AV713" t="s"/>
      <c r="AW713" t="s"/>
      <c r="AX713" t="s"/>
      <c r="AY713" t="n">
        <v>6683962</v>
      </c>
      <c r="AZ713" t="s">
        <v>1163</v>
      </c>
      <c r="BA713" t="s"/>
      <c r="BB713" t="n">
        <v>406834</v>
      </c>
      <c r="BC713" t="n">
        <v>98.820886</v>
      </c>
      <c r="BD713" t="n">
        <v>8.032629999999999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1160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1935.11</v>
      </c>
      <c r="L714" t="s">
        <v>77</v>
      </c>
      <c r="M714" t="s"/>
      <c r="N714" t="s">
        <v>1166</v>
      </c>
      <c r="O714" t="s">
        <v>79</v>
      </c>
      <c r="P714" t="s">
        <v>1160</v>
      </c>
      <c r="Q714" t="s"/>
      <c r="R714" t="s">
        <v>115</v>
      </c>
      <c r="S714" t="s">
        <v>1167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HYPERLINK("https://hotelmonitor-cachepage.eclerx.com/savepage/tk_15442501354274611_sr_2150.html","info")</f>
        <v/>
      </c>
      <c r="AA714" t="n">
        <v>-6683962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89</v>
      </c>
      <c r="AO714" t="s">
        <v>1168</v>
      </c>
      <c r="AP714" t="n">
        <v>132</v>
      </c>
      <c r="AQ714" t="s">
        <v>91</v>
      </c>
      <c r="AR714" t="s">
        <v>71</v>
      </c>
      <c r="AS714" t="s"/>
      <c r="AT714" t="s">
        <v>93</v>
      </c>
      <c r="AU714" t="s"/>
      <c r="AV714" t="s"/>
      <c r="AW714" t="s"/>
      <c r="AX714" t="s"/>
      <c r="AY714" t="n">
        <v>6683962</v>
      </c>
      <c r="AZ714" t="s">
        <v>1163</v>
      </c>
      <c r="BA714" t="s"/>
      <c r="BB714" t="n">
        <v>406834</v>
      </c>
      <c r="BC714" t="n">
        <v>98.820886</v>
      </c>
      <c r="BD714" t="n">
        <v>8.032629999999999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1160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2242.99</v>
      </c>
      <c r="L715" t="s">
        <v>77</v>
      </c>
      <c r="M715" t="s"/>
      <c r="N715" t="s">
        <v>1166</v>
      </c>
      <c r="O715" t="s">
        <v>79</v>
      </c>
      <c r="P715" t="s">
        <v>1160</v>
      </c>
      <c r="Q715" t="s"/>
      <c r="R715" t="s">
        <v>115</v>
      </c>
      <c r="S715" t="s">
        <v>1029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HYPERLINK("https://hotelmonitor-cachepage.eclerx.com/savepage/tk_15442501354274611_sr_2150.html","info")</f>
        <v/>
      </c>
      <c r="AA715" t="n">
        <v>-6683962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132</v>
      </c>
      <c r="AQ715" t="s">
        <v>91</v>
      </c>
      <c r="AR715" t="s">
        <v>92</v>
      </c>
      <c r="AS715" t="s"/>
      <c r="AT715" t="s">
        <v>93</v>
      </c>
      <c r="AU715" t="s"/>
      <c r="AV715" t="s"/>
      <c r="AW715" t="s"/>
      <c r="AX715" t="s"/>
      <c r="AY715" t="n">
        <v>6683962</v>
      </c>
      <c r="AZ715" t="s">
        <v>1163</v>
      </c>
      <c r="BA715" t="s"/>
      <c r="BB715" t="n">
        <v>406834</v>
      </c>
      <c r="BC715" t="n">
        <v>98.820886</v>
      </c>
      <c r="BD715" t="n">
        <v>8.032629999999999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1160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2323.23</v>
      </c>
      <c r="L716" t="s">
        <v>77</v>
      </c>
      <c r="M716" t="s"/>
      <c r="N716" t="s">
        <v>1166</v>
      </c>
      <c r="O716" t="s">
        <v>79</v>
      </c>
      <c r="P716" t="s">
        <v>1160</v>
      </c>
      <c r="Q716" t="s"/>
      <c r="R716" t="s">
        <v>115</v>
      </c>
      <c r="S716" t="s">
        <v>1169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HYPERLINK("https://hotelmonitor-cachepage.eclerx.com/savepage/tk_15442501354274611_sr_2150.html","info")</f>
        <v/>
      </c>
      <c r="AA716" t="n">
        <v>-6683962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132</v>
      </c>
      <c r="AQ716" t="s">
        <v>91</v>
      </c>
      <c r="AR716" t="s">
        <v>71</v>
      </c>
      <c r="AS716" t="s"/>
      <c r="AT716" t="s">
        <v>93</v>
      </c>
      <c r="AU716" t="s"/>
      <c r="AV716" t="s"/>
      <c r="AW716" t="s"/>
      <c r="AX716" t="s"/>
      <c r="AY716" t="n">
        <v>6683962</v>
      </c>
      <c r="AZ716" t="s">
        <v>1163</v>
      </c>
      <c r="BA716" t="s"/>
      <c r="BB716" t="n">
        <v>406834</v>
      </c>
      <c r="BC716" t="n">
        <v>98.820886</v>
      </c>
      <c r="BD716" t="n">
        <v>8.032629999999999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95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1160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1956.02</v>
      </c>
      <c r="L717" t="s">
        <v>77</v>
      </c>
      <c r="M717" t="s"/>
      <c r="N717" t="s">
        <v>1170</v>
      </c>
      <c r="O717" t="s">
        <v>79</v>
      </c>
      <c r="P717" t="s">
        <v>1160</v>
      </c>
      <c r="Q717" t="s"/>
      <c r="R717" t="s">
        <v>115</v>
      </c>
      <c r="S717" t="s">
        <v>1171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HYPERLINK("https://hotelmonitor-cachepage.eclerx.com/savepage/tk_15442501354274611_sr_2150.html","info")</f>
        <v/>
      </c>
      <c r="AA717" t="n">
        <v>-6683962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89</v>
      </c>
      <c r="AO717" t="s">
        <v>1172</v>
      </c>
      <c r="AP717" t="n">
        <v>132</v>
      </c>
      <c r="AQ717" t="s">
        <v>91</v>
      </c>
      <c r="AR717" t="s">
        <v>71</v>
      </c>
      <c r="AS717" t="s"/>
      <c r="AT717" t="s">
        <v>93</v>
      </c>
      <c r="AU717" t="s"/>
      <c r="AV717" t="s"/>
      <c r="AW717" t="s"/>
      <c r="AX717" t="s"/>
      <c r="AY717" t="n">
        <v>6683962</v>
      </c>
      <c r="AZ717" t="s">
        <v>1163</v>
      </c>
      <c r="BA717" t="s"/>
      <c r="BB717" t="n">
        <v>406834</v>
      </c>
      <c r="BC717" t="n">
        <v>98.820886</v>
      </c>
      <c r="BD717" t="n">
        <v>8.032629999999999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95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1160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2242.99</v>
      </c>
      <c r="L718" t="s">
        <v>77</v>
      </c>
      <c r="M718" t="s"/>
      <c r="N718" t="s">
        <v>1170</v>
      </c>
      <c r="O718" t="s">
        <v>79</v>
      </c>
      <c r="P718" t="s">
        <v>1160</v>
      </c>
      <c r="Q718" t="s"/>
      <c r="R718" t="s">
        <v>115</v>
      </c>
      <c r="S718" t="s">
        <v>1029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>
        <f>HYPERLINK("https://hotelmonitor-cachepage.eclerx.com/savepage/tk_15442501354274611_sr_2150.html","info")</f>
        <v/>
      </c>
      <c r="AA718" t="n">
        <v>-6683962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89</v>
      </c>
      <c r="AO718" t="s">
        <v>1041</v>
      </c>
      <c r="AP718" t="n">
        <v>132</v>
      </c>
      <c r="AQ718" t="s">
        <v>91</v>
      </c>
      <c r="AR718" t="s">
        <v>92</v>
      </c>
      <c r="AS718" t="s"/>
      <c r="AT718" t="s">
        <v>93</v>
      </c>
      <c r="AU718" t="s"/>
      <c r="AV718" t="s"/>
      <c r="AW718" t="s"/>
      <c r="AX718" t="s"/>
      <c r="AY718" t="n">
        <v>6683962</v>
      </c>
      <c r="AZ718" t="s">
        <v>1163</v>
      </c>
      <c r="BA718" t="s"/>
      <c r="BB718" t="n">
        <v>406834</v>
      </c>
      <c r="BC718" t="n">
        <v>98.820886</v>
      </c>
      <c r="BD718" t="n">
        <v>8.032629999999999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95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1160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2742.68</v>
      </c>
      <c r="L719" t="s">
        <v>77</v>
      </c>
      <c r="M719" t="s"/>
      <c r="N719" t="s">
        <v>1173</v>
      </c>
      <c r="O719" t="s">
        <v>79</v>
      </c>
      <c r="P719" t="s">
        <v>1160</v>
      </c>
      <c r="Q719" t="s"/>
      <c r="R719" t="s">
        <v>115</v>
      </c>
      <c r="S719" t="s">
        <v>1174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HYPERLINK("https://hotelmonitor-cachepage.eclerx.com/savepage/tk_15442501354274611_sr_2150.html","info")</f>
        <v/>
      </c>
      <c r="AA719" t="n">
        <v>-6683962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89</v>
      </c>
      <c r="AO719" t="s">
        <v>1175</v>
      </c>
      <c r="AP719" t="n">
        <v>132</v>
      </c>
      <c r="AQ719" t="s">
        <v>91</v>
      </c>
      <c r="AR719" t="s">
        <v>71</v>
      </c>
      <c r="AS719" t="s"/>
      <c r="AT719" t="s">
        <v>93</v>
      </c>
      <c r="AU719" t="s"/>
      <c r="AV719" t="s"/>
      <c r="AW719" t="s"/>
      <c r="AX719" t="s"/>
      <c r="AY719" t="n">
        <v>6683962</v>
      </c>
      <c r="AZ719" t="s">
        <v>1163</v>
      </c>
      <c r="BA719" t="s"/>
      <c r="BB719" t="n">
        <v>406834</v>
      </c>
      <c r="BC719" t="n">
        <v>98.820886</v>
      </c>
      <c r="BD719" t="n">
        <v>8.032629999999999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95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1160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3257.58</v>
      </c>
      <c r="L720" t="s">
        <v>77</v>
      </c>
      <c r="M720" t="s"/>
      <c r="N720" t="s">
        <v>1173</v>
      </c>
      <c r="O720" t="s">
        <v>79</v>
      </c>
      <c r="P720" t="s">
        <v>1160</v>
      </c>
      <c r="Q720" t="s"/>
      <c r="R720" t="s">
        <v>115</v>
      </c>
      <c r="S720" t="s">
        <v>1176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HYPERLINK("https://hotelmonitor-cachepage.eclerx.com/savepage/tk_15442501354274611_sr_2150.html","info")</f>
        <v/>
      </c>
      <c r="AA720" t="n">
        <v>-6683962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89</v>
      </c>
      <c r="AO720" t="s">
        <v>1044</v>
      </c>
      <c r="AP720" t="n">
        <v>132</v>
      </c>
      <c r="AQ720" t="s">
        <v>91</v>
      </c>
      <c r="AR720" t="s">
        <v>71</v>
      </c>
      <c r="AS720" t="s"/>
      <c r="AT720" t="s">
        <v>93</v>
      </c>
      <c r="AU720" t="s"/>
      <c r="AV720" t="s"/>
      <c r="AW720" t="s"/>
      <c r="AX720" t="s"/>
      <c r="AY720" t="n">
        <v>6683962</v>
      </c>
      <c r="AZ720" t="s">
        <v>1163</v>
      </c>
      <c r="BA720" t="s"/>
      <c r="BB720" t="n">
        <v>406834</v>
      </c>
      <c r="BC720" t="n">
        <v>98.820886</v>
      </c>
      <c r="BD720" t="n">
        <v>8.032629999999999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95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1160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3364.48</v>
      </c>
      <c r="L721" t="s">
        <v>77</v>
      </c>
      <c r="M721" t="s"/>
      <c r="N721" t="s">
        <v>1173</v>
      </c>
      <c r="O721" t="s">
        <v>79</v>
      </c>
      <c r="P721" t="s">
        <v>1160</v>
      </c>
      <c r="Q721" t="s"/>
      <c r="R721" t="s">
        <v>115</v>
      </c>
      <c r="S721" t="s">
        <v>1177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HYPERLINK("https://hotelmonitor-cachepage.eclerx.com/savepage/tk_15442501354274611_sr_2150.html","info")</f>
        <v/>
      </c>
      <c r="AA721" t="n">
        <v>-6683962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89</v>
      </c>
      <c r="AO721" t="s">
        <v>597</v>
      </c>
      <c r="AP721" t="n">
        <v>132</v>
      </c>
      <c r="AQ721" t="s">
        <v>91</v>
      </c>
      <c r="AR721" t="s">
        <v>92</v>
      </c>
      <c r="AS721" t="s"/>
      <c r="AT721" t="s">
        <v>93</v>
      </c>
      <c r="AU721" t="s"/>
      <c r="AV721" t="s"/>
      <c r="AW721" t="s"/>
      <c r="AX721" t="s"/>
      <c r="AY721" t="n">
        <v>6683962</v>
      </c>
      <c r="AZ721" t="s">
        <v>1163</v>
      </c>
      <c r="BA721" t="s"/>
      <c r="BB721" t="n">
        <v>406834</v>
      </c>
      <c r="BC721" t="n">
        <v>98.820886</v>
      </c>
      <c r="BD721" t="n">
        <v>8.032629999999999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95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1178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2873.26</v>
      </c>
      <c r="L722" t="s">
        <v>77</v>
      </c>
      <c r="M722" t="s"/>
      <c r="N722" t="s">
        <v>1179</v>
      </c>
      <c r="O722" t="s">
        <v>79</v>
      </c>
      <c r="P722" t="s">
        <v>1178</v>
      </c>
      <c r="Q722" t="s"/>
      <c r="R722" t="s">
        <v>148</v>
      </c>
      <c r="S722" t="s">
        <v>1180</v>
      </c>
      <c r="T722" t="s">
        <v>82</v>
      </c>
      <c r="U722" t="s">
        <v>83</v>
      </c>
      <c r="V722" t="s">
        <v>84</v>
      </c>
      <c r="W722" t="s">
        <v>105</v>
      </c>
      <c r="X722" t="s"/>
      <c r="Y722" t="s">
        <v>86</v>
      </c>
      <c r="Z722">
        <f>HYPERLINK("https://hotelmonitor-cachepage.eclerx.com/savepage/tk_15442502617006958_sr_2150.html","info")</f>
        <v/>
      </c>
      <c r="AA722" t="n">
        <v>-3791435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89</v>
      </c>
      <c r="AO722" t="s">
        <v>1181</v>
      </c>
      <c r="AP722" t="n">
        <v>191</v>
      </c>
      <c r="AQ722" t="s">
        <v>91</v>
      </c>
      <c r="AR722" t="s">
        <v>71</v>
      </c>
      <c r="AS722" t="s"/>
      <c r="AT722" t="s">
        <v>93</v>
      </c>
      <c r="AU722" t="s"/>
      <c r="AV722" t="s"/>
      <c r="AW722" t="s"/>
      <c r="AX722" t="s"/>
      <c r="AY722" t="n">
        <v>3791435</v>
      </c>
      <c r="AZ722" t="s">
        <v>1182</v>
      </c>
      <c r="BA722" t="s"/>
      <c r="BB722" t="n">
        <v>256482</v>
      </c>
      <c r="BC722" t="n">
        <v>98.86120319366459</v>
      </c>
      <c r="BD722" t="n">
        <v>8.029590723173911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95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1178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3157.43</v>
      </c>
      <c r="L723" t="s">
        <v>77</v>
      </c>
      <c r="M723" t="s"/>
      <c r="N723" t="s">
        <v>1179</v>
      </c>
      <c r="O723" t="s">
        <v>79</v>
      </c>
      <c r="P723" t="s">
        <v>1178</v>
      </c>
      <c r="Q723" t="s"/>
      <c r="R723" t="s">
        <v>148</v>
      </c>
      <c r="S723" t="s">
        <v>1183</v>
      </c>
      <c r="T723" t="s">
        <v>82</v>
      </c>
      <c r="U723" t="s">
        <v>83</v>
      </c>
      <c r="V723" t="s">
        <v>84</v>
      </c>
      <c r="W723" t="s">
        <v>105</v>
      </c>
      <c r="X723" t="s"/>
      <c r="Y723" t="s">
        <v>86</v>
      </c>
      <c r="Z723">
        <f>HYPERLINK("https://hotelmonitor-cachepage.eclerx.com/savepage/tk_15442502617006958_sr_2150.html","info")</f>
        <v/>
      </c>
      <c r="AA723" t="n">
        <v>-3791435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89</v>
      </c>
      <c r="AO723" t="s">
        <v>1184</v>
      </c>
      <c r="AP723" t="n">
        <v>191</v>
      </c>
      <c r="AQ723" t="s">
        <v>91</v>
      </c>
      <c r="AR723" t="s">
        <v>71</v>
      </c>
      <c r="AS723" t="s"/>
      <c r="AT723" t="s">
        <v>93</v>
      </c>
      <c r="AU723" t="s"/>
      <c r="AV723" t="s"/>
      <c r="AW723" t="s"/>
      <c r="AX723" t="s"/>
      <c r="AY723" t="n">
        <v>3791435</v>
      </c>
      <c r="AZ723" t="s">
        <v>1182</v>
      </c>
      <c r="BA723" t="s"/>
      <c r="BB723" t="n">
        <v>256482</v>
      </c>
      <c r="BC723" t="n">
        <v>98.86120319366459</v>
      </c>
      <c r="BD723" t="n">
        <v>8.029590723173911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95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1178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3357.74</v>
      </c>
      <c r="L724" t="s">
        <v>77</v>
      </c>
      <c r="M724" t="s"/>
      <c r="N724" t="s">
        <v>1179</v>
      </c>
      <c r="O724" t="s">
        <v>79</v>
      </c>
      <c r="P724" t="s">
        <v>1178</v>
      </c>
      <c r="Q724" t="s"/>
      <c r="R724" t="s">
        <v>148</v>
      </c>
      <c r="S724" t="s">
        <v>1185</v>
      </c>
      <c r="T724" t="s">
        <v>82</v>
      </c>
      <c r="U724" t="s">
        <v>83</v>
      </c>
      <c r="V724" t="s">
        <v>84</v>
      </c>
      <c r="W724" t="s">
        <v>105</v>
      </c>
      <c r="X724" t="s"/>
      <c r="Y724" t="s">
        <v>86</v>
      </c>
      <c r="Z724">
        <f>HYPERLINK("https://hotelmonitor-cachepage.eclerx.com/savepage/tk_15442502617006958_sr_2150.html","info")</f>
        <v/>
      </c>
      <c r="AA724" t="n">
        <v>-3791435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191</v>
      </c>
      <c r="AQ724" t="s">
        <v>91</v>
      </c>
      <c r="AR724" t="s">
        <v>71</v>
      </c>
      <c r="AS724" t="s"/>
      <c r="AT724" t="s">
        <v>93</v>
      </c>
      <c r="AU724" t="s"/>
      <c r="AV724" t="s"/>
      <c r="AW724" t="s"/>
      <c r="AX724" t="s"/>
      <c r="AY724" t="n">
        <v>3791435</v>
      </c>
      <c r="AZ724" t="s">
        <v>1182</v>
      </c>
      <c r="BA724" t="s"/>
      <c r="BB724" t="n">
        <v>256482</v>
      </c>
      <c r="BC724" t="n">
        <v>98.86120319366459</v>
      </c>
      <c r="BD724" t="n">
        <v>8.029590723173911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1178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3057.5</v>
      </c>
      <c r="L725" t="s">
        <v>77</v>
      </c>
      <c r="M725" t="s"/>
      <c r="N725" t="s">
        <v>1186</v>
      </c>
      <c r="O725" t="s">
        <v>79</v>
      </c>
      <c r="P725" t="s">
        <v>1178</v>
      </c>
      <c r="Q725" t="s"/>
      <c r="R725" t="s">
        <v>148</v>
      </c>
      <c r="S725" t="s">
        <v>1187</v>
      </c>
      <c r="T725" t="s">
        <v>82</v>
      </c>
      <c r="U725" t="s">
        <v>83</v>
      </c>
      <c r="V725" t="s">
        <v>84</v>
      </c>
      <c r="W725" t="s">
        <v>105</v>
      </c>
      <c r="X725" t="s"/>
      <c r="Y725" t="s">
        <v>86</v>
      </c>
      <c r="Z725">
        <f>HYPERLINK("https://hotelmonitor-cachepage.eclerx.com/savepage/tk_15442502617006958_sr_2150.html","info")</f>
        <v/>
      </c>
      <c r="AA725" t="n">
        <v>-3791435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191</v>
      </c>
      <c r="AQ725" t="s">
        <v>91</v>
      </c>
      <c r="AR725" t="s">
        <v>92</v>
      </c>
      <c r="AS725" t="s"/>
      <c r="AT725" t="s">
        <v>93</v>
      </c>
      <c r="AU725" t="s"/>
      <c r="AV725" t="s"/>
      <c r="AW725" t="s"/>
      <c r="AX725" t="s"/>
      <c r="AY725" t="n">
        <v>3791435</v>
      </c>
      <c r="AZ725" t="s">
        <v>1182</v>
      </c>
      <c r="BA725" t="s"/>
      <c r="BB725" t="n">
        <v>256482</v>
      </c>
      <c r="BC725" t="n">
        <v>98.86120319366459</v>
      </c>
      <c r="BD725" t="n">
        <v>8.029590723173911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1178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3324.17</v>
      </c>
      <c r="L726" t="s">
        <v>77</v>
      </c>
      <c r="M726" t="s"/>
      <c r="N726" t="s">
        <v>1186</v>
      </c>
      <c r="O726" t="s">
        <v>79</v>
      </c>
      <c r="P726" t="s">
        <v>1178</v>
      </c>
      <c r="Q726" t="s"/>
      <c r="R726" t="s">
        <v>148</v>
      </c>
      <c r="S726" t="s">
        <v>1188</v>
      </c>
      <c r="T726" t="s">
        <v>82</v>
      </c>
      <c r="U726" t="s">
        <v>83</v>
      </c>
      <c r="V726" t="s">
        <v>84</v>
      </c>
      <c r="W726" t="s">
        <v>105</v>
      </c>
      <c r="X726" t="s"/>
      <c r="Y726" t="s">
        <v>86</v>
      </c>
      <c r="Z726">
        <f>HYPERLINK("https://hotelmonitor-cachepage.eclerx.com/savepage/tk_15442502617006958_sr_2150.html","info")</f>
        <v/>
      </c>
      <c r="AA726" t="n">
        <v>-3791435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191</v>
      </c>
      <c r="AQ726" t="s">
        <v>91</v>
      </c>
      <c r="AR726" t="s">
        <v>92</v>
      </c>
      <c r="AS726" t="s"/>
      <c r="AT726" t="s">
        <v>93</v>
      </c>
      <c r="AU726" t="s"/>
      <c r="AV726" t="s"/>
      <c r="AW726" t="s"/>
      <c r="AX726" t="s"/>
      <c r="AY726" t="n">
        <v>3791435</v>
      </c>
      <c r="AZ726" t="s">
        <v>1182</v>
      </c>
      <c r="BA726" t="s"/>
      <c r="BB726" t="n">
        <v>256482</v>
      </c>
      <c r="BC726" t="n">
        <v>98.86120319366459</v>
      </c>
      <c r="BD726" t="n">
        <v>8.029590723173911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1178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3117.85</v>
      </c>
      <c r="L727" t="s">
        <v>77</v>
      </c>
      <c r="M727" t="s"/>
      <c r="N727" t="s">
        <v>1189</v>
      </c>
      <c r="O727" t="s">
        <v>79</v>
      </c>
      <c r="P727" t="s">
        <v>1178</v>
      </c>
      <c r="Q727" t="s"/>
      <c r="R727" t="s">
        <v>148</v>
      </c>
      <c r="S727" t="s">
        <v>1190</v>
      </c>
      <c r="T727" t="s">
        <v>82</v>
      </c>
      <c r="U727" t="s">
        <v>83</v>
      </c>
      <c r="V727" t="s">
        <v>84</v>
      </c>
      <c r="W727" t="s">
        <v>105</v>
      </c>
      <c r="X727" t="s"/>
      <c r="Y727" t="s">
        <v>86</v>
      </c>
      <c r="Z727">
        <f>HYPERLINK("https://hotelmonitor-cachepage.eclerx.com/savepage/tk_15442502617006958_sr_2150.html","info")</f>
        <v/>
      </c>
      <c r="AA727" t="n">
        <v>-3791435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89</v>
      </c>
      <c r="AO727" t="s">
        <v>1191</v>
      </c>
      <c r="AP727" t="n">
        <v>191</v>
      </c>
      <c r="AQ727" t="s">
        <v>91</v>
      </c>
      <c r="AR727" t="s">
        <v>71</v>
      </c>
      <c r="AS727" t="s"/>
      <c r="AT727" t="s">
        <v>93</v>
      </c>
      <c r="AU727" t="s"/>
      <c r="AV727" t="s"/>
      <c r="AW727" t="s"/>
      <c r="AX727" t="s"/>
      <c r="AY727" t="n">
        <v>3791435</v>
      </c>
      <c r="AZ727" t="s">
        <v>1182</v>
      </c>
      <c r="BA727" t="s"/>
      <c r="BB727" t="n">
        <v>256482</v>
      </c>
      <c r="BC727" t="n">
        <v>98.86120319366459</v>
      </c>
      <c r="BD727" t="n">
        <v>8.029590723173911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1178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3282.5</v>
      </c>
      <c r="L728" t="s">
        <v>77</v>
      </c>
      <c r="M728" t="s"/>
      <c r="N728" t="s">
        <v>1189</v>
      </c>
      <c r="O728" t="s">
        <v>79</v>
      </c>
      <c r="P728" t="s">
        <v>1178</v>
      </c>
      <c r="Q728" t="s"/>
      <c r="R728" t="s">
        <v>148</v>
      </c>
      <c r="S728" t="s">
        <v>1192</v>
      </c>
      <c r="T728" t="s">
        <v>82</v>
      </c>
      <c r="U728" t="s">
        <v>83</v>
      </c>
      <c r="V728" t="s">
        <v>84</v>
      </c>
      <c r="W728" t="s">
        <v>105</v>
      </c>
      <c r="X728" t="s"/>
      <c r="Y728" t="s">
        <v>86</v>
      </c>
      <c r="Z728">
        <f>HYPERLINK("https://hotelmonitor-cachepage.eclerx.com/savepage/tk_15442502617006958_sr_2150.html","info")</f>
        <v/>
      </c>
      <c r="AA728" t="n">
        <v>-3791435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191</v>
      </c>
      <c r="AQ728" t="s">
        <v>91</v>
      </c>
      <c r="AR728" t="s">
        <v>92</v>
      </c>
      <c r="AS728" t="s"/>
      <c r="AT728" t="s">
        <v>93</v>
      </c>
      <c r="AU728" t="s"/>
      <c r="AV728" t="s"/>
      <c r="AW728" t="s"/>
      <c r="AX728" t="s"/>
      <c r="AY728" t="n">
        <v>3791435</v>
      </c>
      <c r="AZ728" t="s">
        <v>1182</v>
      </c>
      <c r="BA728" t="s"/>
      <c r="BB728" t="n">
        <v>256482</v>
      </c>
      <c r="BC728" t="n">
        <v>98.86120319366459</v>
      </c>
      <c r="BD728" t="n">
        <v>8.029590723173911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1178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3386.98</v>
      </c>
      <c r="L729" t="s">
        <v>77</v>
      </c>
      <c r="M729" t="s"/>
      <c r="N729" t="s">
        <v>1189</v>
      </c>
      <c r="O729" t="s">
        <v>79</v>
      </c>
      <c r="P729" t="s">
        <v>1178</v>
      </c>
      <c r="Q729" t="s"/>
      <c r="R729" t="s">
        <v>148</v>
      </c>
      <c r="S729" t="s">
        <v>1193</v>
      </c>
      <c r="T729" t="s">
        <v>82</v>
      </c>
      <c r="U729" t="s">
        <v>83</v>
      </c>
      <c r="V729" t="s">
        <v>84</v>
      </c>
      <c r="W729" t="s">
        <v>105</v>
      </c>
      <c r="X729" t="s"/>
      <c r="Y729" t="s">
        <v>86</v>
      </c>
      <c r="Z729">
        <f>HYPERLINK("https://hotelmonitor-cachepage.eclerx.com/savepage/tk_15442502617006958_sr_2150.html","info")</f>
        <v/>
      </c>
      <c r="AA729" t="n">
        <v>-3791435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89</v>
      </c>
      <c r="AO729" t="s">
        <v>1194</v>
      </c>
      <c r="AP729" t="n">
        <v>191</v>
      </c>
      <c r="AQ729" t="s">
        <v>91</v>
      </c>
      <c r="AR729" t="s">
        <v>71</v>
      </c>
      <c r="AS729" t="s"/>
      <c r="AT729" t="s">
        <v>93</v>
      </c>
      <c r="AU729" t="s"/>
      <c r="AV729" t="s"/>
      <c r="AW729" t="s"/>
      <c r="AX729" t="s"/>
      <c r="AY729" t="n">
        <v>3791435</v>
      </c>
      <c r="AZ729" t="s">
        <v>1182</v>
      </c>
      <c r="BA729" t="s"/>
      <c r="BB729" t="n">
        <v>256482</v>
      </c>
      <c r="BC729" t="n">
        <v>98.86120319366459</v>
      </c>
      <c r="BD729" t="n">
        <v>8.029590723173911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1178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3565.83</v>
      </c>
      <c r="L730" t="s">
        <v>77</v>
      </c>
      <c r="M730" t="s"/>
      <c r="N730" t="s">
        <v>1189</v>
      </c>
      <c r="O730" t="s">
        <v>79</v>
      </c>
      <c r="P730" t="s">
        <v>1178</v>
      </c>
      <c r="Q730" t="s"/>
      <c r="R730" t="s">
        <v>148</v>
      </c>
      <c r="S730" t="s">
        <v>1195</v>
      </c>
      <c r="T730" t="s">
        <v>82</v>
      </c>
      <c r="U730" t="s">
        <v>83</v>
      </c>
      <c r="V730" t="s">
        <v>84</v>
      </c>
      <c r="W730" t="s">
        <v>105</v>
      </c>
      <c r="X730" t="s"/>
      <c r="Y730" t="s">
        <v>86</v>
      </c>
      <c r="Z730">
        <f>HYPERLINK("https://hotelmonitor-cachepage.eclerx.com/savepage/tk_15442502617006958_sr_2150.html","info")</f>
        <v/>
      </c>
      <c r="AA730" t="n">
        <v>-3791435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191</v>
      </c>
      <c r="AQ730" t="s">
        <v>91</v>
      </c>
      <c r="AR730" t="s">
        <v>92</v>
      </c>
      <c r="AS730" t="s"/>
      <c r="AT730" t="s">
        <v>93</v>
      </c>
      <c r="AU730" t="s"/>
      <c r="AV730" t="s"/>
      <c r="AW730" t="s"/>
      <c r="AX730" t="s"/>
      <c r="AY730" t="n">
        <v>3791435</v>
      </c>
      <c r="AZ730" t="s">
        <v>1182</v>
      </c>
      <c r="BA730" t="s"/>
      <c r="BB730" t="n">
        <v>256482</v>
      </c>
      <c r="BC730" t="n">
        <v>98.86120319366459</v>
      </c>
      <c r="BD730" t="n">
        <v>8.029590723173911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1178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3601.85</v>
      </c>
      <c r="L731" t="s">
        <v>77</v>
      </c>
      <c r="M731" t="s"/>
      <c r="N731" t="s">
        <v>1189</v>
      </c>
      <c r="O731" t="s">
        <v>79</v>
      </c>
      <c r="P731" t="s">
        <v>1178</v>
      </c>
      <c r="Q731" t="s"/>
      <c r="R731" t="s">
        <v>148</v>
      </c>
      <c r="S731" t="s">
        <v>1196</v>
      </c>
      <c r="T731" t="s">
        <v>82</v>
      </c>
      <c r="U731" t="s">
        <v>83</v>
      </c>
      <c r="V731" t="s">
        <v>84</v>
      </c>
      <c r="W731" t="s">
        <v>105</v>
      </c>
      <c r="X731" t="s"/>
      <c r="Y731" t="s">
        <v>86</v>
      </c>
      <c r="Z731">
        <f>HYPERLINK("https://hotelmonitor-cachepage.eclerx.com/savepage/tk_15442502617006958_sr_2150.html","info")</f>
        <v/>
      </c>
      <c r="AA731" t="n">
        <v>-3791435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191</v>
      </c>
      <c r="AQ731" t="s">
        <v>91</v>
      </c>
      <c r="AR731" t="s">
        <v>71</v>
      </c>
      <c r="AS731" t="s"/>
      <c r="AT731" t="s">
        <v>93</v>
      </c>
      <c r="AU731" t="s"/>
      <c r="AV731" t="s"/>
      <c r="AW731" t="s"/>
      <c r="AX731" t="s"/>
      <c r="AY731" t="n">
        <v>3791435</v>
      </c>
      <c r="AZ731" t="s">
        <v>1182</v>
      </c>
      <c r="BA731" t="s"/>
      <c r="BB731" t="n">
        <v>256482</v>
      </c>
      <c r="BC731" t="n">
        <v>98.86120319366459</v>
      </c>
      <c r="BD731" t="n">
        <v>8.029590723173911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95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1178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3331.57</v>
      </c>
      <c r="L732" t="s">
        <v>77</v>
      </c>
      <c r="M732" t="s"/>
      <c r="N732" t="s">
        <v>1197</v>
      </c>
      <c r="O732" t="s">
        <v>79</v>
      </c>
      <c r="P732" t="s">
        <v>1178</v>
      </c>
      <c r="Q732" t="s"/>
      <c r="R732" t="s">
        <v>148</v>
      </c>
      <c r="S732" t="s">
        <v>1198</v>
      </c>
      <c r="T732" t="s">
        <v>82</v>
      </c>
      <c r="U732" t="s">
        <v>83</v>
      </c>
      <c r="V732" t="s">
        <v>84</v>
      </c>
      <c r="W732" t="s">
        <v>105</v>
      </c>
      <c r="X732" t="s"/>
      <c r="Y732" t="s">
        <v>86</v>
      </c>
      <c r="Z732">
        <f>HYPERLINK("https://hotelmonitor-cachepage.eclerx.com/savepage/tk_15442502617006958_sr_2150.html","info")</f>
        <v/>
      </c>
      <c r="AA732" t="n">
        <v>-3791435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89</v>
      </c>
      <c r="AO732" t="s">
        <v>1199</v>
      </c>
      <c r="AP732" t="n">
        <v>191</v>
      </c>
      <c r="AQ732" t="s">
        <v>91</v>
      </c>
      <c r="AR732" t="s">
        <v>71</v>
      </c>
      <c r="AS732" t="s"/>
      <c r="AT732" t="s">
        <v>93</v>
      </c>
      <c r="AU732" t="s"/>
      <c r="AV732" t="s"/>
      <c r="AW732" t="s"/>
      <c r="AX732" t="s"/>
      <c r="AY732" t="n">
        <v>3791435</v>
      </c>
      <c r="AZ732" t="s">
        <v>1182</v>
      </c>
      <c r="BA732" t="s"/>
      <c r="BB732" t="n">
        <v>256482</v>
      </c>
      <c r="BC732" t="n">
        <v>98.86120319366459</v>
      </c>
      <c r="BD732" t="n">
        <v>8.029590723173911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95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1178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3624.44</v>
      </c>
      <c r="L733" t="s">
        <v>77</v>
      </c>
      <c r="M733" t="s"/>
      <c r="N733" t="s">
        <v>1197</v>
      </c>
      <c r="O733" t="s">
        <v>79</v>
      </c>
      <c r="P733" t="s">
        <v>1178</v>
      </c>
      <c r="Q733" t="s"/>
      <c r="R733" t="s">
        <v>148</v>
      </c>
      <c r="S733" t="s">
        <v>1200</v>
      </c>
      <c r="T733" t="s">
        <v>82</v>
      </c>
      <c r="U733" t="s">
        <v>83</v>
      </c>
      <c r="V733" t="s">
        <v>84</v>
      </c>
      <c r="W733" t="s">
        <v>105</v>
      </c>
      <c r="X733" t="s"/>
      <c r="Y733" t="s">
        <v>86</v>
      </c>
      <c r="Z733">
        <f>HYPERLINK("https://hotelmonitor-cachepage.eclerx.com/savepage/tk_15442502617006958_sr_2150.html","info")</f>
        <v/>
      </c>
      <c r="AA733" t="n">
        <v>-3791435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89</v>
      </c>
      <c r="AO733" t="s">
        <v>1201</v>
      </c>
      <c r="AP733" t="n">
        <v>191</v>
      </c>
      <c r="AQ733" t="s">
        <v>91</v>
      </c>
      <c r="AR733" t="s">
        <v>71</v>
      </c>
      <c r="AS733" t="s"/>
      <c r="AT733" t="s">
        <v>93</v>
      </c>
      <c r="AU733" t="s"/>
      <c r="AV733" t="s"/>
      <c r="AW733" t="s"/>
      <c r="AX733" t="s"/>
      <c r="AY733" t="n">
        <v>3791435</v>
      </c>
      <c r="AZ733" t="s">
        <v>1182</v>
      </c>
      <c r="BA733" t="s"/>
      <c r="BB733" t="n">
        <v>256482</v>
      </c>
      <c r="BC733" t="n">
        <v>98.86120319366459</v>
      </c>
      <c r="BD733" t="n">
        <v>8.029590723173911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95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1178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3854.38</v>
      </c>
      <c r="L734" t="s">
        <v>77</v>
      </c>
      <c r="M734" t="s"/>
      <c r="N734" t="s">
        <v>1197</v>
      </c>
      <c r="O734" t="s">
        <v>79</v>
      </c>
      <c r="P734" t="s">
        <v>1178</v>
      </c>
      <c r="Q734" t="s"/>
      <c r="R734" t="s">
        <v>148</v>
      </c>
      <c r="S734" t="s">
        <v>1202</v>
      </c>
      <c r="T734" t="s">
        <v>82</v>
      </c>
      <c r="U734" t="s">
        <v>83</v>
      </c>
      <c r="V734" t="s">
        <v>84</v>
      </c>
      <c r="W734" t="s">
        <v>105</v>
      </c>
      <c r="X734" t="s"/>
      <c r="Y734" t="s">
        <v>86</v>
      </c>
      <c r="Z734">
        <f>HYPERLINK("https://hotelmonitor-cachepage.eclerx.com/savepage/tk_15442502617006958_sr_2150.html","info")</f>
        <v/>
      </c>
      <c r="AA734" t="n">
        <v>-3791435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191</v>
      </c>
      <c r="AQ734" t="s">
        <v>91</v>
      </c>
      <c r="AR734" t="s">
        <v>71</v>
      </c>
      <c r="AS734" t="s"/>
      <c r="AT734" t="s">
        <v>93</v>
      </c>
      <c r="AU734" t="s"/>
      <c r="AV734" t="s"/>
      <c r="AW734" t="s"/>
      <c r="AX734" t="s"/>
      <c r="AY734" t="n">
        <v>3791435</v>
      </c>
      <c r="AZ734" t="s">
        <v>1182</v>
      </c>
      <c r="BA734" t="s"/>
      <c r="BB734" t="n">
        <v>256482</v>
      </c>
      <c r="BC734" t="n">
        <v>98.86120319366459</v>
      </c>
      <c r="BD734" t="n">
        <v>8.029590723173911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95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1178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4679.17</v>
      </c>
      <c r="L735" t="s">
        <v>77</v>
      </c>
      <c r="M735" t="s"/>
      <c r="N735" t="s">
        <v>1197</v>
      </c>
      <c r="O735" t="s">
        <v>79</v>
      </c>
      <c r="P735" t="s">
        <v>1178</v>
      </c>
      <c r="Q735" t="s"/>
      <c r="R735" t="s">
        <v>148</v>
      </c>
      <c r="S735" t="s">
        <v>1203</v>
      </c>
      <c r="T735" t="s">
        <v>82</v>
      </c>
      <c r="U735" t="s">
        <v>83</v>
      </c>
      <c r="V735" t="s">
        <v>84</v>
      </c>
      <c r="W735" t="s">
        <v>105</v>
      </c>
      <c r="X735" t="s"/>
      <c r="Y735" t="s">
        <v>86</v>
      </c>
      <c r="Z735">
        <f>HYPERLINK("https://hotelmonitor-cachepage.eclerx.com/savepage/tk_15442502617006958_sr_2150.html","info")</f>
        <v/>
      </c>
      <c r="AA735" t="n">
        <v>-3791435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191</v>
      </c>
      <c r="AQ735" t="s">
        <v>91</v>
      </c>
      <c r="AR735" t="s">
        <v>92</v>
      </c>
      <c r="AS735" t="s"/>
      <c r="AT735" t="s">
        <v>93</v>
      </c>
      <c r="AU735" t="s"/>
      <c r="AV735" t="s"/>
      <c r="AW735" t="s"/>
      <c r="AX735" t="s"/>
      <c r="AY735" t="n">
        <v>3791435</v>
      </c>
      <c r="AZ735" t="s">
        <v>1182</v>
      </c>
      <c r="BA735" t="s"/>
      <c r="BB735" t="n">
        <v>256482</v>
      </c>
      <c r="BC735" t="n">
        <v>98.86120319366459</v>
      </c>
      <c r="BD735" t="n">
        <v>8.029590723173911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95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1178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3507.5</v>
      </c>
      <c r="L736" t="s">
        <v>77</v>
      </c>
      <c r="M736" t="s"/>
      <c r="N736" t="s">
        <v>1197</v>
      </c>
      <c r="O736" t="s">
        <v>79</v>
      </c>
      <c r="P736" t="s">
        <v>1178</v>
      </c>
      <c r="Q736" t="s"/>
      <c r="R736" t="s">
        <v>148</v>
      </c>
      <c r="S736" t="s">
        <v>1204</v>
      </c>
      <c r="T736" t="s">
        <v>82</v>
      </c>
      <c r="U736" t="s">
        <v>83</v>
      </c>
      <c r="V736" t="s">
        <v>84</v>
      </c>
      <c r="W736" t="s">
        <v>105</v>
      </c>
      <c r="X736" t="s"/>
      <c r="Y736" t="s">
        <v>86</v>
      </c>
      <c r="Z736">
        <f>HYPERLINK("https://hotelmonitor-cachepage.eclerx.com/savepage/tk_15442502617006958_sr_2150.html","info")</f>
        <v/>
      </c>
      <c r="AA736" t="n">
        <v>-3791435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191</v>
      </c>
      <c r="AQ736" t="s">
        <v>91</v>
      </c>
      <c r="AR736" t="s">
        <v>92</v>
      </c>
      <c r="AS736" t="s"/>
      <c r="AT736" t="s">
        <v>93</v>
      </c>
      <c r="AU736" t="s"/>
      <c r="AV736" t="s"/>
      <c r="AW736" t="s"/>
      <c r="AX736" t="s"/>
      <c r="AY736" t="n">
        <v>3791435</v>
      </c>
      <c r="AZ736" t="s">
        <v>1182</v>
      </c>
      <c r="BA736" t="s"/>
      <c r="BB736" t="n">
        <v>256482</v>
      </c>
      <c r="BC736" t="n">
        <v>98.86120319366459</v>
      </c>
      <c r="BD736" t="n">
        <v>8.029590723173911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95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1178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3815.83</v>
      </c>
      <c r="L737" t="s">
        <v>77</v>
      </c>
      <c r="M737" t="s"/>
      <c r="N737" t="s">
        <v>1197</v>
      </c>
      <c r="O737" t="s">
        <v>79</v>
      </c>
      <c r="P737" t="s">
        <v>1178</v>
      </c>
      <c r="Q737" t="s"/>
      <c r="R737" t="s">
        <v>148</v>
      </c>
      <c r="S737" t="s">
        <v>1205</v>
      </c>
      <c r="T737" t="s">
        <v>82</v>
      </c>
      <c r="U737" t="s">
        <v>83</v>
      </c>
      <c r="V737" t="s">
        <v>84</v>
      </c>
      <c r="W737" t="s">
        <v>105</v>
      </c>
      <c r="X737" t="s"/>
      <c r="Y737" t="s">
        <v>86</v>
      </c>
      <c r="Z737">
        <f>HYPERLINK("https://hotelmonitor-cachepage.eclerx.com/savepage/tk_15442502617006958_sr_2150.html","info")</f>
        <v/>
      </c>
      <c r="AA737" t="n">
        <v>-3791435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191</v>
      </c>
      <c r="AQ737" t="s">
        <v>91</v>
      </c>
      <c r="AR737" t="s">
        <v>92</v>
      </c>
      <c r="AS737" t="s"/>
      <c r="AT737" t="s">
        <v>93</v>
      </c>
      <c r="AU737" t="s"/>
      <c r="AV737" t="s"/>
      <c r="AW737" t="s"/>
      <c r="AX737" t="s"/>
      <c r="AY737" t="n">
        <v>3791435</v>
      </c>
      <c r="AZ737" t="s">
        <v>1182</v>
      </c>
      <c r="BA737" t="s"/>
      <c r="BB737" t="n">
        <v>256482</v>
      </c>
      <c r="BC737" t="n">
        <v>98.86120319366459</v>
      </c>
      <c r="BD737" t="n">
        <v>8.029590723173911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95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1178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3545.28</v>
      </c>
      <c r="L738" t="s">
        <v>77</v>
      </c>
      <c r="M738" t="s"/>
      <c r="N738" t="s">
        <v>1206</v>
      </c>
      <c r="O738" t="s">
        <v>79</v>
      </c>
      <c r="P738" t="s">
        <v>1178</v>
      </c>
      <c r="Q738" t="s"/>
      <c r="R738" t="s">
        <v>148</v>
      </c>
      <c r="S738" t="s">
        <v>1207</v>
      </c>
      <c r="T738" t="s">
        <v>82</v>
      </c>
      <c r="U738" t="s">
        <v>83</v>
      </c>
      <c r="V738" t="s">
        <v>84</v>
      </c>
      <c r="W738" t="s">
        <v>105</v>
      </c>
      <c r="X738" t="s"/>
      <c r="Y738" t="s">
        <v>86</v>
      </c>
      <c r="Z738">
        <f>HYPERLINK("https://hotelmonitor-cachepage.eclerx.com/savepage/tk_15442502617006958_sr_2150.html","info")</f>
        <v/>
      </c>
      <c r="AA738" t="n">
        <v>-3791435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89</v>
      </c>
      <c r="AO738" t="s">
        <v>1208</v>
      </c>
      <c r="AP738" t="n">
        <v>191</v>
      </c>
      <c r="AQ738" t="s">
        <v>91</v>
      </c>
      <c r="AR738" t="s">
        <v>71</v>
      </c>
      <c r="AS738" t="s"/>
      <c r="AT738" t="s">
        <v>93</v>
      </c>
      <c r="AU738" t="s"/>
      <c r="AV738" t="s"/>
      <c r="AW738" t="s"/>
      <c r="AX738" t="s"/>
      <c r="AY738" t="n">
        <v>3791435</v>
      </c>
      <c r="AZ738" t="s">
        <v>1182</v>
      </c>
      <c r="BA738" t="s"/>
      <c r="BB738" t="n">
        <v>256482</v>
      </c>
      <c r="BC738" t="n">
        <v>98.86120319366459</v>
      </c>
      <c r="BD738" t="n">
        <v>8.029590723173911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95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1178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3853.98</v>
      </c>
      <c r="L739" t="s">
        <v>77</v>
      </c>
      <c r="M739" t="s"/>
      <c r="N739" t="s">
        <v>1206</v>
      </c>
      <c r="O739" t="s">
        <v>79</v>
      </c>
      <c r="P739" t="s">
        <v>1178</v>
      </c>
      <c r="Q739" t="s"/>
      <c r="R739" t="s">
        <v>148</v>
      </c>
      <c r="S739" t="s">
        <v>1209</v>
      </c>
      <c r="T739" t="s">
        <v>82</v>
      </c>
      <c r="U739" t="s">
        <v>83</v>
      </c>
      <c r="V739" t="s">
        <v>84</v>
      </c>
      <c r="W739" t="s">
        <v>105</v>
      </c>
      <c r="X739" t="s"/>
      <c r="Y739" t="s">
        <v>86</v>
      </c>
      <c r="Z739">
        <f>HYPERLINK("https://hotelmonitor-cachepage.eclerx.com/savepage/tk_15442502617006958_sr_2150.html","info")</f>
        <v/>
      </c>
      <c r="AA739" t="n">
        <v>-3791435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89</v>
      </c>
      <c r="AO739" t="s">
        <v>1210</v>
      </c>
      <c r="AP739" t="n">
        <v>191</v>
      </c>
      <c r="AQ739" t="s">
        <v>91</v>
      </c>
      <c r="AR739" t="s">
        <v>71</v>
      </c>
      <c r="AS739" t="s"/>
      <c r="AT739" t="s">
        <v>93</v>
      </c>
      <c r="AU739" t="s"/>
      <c r="AV739" t="s"/>
      <c r="AW739" t="s"/>
      <c r="AX739" t="s"/>
      <c r="AY739" t="n">
        <v>3791435</v>
      </c>
      <c r="AZ739" t="s">
        <v>1182</v>
      </c>
      <c r="BA739" t="s"/>
      <c r="BB739" t="n">
        <v>256482</v>
      </c>
      <c r="BC739" t="n">
        <v>98.86120319366459</v>
      </c>
      <c r="BD739" t="n">
        <v>8.029590723173911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95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1178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4098.48</v>
      </c>
      <c r="L740" t="s">
        <v>77</v>
      </c>
      <c r="M740" t="s"/>
      <c r="N740" t="s">
        <v>1206</v>
      </c>
      <c r="O740" t="s">
        <v>79</v>
      </c>
      <c r="P740" t="s">
        <v>1178</v>
      </c>
      <c r="Q740" t="s"/>
      <c r="R740" t="s">
        <v>148</v>
      </c>
      <c r="S740" t="s">
        <v>1211</v>
      </c>
      <c r="T740" t="s">
        <v>82</v>
      </c>
      <c r="U740" t="s">
        <v>83</v>
      </c>
      <c r="V740" t="s">
        <v>84</v>
      </c>
      <c r="W740" t="s">
        <v>105</v>
      </c>
      <c r="X740" t="s"/>
      <c r="Y740" t="s">
        <v>86</v>
      </c>
      <c r="Z740">
        <f>HYPERLINK("https://hotelmonitor-cachepage.eclerx.com/savepage/tk_15442502617006958_sr_2150.html","info")</f>
        <v/>
      </c>
      <c r="AA740" t="n">
        <v>-3791435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191</v>
      </c>
      <c r="AQ740" t="s">
        <v>91</v>
      </c>
      <c r="AR740" t="s">
        <v>71</v>
      </c>
      <c r="AS740" t="s"/>
      <c r="AT740" t="s">
        <v>93</v>
      </c>
      <c r="AU740" t="s"/>
      <c r="AV740" t="s"/>
      <c r="AW740" t="s"/>
      <c r="AX740" t="s"/>
      <c r="AY740" t="n">
        <v>3791435</v>
      </c>
      <c r="AZ740" t="s">
        <v>1182</v>
      </c>
      <c r="BA740" t="s"/>
      <c r="BB740" t="n">
        <v>256482</v>
      </c>
      <c r="BC740" t="n">
        <v>98.86120319366459</v>
      </c>
      <c r="BD740" t="n">
        <v>8.029590723173911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95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1178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3732.5</v>
      </c>
      <c r="L741" t="s">
        <v>77</v>
      </c>
      <c r="M741" t="s"/>
      <c r="N741" t="s">
        <v>1212</v>
      </c>
      <c r="O741" t="s">
        <v>79</v>
      </c>
      <c r="P741" t="s">
        <v>1178</v>
      </c>
      <c r="Q741" t="s"/>
      <c r="R741" t="s">
        <v>148</v>
      </c>
      <c r="S741" t="s">
        <v>1213</v>
      </c>
      <c r="T741" t="s">
        <v>82</v>
      </c>
      <c r="U741" t="s">
        <v>83</v>
      </c>
      <c r="V741" t="s">
        <v>84</v>
      </c>
      <c r="W741" t="s">
        <v>105</v>
      </c>
      <c r="X741" t="s"/>
      <c r="Y741" t="s">
        <v>86</v>
      </c>
      <c r="Z741">
        <f>HYPERLINK("https://hotelmonitor-cachepage.eclerx.com/savepage/tk_15442502617006958_sr_2150.html","info")</f>
        <v/>
      </c>
      <c r="AA741" t="n">
        <v>-3791435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191</v>
      </c>
      <c r="AQ741" t="s">
        <v>91</v>
      </c>
      <c r="AR741" t="s">
        <v>92</v>
      </c>
      <c r="AS741" t="s"/>
      <c r="AT741" t="s">
        <v>93</v>
      </c>
      <c r="AU741" t="s"/>
      <c r="AV741" t="s"/>
      <c r="AW741" t="s"/>
      <c r="AX741" t="s"/>
      <c r="AY741" t="n">
        <v>3791435</v>
      </c>
      <c r="AZ741" t="s">
        <v>1182</v>
      </c>
      <c r="BA741" t="s"/>
      <c r="BB741" t="n">
        <v>256482</v>
      </c>
      <c r="BC741" t="n">
        <v>98.86120319366459</v>
      </c>
      <c r="BD741" t="n">
        <v>8.029590723173911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95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1178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4057.5</v>
      </c>
      <c r="L742" t="s">
        <v>77</v>
      </c>
      <c r="M742" t="s"/>
      <c r="N742" t="s">
        <v>1212</v>
      </c>
      <c r="O742" t="s">
        <v>79</v>
      </c>
      <c r="P742" t="s">
        <v>1178</v>
      </c>
      <c r="Q742" t="s"/>
      <c r="R742" t="s">
        <v>148</v>
      </c>
      <c r="S742" t="s">
        <v>1214</v>
      </c>
      <c r="T742" t="s">
        <v>82</v>
      </c>
      <c r="U742" t="s">
        <v>83</v>
      </c>
      <c r="V742" t="s">
        <v>84</v>
      </c>
      <c r="W742" t="s">
        <v>105</v>
      </c>
      <c r="X742" t="s"/>
      <c r="Y742" t="s">
        <v>86</v>
      </c>
      <c r="Z742">
        <f>HYPERLINK("https://hotelmonitor-cachepage.eclerx.com/savepage/tk_15442502617006958_sr_2150.html","info")</f>
        <v/>
      </c>
      <c r="AA742" t="n">
        <v>-3791435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191</v>
      </c>
      <c r="AQ742" t="s">
        <v>91</v>
      </c>
      <c r="AR742" t="s">
        <v>92</v>
      </c>
      <c r="AS742" t="s"/>
      <c r="AT742" t="s">
        <v>93</v>
      </c>
      <c r="AU742" t="s"/>
      <c r="AV742" t="s"/>
      <c r="AW742" t="s"/>
      <c r="AX742" t="s"/>
      <c r="AY742" t="n">
        <v>3791435</v>
      </c>
      <c r="AZ742" t="s">
        <v>1182</v>
      </c>
      <c r="BA742" t="s"/>
      <c r="BB742" t="n">
        <v>256482</v>
      </c>
      <c r="BC742" t="n">
        <v>98.86120319366459</v>
      </c>
      <c r="BD742" t="n">
        <v>8.029590723173911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95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1178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4083.53</v>
      </c>
      <c r="L743" t="s">
        <v>77</v>
      </c>
      <c r="M743" t="s"/>
      <c r="N743" t="s">
        <v>1215</v>
      </c>
      <c r="O743" t="s">
        <v>79</v>
      </c>
      <c r="P743" t="s">
        <v>1178</v>
      </c>
      <c r="Q743" t="s"/>
      <c r="R743" t="s">
        <v>148</v>
      </c>
      <c r="S743" t="s">
        <v>1216</v>
      </c>
      <c r="T743" t="s">
        <v>82</v>
      </c>
      <c r="U743" t="s">
        <v>83</v>
      </c>
      <c r="V743" t="s">
        <v>84</v>
      </c>
      <c r="W743" t="s">
        <v>105</v>
      </c>
      <c r="X743" t="s"/>
      <c r="Y743" t="s">
        <v>86</v>
      </c>
      <c r="Z743">
        <f>HYPERLINK("https://hotelmonitor-cachepage.eclerx.com/savepage/tk_15442502617006958_sr_2150.html","info")</f>
        <v/>
      </c>
      <c r="AA743" t="n">
        <v>-3791435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89</v>
      </c>
      <c r="AO743" t="s">
        <v>1217</v>
      </c>
      <c r="AP743" t="n">
        <v>191</v>
      </c>
      <c r="AQ743" t="s">
        <v>91</v>
      </c>
      <c r="AR743" t="s">
        <v>71</v>
      </c>
      <c r="AS743" t="s"/>
      <c r="AT743" t="s">
        <v>93</v>
      </c>
      <c r="AU743" t="s"/>
      <c r="AV743" t="s"/>
      <c r="AW743" t="s"/>
      <c r="AX743" t="s"/>
      <c r="AY743" t="n">
        <v>3791435</v>
      </c>
      <c r="AZ743" t="s">
        <v>1182</v>
      </c>
      <c r="BA743" t="s"/>
      <c r="BB743" t="n">
        <v>256482</v>
      </c>
      <c r="BC743" t="n">
        <v>98.86120319366459</v>
      </c>
      <c r="BD743" t="n">
        <v>8.029590723173911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95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1178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4444.47</v>
      </c>
      <c r="L744" t="s">
        <v>77</v>
      </c>
      <c r="M744" t="s"/>
      <c r="N744" t="s">
        <v>1215</v>
      </c>
      <c r="O744" t="s">
        <v>79</v>
      </c>
      <c r="P744" t="s">
        <v>1178</v>
      </c>
      <c r="Q744" t="s"/>
      <c r="R744" t="s">
        <v>148</v>
      </c>
      <c r="S744" t="s">
        <v>1218</v>
      </c>
      <c r="T744" t="s">
        <v>82</v>
      </c>
      <c r="U744" t="s">
        <v>83</v>
      </c>
      <c r="V744" t="s">
        <v>84</v>
      </c>
      <c r="W744" t="s">
        <v>105</v>
      </c>
      <c r="X744" t="s"/>
      <c r="Y744" t="s">
        <v>86</v>
      </c>
      <c r="Z744">
        <f>HYPERLINK("https://hotelmonitor-cachepage.eclerx.com/savepage/tk_15442502617006958_sr_2150.html","info")</f>
        <v/>
      </c>
      <c r="AA744" t="n">
        <v>-3791435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89</v>
      </c>
      <c r="AO744" t="s">
        <v>1219</v>
      </c>
      <c r="AP744" t="n">
        <v>191</v>
      </c>
      <c r="AQ744" t="s">
        <v>91</v>
      </c>
      <c r="AR744" t="s">
        <v>71</v>
      </c>
      <c r="AS744" t="s"/>
      <c r="AT744" t="s">
        <v>93</v>
      </c>
      <c r="AU744" t="s"/>
      <c r="AV744" t="s"/>
      <c r="AW744" t="s"/>
      <c r="AX744" t="s"/>
      <c r="AY744" t="n">
        <v>3791435</v>
      </c>
      <c r="AZ744" t="s">
        <v>1182</v>
      </c>
      <c r="BA744" t="s"/>
      <c r="BB744" t="n">
        <v>256482</v>
      </c>
      <c r="BC744" t="n">
        <v>98.86120319366459</v>
      </c>
      <c r="BD744" t="n">
        <v>8.029590723173911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95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1178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4726.43</v>
      </c>
      <c r="L745" t="s">
        <v>77</v>
      </c>
      <c r="M745" t="s"/>
      <c r="N745" t="s">
        <v>1215</v>
      </c>
      <c r="O745" t="s">
        <v>79</v>
      </c>
      <c r="P745" t="s">
        <v>1178</v>
      </c>
      <c r="Q745" t="s"/>
      <c r="R745" t="s">
        <v>148</v>
      </c>
      <c r="S745" t="s">
        <v>1220</v>
      </c>
      <c r="T745" t="s">
        <v>82</v>
      </c>
      <c r="U745" t="s">
        <v>83</v>
      </c>
      <c r="V745" t="s">
        <v>84</v>
      </c>
      <c r="W745" t="s">
        <v>105</v>
      </c>
      <c r="X745" t="s"/>
      <c r="Y745" t="s">
        <v>86</v>
      </c>
      <c r="Z745">
        <f>HYPERLINK("https://hotelmonitor-cachepage.eclerx.com/savepage/tk_15442502617006958_sr_2150.html","info")</f>
        <v/>
      </c>
      <c r="AA745" t="n">
        <v>-3791435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191</v>
      </c>
      <c r="AQ745" t="s">
        <v>91</v>
      </c>
      <c r="AR745" t="s">
        <v>71</v>
      </c>
      <c r="AS745" t="s"/>
      <c r="AT745" t="s">
        <v>93</v>
      </c>
      <c r="AU745" t="s"/>
      <c r="AV745" t="s"/>
      <c r="AW745" t="s"/>
      <c r="AX745" t="s"/>
      <c r="AY745" t="n">
        <v>3791435</v>
      </c>
      <c r="AZ745" t="s">
        <v>1182</v>
      </c>
      <c r="BA745" t="s"/>
      <c r="BB745" t="n">
        <v>256482</v>
      </c>
      <c r="BC745" t="n">
        <v>98.86120319366459</v>
      </c>
      <c r="BD745" t="n">
        <v>8.029590723173911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95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1221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232.04</v>
      </c>
      <c r="L746" t="s">
        <v>77</v>
      </c>
      <c r="M746" t="s"/>
      <c r="N746" t="s">
        <v>1222</v>
      </c>
      <c r="O746" t="s">
        <v>79</v>
      </c>
      <c r="P746" t="s">
        <v>1221</v>
      </c>
      <c r="Q746" t="s"/>
      <c r="R746" t="s">
        <v>115</v>
      </c>
      <c r="S746" t="s">
        <v>1223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HYPERLINK("https://hotelmonitor-cachepage.eclerx.com/savepage/tk_15442500430450382_sr_2150.html","info")</f>
        <v/>
      </c>
      <c r="AA746" t="n">
        <v>-3959283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89</v>
      </c>
      <c r="AO746" t="s">
        <v>1224</v>
      </c>
      <c r="AP746" t="n">
        <v>84</v>
      </c>
      <c r="AQ746" t="s">
        <v>91</v>
      </c>
      <c r="AR746" t="s">
        <v>71</v>
      </c>
      <c r="AS746" t="s"/>
      <c r="AT746" t="s">
        <v>93</v>
      </c>
      <c r="AU746" t="s"/>
      <c r="AV746" t="s"/>
      <c r="AW746" t="s"/>
      <c r="AX746" t="s"/>
      <c r="AY746" t="n">
        <v>3959283</v>
      </c>
      <c r="AZ746" t="s">
        <v>1225</v>
      </c>
      <c r="BA746" t="s"/>
      <c r="BB746" t="n">
        <v>292518</v>
      </c>
      <c r="BC746" t="n">
        <v>98.9139461517334</v>
      </c>
      <c r="BD746" t="n">
        <v>8.06899193107906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95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1221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248.32</v>
      </c>
      <c r="L747" t="s">
        <v>77</v>
      </c>
      <c r="M747" t="s"/>
      <c r="N747" t="s">
        <v>1222</v>
      </c>
      <c r="O747" t="s">
        <v>79</v>
      </c>
      <c r="P747" t="s">
        <v>1221</v>
      </c>
      <c r="Q747" t="s"/>
      <c r="R747" t="s">
        <v>115</v>
      </c>
      <c r="S747" t="s">
        <v>1226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HYPERLINK("https://hotelmonitor-cachepage.eclerx.com/savepage/tk_15442500430450382_sr_2150.html","info")</f>
        <v/>
      </c>
      <c r="AA747" t="n">
        <v>-3959283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89</v>
      </c>
      <c r="AO747" t="s">
        <v>1130</v>
      </c>
      <c r="AP747" t="n">
        <v>84</v>
      </c>
      <c r="AQ747" t="s">
        <v>91</v>
      </c>
      <c r="AR747" t="s">
        <v>71</v>
      </c>
      <c r="AS747" t="s"/>
      <c r="AT747" t="s">
        <v>93</v>
      </c>
      <c r="AU747" t="s"/>
      <c r="AV747" t="s"/>
      <c r="AW747" t="s"/>
      <c r="AX747" t="s"/>
      <c r="AY747" t="n">
        <v>3959283</v>
      </c>
      <c r="AZ747" t="s">
        <v>1225</v>
      </c>
      <c r="BA747" t="s"/>
      <c r="BB747" t="n">
        <v>292518</v>
      </c>
      <c r="BC747" t="n">
        <v>98.9139461517334</v>
      </c>
      <c r="BD747" t="n">
        <v>8.06899193107906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95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1221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353.95</v>
      </c>
      <c r="L748" t="s">
        <v>77</v>
      </c>
      <c r="M748" t="s"/>
      <c r="N748" t="s">
        <v>1227</v>
      </c>
      <c r="O748" t="s">
        <v>79</v>
      </c>
      <c r="P748" t="s">
        <v>1221</v>
      </c>
      <c r="Q748" t="s"/>
      <c r="R748" t="s">
        <v>115</v>
      </c>
      <c r="S748" t="s">
        <v>1228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HYPERLINK("https://hotelmonitor-cachepage.eclerx.com/savepage/tk_15442500430450382_sr_2150.html","info")</f>
        <v/>
      </c>
      <c r="AA748" t="n">
        <v>-3959283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89</v>
      </c>
      <c r="AO748" t="s">
        <v>1229</v>
      </c>
      <c r="AP748" t="n">
        <v>84</v>
      </c>
      <c r="AQ748" t="s">
        <v>91</v>
      </c>
      <c r="AR748" t="s">
        <v>71</v>
      </c>
      <c r="AS748" t="s"/>
      <c r="AT748" t="s">
        <v>93</v>
      </c>
      <c r="AU748" t="s"/>
      <c r="AV748" t="s"/>
      <c r="AW748" t="s"/>
      <c r="AX748" t="s"/>
      <c r="AY748" t="n">
        <v>3959283</v>
      </c>
      <c r="AZ748" t="s">
        <v>1225</v>
      </c>
      <c r="BA748" t="s"/>
      <c r="BB748" t="n">
        <v>292518</v>
      </c>
      <c r="BC748" t="n">
        <v>98.9139461517334</v>
      </c>
      <c r="BD748" t="n">
        <v>8.06899193107906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95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1221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378.79</v>
      </c>
      <c r="L749" t="s">
        <v>77</v>
      </c>
      <c r="M749" t="s"/>
      <c r="N749" t="s">
        <v>1227</v>
      </c>
      <c r="O749" t="s">
        <v>79</v>
      </c>
      <c r="P749" t="s">
        <v>1221</v>
      </c>
      <c r="Q749" t="s"/>
      <c r="R749" t="s">
        <v>115</v>
      </c>
      <c r="S749" t="s">
        <v>1230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HYPERLINK("https://hotelmonitor-cachepage.eclerx.com/savepage/tk_15442500430450382_sr_2150.html","info")</f>
        <v/>
      </c>
      <c r="AA749" t="n">
        <v>-3959283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89</v>
      </c>
      <c r="AO749" t="s">
        <v>255</v>
      </c>
      <c r="AP749" t="n">
        <v>84</v>
      </c>
      <c r="AQ749" t="s">
        <v>91</v>
      </c>
      <c r="AR749" t="s">
        <v>71</v>
      </c>
      <c r="AS749" t="s"/>
      <c r="AT749" t="s">
        <v>93</v>
      </c>
      <c r="AU749" t="s"/>
      <c r="AV749" t="s"/>
      <c r="AW749" t="s"/>
      <c r="AX749" t="s"/>
      <c r="AY749" t="n">
        <v>3959283</v>
      </c>
      <c r="AZ749" t="s">
        <v>1225</v>
      </c>
      <c r="BA749" t="s"/>
      <c r="BB749" t="n">
        <v>292518</v>
      </c>
      <c r="BC749" t="n">
        <v>98.9139461517334</v>
      </c>
      <c r="BD749" t="n">
        <v>8.06899193107906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95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1221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357.74</v>
      </c>
      <c r="L750" t="s">
        <v>77</v>
      </c>
      <c r="M750" t="s"/>
      <c r="N750" t="s">
        <v>1231</v>
      </c>
      <c r="O750" t="s">
        <v>79</v>
      </c>
      <c r="P750" t="s">
        <v>1221</v>
      </c>
      <c r="Q750" t="s"/>
      <c r="R750" t="s">
        <v>115</v>
      </c>
      <c r="S750" t="s">
        <v>1232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HYPERLINK("https://hotelmonitor-cachepage.eclerx.com/savepage/tk_15442500430450382_sr_2150.html","info")</f>
        <v/>
      </c>
      <c r="AA750" t="n">
        <v>-3959283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89</v>
      </c>
      <c r="AO750" t="s">
        <v>1233</v>
      </c>
      <c r="AP750" t="n">
        <v>84</v>
      </c>
      <c r="AQ750" t="s">
        <v>91</v>
      </c>
      <c r="AR750" t="s">
        <v>71</v>
      </c>
      <c r="AS750" t="s"/>
      <c r="AT750" t="s">
        <v>93</v>
      </c>
      <c r="AU750" t="s"/>
      <c r="AV750" t="s"/>
      <c r="AW750" t="s"/>
      <c r="AX750" t="s"/>
      <c r="AY750" t="n">
        <v>3959283</v>
      </c>
      <c r="AZ750" t="s">
        <v>1225</v>
      </c>
      <c r="BA750" t="s"/>
      <c r="BB750" t="n">
        <v>292518</v>
      </c>
      <c r="BC750" t="n">
        <v>98.9139461517334</v>
      </c>
      <c r="BD750" t="n">
        <v>8.06899193107906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95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1221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378.79</v>
      </c>
      <c r="L751" t="s">
        <v>77</v>
      </c>
      <c r="M751" t="s"/>
      <c r="N751" t="s">
        <v>1231</v>
      </c>
      <c r="O751" t="s">
        <v>79</v>
      </c>
      <c r="P751" t="s">
        <v>1221</v>
      </c>
      <c r="Q751" t="s"/>
      <c r="R751" t="s">
        <v>115</v>
      </c>
      <c r="S751" t="s">
        <v>1230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HYPERLINK("https://hotelmonitor-cachepage.eclerx.com/savepage/tk_15442500430450382_sr_2150.html","info")</f>
        <v/>
      </c>
      <c r="AA751" t="n">
        <v>-3959283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89</v>
      </c>
      <c r="AO751" t="s">
        <v>640</v>
      </c>
      <c r="AP751" t="n">
        <v>84</v>
      </c>
      <c r="AQ751" t="s">
        <v>91</v>
      </c>
      <c r="AR751" t="s">
        <v>71</v>
      </c>
      <c r="AS751" t="s"/>
      <c r="AT751" t="s">
        <v>93</v>
      </c>
      <c r="AU751" t="s"/>
      <c r="AV751" t="s"/>
      <c r="AW751" t="s"/>
      <c r="AX751" t="s"/>
      <c r="AY751" t="n">
        <v>3959283</v>
      </c>
      <c r="AZ751" t="s">
        <v>1225</v>
      </c>
      <c r="BA751" t="s"/>
      <c r="BB751" t="n">
        <v>292518</v>
      </c>
      <c r="BC751" t="n">
        <v>98.9139461517334</v>
      </c>
      <c r="BD751" t="n">
        <v>8.06899193107906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95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1221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715.48</v>
      </c>
      <c r="L752" t="s">
        <v>77</v>
      </c>
      <c r="M752" t="s"/>
      <c r="N752" t="s">
        <v>696</v>
      </c>
      <c r="O752" t="s">
        <v>79</v>
      </c>
      <c r="P752" t="s">
        <v>1221</v>
      </c>
      <c r="Q752" t="s"/>
      <c r="R752" t="s">
        <v>115</v>
      </c>
      <c r="S752" t="s">
        <v>1234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HYPERLINK("https://hotelmonitor-cachepage.eclerx.com/savepage/tk_15442500430450382_sr_2150.html","info")</f>
        <v/>
      </c>
      <c r="AA752" t="n">
        <v>-3959283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89</v>
      </c>
      <c r="AO752" t="s">
        <v>1235</v>
      </c>
      <c r="AP752" t="n">
        <v>84</v>
      </c>
      <c r="AQ752" t="s">
        <v>91</v>
      </c>
      <c r="AR752" t="s">
        <v>71</v>
      </c>
      <c r="AS752" t="s"/>
      <c r="AT752" t="s">
        <v>93</v>
      </c>
      <c r="AU752" t="s"/>
      <c r="AV752" t="s"/>
      <c r="AW752" t="s"/>
      <c r="AX752" t="s"/>
      <c r="AY752" t="n">
        <v>3959283</v>
      </c>
      <c r="AZ752" t="s">
        <v>1225</v>
      </c>
      <c r="BA752" t="s"/>
      <c r="BB752" t="n">
        <v>292518</v>
      </c>
      <c r="BC752" t="n">
        <v>98.9139461517334</v>
      </c>
      <c r="BD752" t="n">
        <v>8.06899193107906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95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1221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757.58</v>
      </c>
      <c r="L753" t="s">
        <v>77</v>
      </c>
      <c r="M753" t="s"/>
      <c r="N753" t="s">
        <v>696</v>
      </c>
      <c r="O753" t="s">
        <v>79</v>
      </c>
      <c r="P753" t="s">
        <v>1221</v>
      </c>
      <c r="Q753" t="s"/>
      <c r="R753" t="s">
        <v>115</v>
      </c>
      <c r="S753" t="s">
        <v>501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HYPERLINK("https://hotelmonitor-cachepage.eclerx.com/savepage/tk_15442500430450382_sr_2150.html","info")</f>
        <v/>
      </c>
      <c r="AA753" t="n">
        <v>-3959283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89</v>
      </c>
      <c r="AO753" t="s">
        <v>885</v>
      </c>
      <c r="AP753" t="n">
        <v>84</v>
      </c>
      <c r="AQ753" t="s">
        <v>91</v>
      </c>
      <c r="AR753" t="s">
        <v>71</v>
      </c>
      <c r="AS753" t="s"/>
      <c r="AT753" t="s">
        <v>93</v>
      </c>
      <c r="AU753" t="s"/>
      <c r="AV753" t="s"/>
      <c r="AW753" t="s"/>
      <c r="AX753" t="s"/>
      <c r="AY753" t="n">
        <v>3959283</v>
      </c>
      <c r="AZ753" t="s">
        <v>1225</v>
      </c>
      <c r="BA753" t="s"/>
      <c r="BB753" t="n">
        <v>292518</v>
      </c>
      <c r="BC753" t="n">
        <v>98.9139461517334</v>
      </c>
      <c r="BD753" t="n">
        <v>8.06899193107906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95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1236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579.95</v>
      </c>
      <c r="L754" t="s">
        <v>77</v>
      </c>
      <c r="M754" t="s"/>
      <c r="N754" t="s">
        <v>492</v>
      </c>
      <c r="O754" t="s">
        <v>79</v>
      </c>
      <c r="P754" t="s">
        <v>1236</v>
      </c>
      <c r="Q754" t="s"/>
      <c r="R754" t="s">
        <v>80</v>
      </c>
      <c r="S754" t="s">
        <v>1237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HYPERLINK("https://hotelmonitor-cachepage.eclerx.com/savepage/tk_15442504335976222_sr_2150.html","info")</f>
        <v/>
      </c>
      <c r="AA754" t="n">
        <v>-3791548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89</v>
      </c>
      <c r="AO754" t="s">
        <v>1238</v>
      </c>
      <c r="AP754" t="n">
        <v>254</v>
      </c>
      <c r="AQ754" t="s">
        <v>91</v>
      </c>
      <c r="AR754" t="s">
        <v>71</v>
      </c>
      <c r="AS754" t="s"/>
      <c r="AT754" t="s">
        <v>93</v>
      </c>
      <c r="AU754" t="s"/>
      <c r="AV754" t="s"/>
      <c r="AW754" t="s"/>
      <c r="AX754" t="s"/>
      <c r="AY754" t="n">
        <v>3791548</v>
      </c>
      <c r="AZ754" t="s">
        <v>1239</v>
      </c>
      <c r="BA754" t="s"/>
      <c r="BB754" t="n">
        <v>624194</v>
      </c>
      <c r="BC754" t="n">
        <v>98.86278033256529</v>
      </c>
      <c r="BD754" t="n">
        <v>8.0312851920045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95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1236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620.6799999999999</v>
      </c>
      <c r="L755" t="s">
        <v>77</v>
      </c>
      <c r="M755" t="s"/>
      <c r="N755" t="s">
        <v>492</v>
      </c>
      <c r="O755" t="s">
        <v>79</v>
      </c>
      <c r="P755" t="s">
        <v>1236</v>
      </c>
      <c r="Q755" t="s"/>
      <c r="R755" t="s">
        <v>80</v>
      </c>
      <c r="S755" t="s">
        <v>1240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>
        <f>HYPERLINK("https://hotelmonitor-cachepage.eclerx.com/savepage/tk_15442504335976222_sr_2150.html","info")</f>
        <v/>
      </c>
      <c r="AA755" t="n">
        <v>-3791548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>
        <v>1241</v>
      </c>
      <c r="AP755" t="n">
        <v>254</v>
      </c>
      <c r="AQ755" t="s">
        <v>91</v>
      </c>
      <c r="AR755" t="s">
        <v>71</v>
      </c>
      <c r="AS755" t="s"/>
      <c r="AT755" t="s">
        <v>93</v>
      </c>
      <c r="AU755" t="s"/>
      <c r="AV755" t="s"/>
      <c r="AW755" t="s"/>
      <c r="AX755" t="s"/>
      <c r="AY755" t="n">
        <v>3791548</v>
      </c>
      <c r="AZ755" t="s">
        <v>1239</v>
      </c>
      <c r="BA755" t="s"/>
      <c r="BB755" t="n">
        <v>624194</v>
      </c>
      <c r="BC755" t="n">
        <v>98.86278033256529</v>
      </c>
      <c r="BD755" t="n">
        <v>8.0312851920045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95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1236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629.11</v>
      </c>
      <c r="L756" t="s">
        <v>77</v>
      </c>
      <c r="M756" t="s"/>
      <c r="N756" t="s">
        <v>103</v>
      </c>
      <c r="O756" t="s">
        <v>79</v>
      </c>
      <c r="P756" t="s">
        <v>1236</v>
      </c>
      <c r="Q756" t="s"/>
      <c r="R756" t="s">
        <v>80</v>
      </c>
      <c r="S756" t="s">
        <v>1242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HYPERLINK("https://hotelmonitor-cachepage.eclerx.com/savepage/tk_15442504335976222_sr_2150.html","info")</f>
        <v/>
      </c>
      <c r="AA756" t="n">
        <v>-3791548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89</v>
      </c>
      <c r="AO756" t="s">
        <v>1243</v>
      </c>
      <c r="AP756" t="n">
        <v>254</v>
      </c>
      <c r="AQ756" t="s">
        <v>91</v>
      </c>
      <c r="AR756" t="s">
        <v>71</v>
      </c>
      <c r="AS756" t="s"/>
      <c r="AT756" t="s">
        <v>93</v>
      </c>
      <c r="AU756" t="s"/>
      <c r="AV756" t="s"/>
      <c r="AW756" t="s"/>
      <c r="AX756" t="s"/>
      <c r="AY756" t="n">
        <v>3791548</v>
      </c>
      <c r="AZ756" t="s">
        <v>1239</v>
      </c>
      <c r="BA756" t="s"/>
      <c r="BB756" t="n">
        <v>624194</v>
      </c>
      <c r="BC756" t="n">
        <v>98.86278033256529</v>
      </c>
      <c r="BD756" t="n">
        <v>8.0312851920045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95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1236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666.11</v>
      </c>
      <c r="L757" t="s">
        <v>77</v>
      </c>
      <c r="M757" t="s"/>
      <c r="N757" t="s">
        <v>103</v>
      </c>
      <c r="O757" t="s">
        <v>79</v>
      </c>
      <c r="P757" t="s">
        <v>1236</v>
      </c>
      <c r="Q757" t="s"/>
      <c r="R757" t="s">
        <v>80</v>
      </c>
      <c r="S757" t="s">
        <v>1244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HYPERLINK("https://hotelmonitor-cachepage.eclerx.com/savepage/tk_15442504335976222_sr_2150.html","info")</f>
        <v/>
      </c>
      <c r="AA757" t="n">
        <v>-3791548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1245</v>
      </c>
      <c r="AP757" t="n">
        <v>254</v>
      </c>
      <c r="AQ757" t="s">
        <v>91</v>
      </c>
      <c r="AR757" t="s">
        <v>71</v>
      </c>
      <c r="AS757" t="s"/>
      <c r="AT757" t="s">
        <v>93</v>
      </c>
      <c r="AU757" t="s"/>
      <c r="AV757" t="s"/>
      <c r="AW757" t="s"/>
      <c r="AX757" t="s"/>
      <c r="AY757" t="n">
        <v>3791548</v>
      </c>
      <c r="AZ757" t="s">
        <v>1239</v>
      </c>
      <c r="BA757" t="s"/>
      <c r="BB757" t="n">
        <v>624194</v>
      </c>
      <c r="BC757" t="n">
        <v>98.86278033256529</v>
      </c>
      <c r="BD757" t="n">
        <v>8.0312851920045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95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1236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689.8099999999999</v>
      </c>
      <c r="L758" t="s">
        <v>77</v>
      </c>
      <c r="M758" t="s"/>
      <c r="N758" t="s">
        <v>1246</v>
      </c>
      <c r="O758" t="s">
        <v>79</v>
      </c>
      <c r="P758" t="s">
        <v>1236</v>
      </c>
      <c r="Q758" t="s"/>
      <c r="R758" t="s">
        <v>80</v>
      </c>
      <c r="S758" t="s">
        <v>1247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>
        <f>HYPERLINK("https://hotelmonitor-cachepage.eclerx.com/savepage/tk_15442504335976222_sr_2150.html","info")</f>
        <v/>
      </c>
      <c r="AA758" t="n">
        <v>-3791548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254</v>
      </c>
      <c r="AQ758" t="s">
        <v>91</v>
      </c>
      <c r="AR758" t="s">
        <v>92</v>
      </c>
      <c r="AS758" t="s"/>
      <c r="AT758" t="s">
        <v>93</v>
      </c>
      <c r="AU758" t="s"/>
      <c r="AV758" t="s"/>
      <c r="AW758" t="s"/>
      <c r="AX758" t="s"/>
      <c r="AY758" t="n">
        <v>3791548</v>
      </c>
      <c r="AZ758" t="s">
        <v>1239</v>
      </c>
      <c r="BA758" t="s"/>
      <c r="BB758" t="n">
        <v>624194</v>
      </c>
      <c r="BC758" t="n">
        <v>98.86278033256529</v>
      </c>
      <c r="BD758" t="n">
        <v>8.0312851920045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95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1236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797.71</v>
      </c>
      <c r="L759" t="s">
        <v>77</v>
      </c>
      <c r="M759" t="s"/>
      <c r="N759" t="s">
        <v>215</v>
      </c>
      <c r="O759" t="s">
        <v>79</v>
      </c>
      <c r="P759" t="s">
        <v>1236</v>
      </c>
      <c r="Q759" t="s"/>
      <c r="R759" t="s">
        <v>80</v>
      </c>
      <c r="S759" t="s">
        <v>1248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>
        <f>HYPERLINK("https://hotelmonitor-cachepage.eclerx.com/savepage/tk_15442504335976222_sr_2150.html","info")</f>
        <v/>
      </c>
      <c r="AA759" t="n">
        <v>-3791548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>
        <v>1249</v>
      </c>
      <c r="AP759" t="n">
        <v>254</v>
      </c>
      <c r="AQ759" t="s">
        <v>91</v>
      </c>
      <c r="AR759" t="s">
        <v>71</v>
      </c>
      <c r="AS759" t="s"/>
      <c r="AT759" t="s">
        <v>93</v>
      </c>
      <c r="AU759" t="s"/>
      <c r="AV759" t="s"/>
      <c r="AW759" t="s"/>
      <c r="AX759" t="s"/>
      <c r="AY759" t="n">
        <v>3791548</v>
      </c>
      <c r="AZ759" t="s">
        <v>1239</v>
      </c>
      <c r="BA759" t="s"/>
      <c r="BB759" t="n">
        <v>624194</v>
      </c>
      <c r="BC759" t="n">
        <v>98.86278033256529</v>
      </c>
      <c r="BD759" t="n">
        <v>8.0312851920045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95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1236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844.64</v>
      </c>
      <c r="L760" t="s">
        <v>77</v>
      </c>
      <c r="M760" t="s"/>
      <c r="N760" t="s">
        <v>215</v>
      </c>
      <c r="O760" t="s">
        <v>79</v>
      </c>
      <c r="P760" t="s">
        <v>1236</v>
      </c>
      <c r="Q760" t="s"/>
      <c r="R760" t="s">
        <v>80</v>
      </c>
      <c r="S760" t="s">
        <v>1250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HYPERLINK("https://hotelmonitor-cachepage.eclerx.com/savepage/tk_15442504335976222_sr_2150.html","info")</f>
        <v/>
      </c>
      <c r="AA760" t="n">
        <v>-3791548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>
        <v>1251</v>
      </c>
      <c r="AP760" t="n">
        <v>254</v>
      </c>
      <c r="AQ760" t="s">
        <v>91</v>
      </c>
      <c r="AR760" t="s">
        <v>71</v>
      </c>
      <c r="AS760" t="s"/>
      <c r="AT760" t="s">
        <v>93</v>
      </c>
      <c r="AU760" t="s"/>
      <c r="AV760" t="s"/>
      <c r="AW760" t="s"/>
      <c r="AX760" t="s"/>
      <c r="AY760" t="n">
        <v>3791548</v>
      </c>
      <c r="AZ760" t="s">
        <v>1239</v>
      </c>
      <c r="BA760" t="s"/>
      <c r="BB760" t="n">
        <v>624194</v>
      </c>
      <c r="BC760" t="n">
        <v>98.86278033256529</v>
      </c>
      <c r="BD760" t="n">
        <v>8.0312851920045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95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1252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298.94</v>
      </c>
      <c r="L761" t="s">
        <v>77</v>
      </c>
      <c r="M761" t="s"/>
      <c r="N761" t="s">
        <v>1253</v>
      </c>
      <c r="O761" t="s">
        <v>79</v>
      </c>
      <c r="P761" t="s">
        <v>1252</v>
      </c>
      <c r="Q761" t="s"/>
      <c r="R761" t="s">
        <v>158</v>
      </c>
      <c r="S761" t="s">
        <v>1254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HYPERLINK("https://hotelmonitor-cachepage.eclerx.com/savepage/tk_15442499988998115_sr_2150.html","info")</f>
        <v/>
      </c>
      <c r="AA761" t="n">
        <v>-3059878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89</v>
      </c>
      <c r="AO761" t="s">
        <v>1255</v>
      </c>
      <c r="AP761" t="n">
        <v>64</v>
      </c>
      <c r="AQ761" t="s">
        <v>91</v>
      </c>
      <c r="AR761" t="s">
        <v>71</v>
      </c>
      <c r="AS761" t="s"/>
      <c r="AT761" t="s">
        <v>93</v>
      </c>
      <c r="AU761" t="s"/>
      <c r="AV761" t="s"/>
      <c r="AW761" t="s"/>
      <c r="AX761" t="s"/>
      <c r="AY761" t="n">
        <v>3059878</v>
      </c>
      <c r="AZ761" t="s">
        <v>1256</v>
      </c>
      <c r="BA761" t="s"/>
      <c r="BB761" t="n">
        <v>317737</v>
      </c>
      <c r="BC761" t="n">
        <v>98.9180145263672</v>
      </c>
      <c r="BD761" t="n">
        <v>8.0618143081665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95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1252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319.87</v>
      </c>
      <c r="L762" t="s">
        <v>77</v>
      </c>
      <c r="M762" t="s"/>
      <c r="N762" t="s">
        <v>1253</v>
      </c>
      <c r="O762" t="s">
        <v>79</v>
      </c>
      <c r="P762" t="s">
        <v>1252</v>
      </c>
      <c r="Q762" t="s"/>
      <c r="R762" t="s">
        <v>158</v>
      </c>
      <c r="S762" t="s">
        <v>1257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>
        <f>HYPERLINK("https://hotelmonitor-cachepage.eclerx.com/savepage/tk_15442499988998115_sr_2150.html","info")</f>
        <v/>
      </c>
      <c r="AA762" t="n">
        <v>-3059878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89</v>
      </c>
      <c r="AO762" t="s">
        <v>432</v>
      </c>
      <c r="AP762" t="n">
        <v>64</v>
      </c>
      <c r="AQ762" t="s">
        <v>91</v>
      </c>
      <c r="AR762" t="s">
        <v>71</v>
      </c>
      <c r="AS762" t="s"/>
      <c r="AT762" t="s">
        <v>93</v>
      </c>
      <c r="AU762" t="s"/>
      <c r="AV762" t="s"/>
      <c r="AW762" t="s"/>
      <c r="AX762" t="s"/>
      <c r="AY762" t="n">
        <v>3059878</v>
      </c>
      <c r="AZ762" t="s">
        <v>1256</v>
      </c>
      <c r="BA762" t="s"/>
      <c r="BB762" t="n">
        <v>317737</v>
      </c>
      <c r="BC762" t="n">
        <v>98.9180145263672</v>
      </c>
      <c r="BD762" t="n">
        <v>8.0618143081665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95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1252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357.8</v>
      </c>
      <c r="L763" t="s">
        <v>77</v>
      </c>
      <c r="M763" t="s"/>
      <c r="N763" t="s">
        <v>1258</v>
      </c>
      <c r="O763" t="s">
        <v>79</v>
      </c>
      <c r="P763" t="s">
        <v>1252</v>
      </c>
      <c r="Q763" t="s"/>
      <c r="R763" t="s">
        <v>158</v>
      </c>
      <c r="S763" t="s">
        <v>1259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>
        <f>HYPERLINK("https://hotelmonitor-cachepage.eclerx.com/savepage/tk_15442499988998115_sr_2150.html","info")</f>
        <v/>
      </c>
      <c r="AA763" t="n">
        <v>-3059878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89</v>
      </c>
      <c r="AO763" t="s">
        <v>1260</v>
      </c>
      <c r="AP763" t="n">
        <v>64</v>
      </c>
      <c r="AQ763" t="s">
        <v>91</v>
      </c>
      <c r="AR763" t="s">
        <v>71</v>
      </c>
      <c r="AS763" t="s"/>
      <c r="AT763" t="s">
        <v>93</v>
      </c>
      <c r="AU763" t="s"/>
      <c r="AV763" t="s"/>
      <c r="AW763" t="s"/>
      <c r="AX763" t="s"/>
      <c r="AY763" t="n">
        <v>3059878</v>
      </c>
      <c r="AZ763" t="s">
        <v>1256</v>
      </c>
      <c r="BA763" t="s"/>
      <c r="BB763" t="n">
        <v>317737</v>
      </c>
      <c r="BC763" t="n">
        <v>98.9180145263672</v>
      </c>
      <c r="BD763" t="n">
        <v>8.0618143081665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95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1252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378.79</v>
      </c>
      <c r="L764" t="s">
        <v>77</v>
      </c>
      <c r="M764" t="s"/>
      <c r="N764" t="s">
        <v>1258</v>
      </c>
      <c r="O764" t="s">
        <v>79</v>
      </c>
      <c r="P764" t="s">
        <v>1252</v>
      </c>
      <c r="Q764" t="s"/>
      <c r="R764" t="s">
        <v>158</v>
      </c>
      <c r="S764" t="s">
        <v>1230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>
        <f>HYPERLINK("https://hotelmonitor-cachepage.eclerx.com/savepage/tk_15442499988998115_sr_2150.html","info")</f>
        <v/>
      </c>
      <c r="AA764" t="n">
        <v>-3059878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89</v>
      </c>
      <c r="AO764" t="s">
        <v>1102</v>
      </c>
      <c r="AP764" t="n">
        <v>64</v>
      </c>
      <c r="AQ764" t="s">
        <v>91</v>
      </c>
      <c r="AR764" t="s">
        <v>71</v>
      </c>
      <c r="AS764" t="s"/>
      <c r="AT764" t="s">
        <v>93</v>
      </c>
      <c r="AU764" t="s"/>
      <c r="AV764" t="s"/>
      <c r="AW764" t="s"/>
      <c r="AX764" t="s"/>
      <c r="AY764" t="n">
        <v>3059878</v>
      </c>
      <c r="AZ764" t="s">
        <v>1256</v>
      </c>
      <c r="BA764" t="s"/>
      <c r="BB764" t="n">
        <v>317737</v>
      </c>
      <c r="BC764" t="n">
        <v>98.9180145263672</v>
      </c>
      <c r="BD764" t="n">
        <v>8.0618143081665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95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1252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477.07</v>
      </c>
      <c r="L765" t="s">
        <v>77</v>
      </c>
      <c r="M765" t="s"/>
      <c r="N765" t="s">
        <v>1261</v>
      </c>
      <c r="O765" t="s">
        <v>79</v>
      </c>
      <c r="P765" t="s">
        <v>1252</v>
      </c>
      <c r="Q765" t="s"/>
      <c r="R765" t="s">
        <v>158</v>
      </c>
      <c r="S765" t="s">
        <v>1262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>
        <f>HYPERLINK("https://hotelmonitor-cachepage.eclerx.com/savepage/tk_15442499988998115_sr_2150.html","info")</f>
        <v/>
      </c>
      <c r="AA765" t="n">
        <v>-3059878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89</v>
      </c>
      <c r="AO765" t="s">
        <v>1263</v>
      </c>
      <c r="AP765" t="n">
        <v>64</v>
      </c>
      <c r="AQ765" t="s">
        <v>91</v>
      </c>
      <c r="AR765" t="s">
        <v>71</v>
      </c>
      <c r="AS765" t="s"/>
      <c r="AT765" t="s">
        <v>93</v>
      </c>
      <c r="AU765" t="s"/>
      <c r="AV765" t="s"/>
      <c r="AW765" t="s"/>
      <c r="AX765" t="s"/>
      <c r="AY765" t="n">
        <v>3059878</v>
      </c>
      <c r="AZ765" t="s">
        <v>1256</v>
      </c>
      <c r="BA765" t="s"/>
      <c r="BB765" t="n">
        <v>317737</v>
      </c>
      <c r="BC765" t="n">
        <v>98.9180145263672</v>
      </c>
      <c r="BD765" t="n">
        <v>8.0618143081665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95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1252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505.05</v>
      </c>
      <c r="L766" t="s">
        <v>77</v>
      </c>
      <c r="M766" t="s"/>
      <c r="N766" t="s">
        <v>1261</v>
      </c>
      <c r="O766" t="s">
        <v>79</v>
      </c>
      <c r="P766" t="s">
        <v>1252</v>
      </c>
      <c r="Q766" t="s"/>
      <c r="R766" t="s">
        <v>158</v>
      </c>
      <c r="S766" t="s">
        <v>1264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>
        <f>HYPERLINK("https://hotelmonitor-cachepage.eclerx.com/savepage/tk_15442499988998115_sr_2150.html","info")</f>
        <v/>
      </c>
      <c r="AA766" t="n">
        <v>-3059878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89</v>
      </c>
      <c r="AO766" t="s">
        <v>1265</v>
      </c>
      <c r="AP766" t="n">
        <v>64</v>
      </c>
      <c r="AQ766" t="s">
        <v>91</v>
      </c>
      <c r="AR766" t="s">
        <v>71</v>
      </c>
      <c r="AS766" t="s"/>
      <c r="AT766" t="s">
        <v>93</v>
      </c>
      <c r="AU766" t="s"/>
      <c r="AV766" t="s"/>
      <c r="AW766" t="s"/>
      <c r="AX766" t="s"/>
      <c r="AY766" t="n">
        <v>3059878</v>
      </c>
      <c r="AZ766" t="s">
        <v>1256</v>
      </c>
      <c r="BA766" t="s"/>
      <c r="BB766" t="n">
        <v>317737</v>
      </c>
      <c r="BC766" t="n">
        <v>98.9180145263672</v>
      </c>
      <c r="BD766" t="n">
        <v>8.0618143081665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95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1252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555.55</v>
      </c>
      <c r="L767" t="s">
        <v>77</v>
      </c>
      <c r="M767" t="s"/>
      <c r="N767" t="s">
        <v>1266</v>
      </c>
      <c r="O767" t="s">
        <v>79</v>
      </c>
      <c r="P767" t="s">
        <v>1252</v>
      </c>
      <c r="Q767" t="s"/>
      <c r="R767" t="s">
        <v>158</v>
      </c>
      <c r="S767" t="s">
        <v>1264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>
        <f>HYPERLINK("https://hotelmonitor-cachepage.eclerx.com/savepage/tk_15442499988998115_sr_2150.html","info")</f>
        <v/>
      </c>
      <c r="AA767" t="n">
        <v>-3059878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64</v>
      </c>
      <c r="AQ767" t="s">
        <v>91</v>
      </c>
      <c r="AR767" t="s">
        <v>92</v>
      </c>
      <c r="AS767" t="s"/>
      <c r="AT767" t="s">
        <v>93</v>
      </c>
      <c r="AU767" t="s"/>
      <c r="AV767" t="s"/>
      <c r="AW767" t="s"/>
      <c r="AX767" t="s"/>
      <c r="AY767" t="n">
        <v>3059878</v>
      </c>
      <c r="AZ767" t="s">
        <v>1256</v>
      </c>
      <c r="BA767" t="s"/>
      <c r="BB767" t="n">
        <v>317737</v>
      </c>
      <c r="BC767" t="n">
        <v>98.9180145263672</v>
      </c>
      <c r="BD767" t="n">
        <v>8.0618143081665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95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1252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740.74</v>
      </c>
      <c r="L768" t="s">
        <v>77</v>
      </c>
      <c r="M768" t="s"/>
      <c r="N768" t="s">
        <v>1267</v>
      </c>
      <c r="O768" t="s">
        <v>79</v>
      </c>
      <c r="P768" t="s">
        <v>1252</v>
      </c>
      <c r="Q768" t="s"/>
      <c r="R768" t="s">
        <v>158</v>
      </c>
      <c r="S768" t="s">
        <v>1268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>
        <f>HYPERLINK("https://hotelmonitor-cachepage.eclerx.com/savepage/tk_15442499988998115_sr_2150.html","info")</f>
        <v/>
      </c>
      <c r="AA768" t="n">
        <v>-3059878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64</v>
      </c>
      <c r="AQ768" t="s">
        <v>91</v>
      </c>
      <c r="AR768" t="s">
        <v>92</v>
      </c>
      <c r="AS768" t="s"/>
      <c r="AT768" t="s">
        <v>93</v>
      </c>
      <c r="AU768" t="s"/>
      <c r="AV768" t="s"/>
      <c r="AW768" t="s"/>
      <c r="AX768" t="s"/>
      <c r="AY768" t="n">
        <v>3059878</v>
      </c>
      <c r="AZ768" t="s">
        <v>1256</v>
      </c>
      <c r="BA768" t="s"/>
      <c r="BB768" t="n">
        <v>317737</v>
      </c>
      <c r="BC768" t="n">
        <v>98.9180145263672</v>
      </c>
      <c r="BD768" t="n">
        <v>8.0618143081665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95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1269</v>
      </c>
      <c r="F769" t="n">
        <v>3622681</v>
      </c>
      <c r="G769" t="s">
        <v>74</v>
      </c>
      <c r="H769" t="s">
        <v>75</v>
      </c>
      <c r="I769" t="s"/>
      <c r="J769" t="s">
        <v>76</v>
      </c>
      <c r="K769" t="n">
        <v>3224.6</v>
      </c>
      <c r="L769" t="s">
        <v>77</v>
      </c>
      <c r="M769" t="s"/>
      <c r="N769" t="s">
        <v>1270</v>
      </c>
      <c r="O769" t="s">
        <v>79</v>
      </c>
      <c r="P769" t="s">
        <v>1271</v>
      </c>
      <c r="Q769" t="s"/>
      <c r="R769" t="s">
        <v>148</v>
      </c>
      <c r="S769" t="s">
        <v>1272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HYPERLINK("https://hotelmonitor-cachepage.eclerx.com/savepage/tk_154425002028871_sr_2150.html","info")</f>
        <v/>
      </c>
      <c r="AA769" t="n">
        <v>543021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89</v>
      </c>
      <c r="AO769" t="s">
        <v>1273</v>
      </c>
      <c r="AP769" t="n">
        <v>73</v>
      </c>
      <c r="AQ769" t="s">
        <v>91</v>
      </c>
      <c r="AR769" t="s">
        <v>71</v>
      </c>
      <c r="AS769" t="s"/>
      <c r="AT769" t="s">
        <v>93</v>
      </c>
      <c r="AU769" t="s"/>
      <c r="AV769" t="s"/>
      <c r="AW769" t="s"/>
      <c r="AX769" t="s"/>
      <c r="AY769" t="n">
        <v>3358360</v>
      </c>
      <c r="AZ769" t="s">
        <v>1274</v>
      </c>
      <c r="BA769" t="s"/>
      <c r="BB769" t="n">
        <v>1134640</v>
      </c>
      <c r="BC769" t="n">
        <v>98.8171691894531</v>
      </c>
      <c r="BD769" t="n">
        <v>8.039774894714361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95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1269</v>
      </c>
      <c r="F770" t="n">
        <v>3622681</v>
      </c>
      <c r="G770" t="s">
        <v>74</v>
      </c>
      <c r="H770" t="s">
        <v>75</v>
      </c>
      <c r="I770" t="s"/>
      <c r="J770" t="s">
        <v>76</v>
      </c>
      <c r="K770" t="n">
        <v>3224.6</v>
      </c>
      <c r="L770" t="s">
        <v>77</v>
      </c>
      <c r="M770" t="s"/>
      <c r="N770" t="s">
        <v>1270</v>
      </c>
      <c r="O770" t="s">
        <v>79</v>
      </c>
      <c r="P770" t="s">
        <v>1271</v>
      </c>
      <c r="Q770" t="s"/>
      <c r="R770" t="s">
        <v>148</v>
      </c>
      <c r="S770" t="s">
        <v>1272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>
        <f>HYPERLINK("https://hotelmonitor-cachepage.eclerx.com/savepage/tk_154425002028871_sr_2150.html","info")</f>
        <v/>
      </c>
      <c r="AA770" t="n">
        <v>543021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89</v>
      </c>
      <c r="AO770" t="s">
        <v>1273</v>
      </c>
      <c r="AP770" t="n">
        <v>73</v>
      </c>
      <c r="AQ770" t="s">
        <v>91</v>
      </c>
      <c r="AR770" t="s">
        <v>261</v>
      </c>
      <c r="AS770" t="s"/>
      <c r="AT770" t="s">
        <v>93</v>
      </c>
      <c r="AU770" t="s"/>
      <c r="AV770" t="s"/>
      <c r="AW770" t="s"/>
      <c r="AX770" t="s"/>
      <c r="AY770" t="n">
        <v>3358360</v>
      </c>
      <c r="AZ770" t="s">
        <v>1274</v>
      </c>
      <c r="BA770" t="s"/>
      <c r="BB770" t="n">
        <v>1134640</v>
      </c>
      <c r="BC770" t="n">
        <v>98.8171691894531</v>
      </c>
      <c r="BD770" t="n">
        <v>8.039774894714361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95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1269</v>
      </c>
      <c r="F771" t="n">
        <v>3622681</v>
      </c>
      <c r="G771" t="s">
        <v>74</v>
      </c>
      <c r="H771" t="s">
        <v>75</v>
      </c>
      <c r="I771" t="s"/>
      <c r="J771" t="s">
        <v>76</v>
      </c>
      <c r="K771" t="n">
        <v>3336.14</v>
      </c>
      <c r="L771" t="s">
        <v>77</v>
      </c>
      <c r="M771" t="s"/>
      <c r="N771" t="s">
        <v>1270</v>
      </c>
      <c r="O771" t="s">
        <v>79</v>
      </c>
      <c r="P771" t="s">
        <v>1271</v>
      </c>
      <c r="Q771" t="s"/>
      <c r="R771" t="s">
        <v>148</v>
      </c>
      <c r="S771" t="s">
        <v>1275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>
        <f>HYPERLINK("https://hotelmonitor-cachepage.eclerx.com/savepage/tk_154425002028871_sr_2150.html","info")</f>
        <v/>
      </c>
      <c r="AA771" t="n">
        <v>543021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73</v>
      </c>
      <c r="AQ771" t="s">
        <v>91</v>
      </c>
      <c r="AR771" t="s">
        <v>92</v>
      </c>
      <c r="AS771" t="s"/>
      <c r="AT771" t="s">
        <v>93</v>
      </c>
      <c r="AU771" t="s"/>
      <c r="AV771" t="s"/>
      <c r="AW771" t="s"/>
      <c r="AX771" t="s"/>
      <c r="AY771" t="n">
        <v>3358360</v>
      </c>
      <c r="AZ771" t="s">
        <v>1274</v>
      </c>
      <c r="BA771" t="s"/>
      <c r="BB771" t="n">
        <v>1134640</v>
      </c>
      <c r="BC771" t="n">
        <v>98.8171691894531</v>
      </c>
      <c r="BD771" t="n">
        <v>8.039774894714361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95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1269</v>
      </c>
      <c r="F772" t="n">
        <v>3622681</v>
      </c>
      <c r="G772" t="s">
        <v>74</v>
      </c>
      <c r="H772" t="s">
        <v>75</v>
      </c>
      <c r="I772" t="s"/>
      <c r="J772" t="s">
        <v>76</v>
      </c>
      <c r="K772" t="n">
        <v>3437.4</v>
      </c>
      <c r="L772" t="s">
        <v>77</v>
      </c>
      <c r="M772" t="s"/>
      <c r="N772" t="s">
        <v>1270</v>
      </c>
      <c r="O772" t="s">
        <v>79</v>
      </c>
      <c r="P772" t="s">
        <v>1271</v>
      </c>
      <c r="Q772" t="s"/>
      <c r="R772" t="s">
        <v>148</v>
      </c>
      <c r="S772" t="s">
        <v>1276</v>
      </c>
      <c r="T772" t="s">
        <v>82</v>
      </c>
      <c r="U772" t="s">
        <v>83</v>
      </c>
      <c r="V772" t="s">
        <v>84</v>
      </c>
      <c r="W772" t="s">
        <v>105</v>
      </c>
      <c r="X772" t="s"/>
      <c r="Y772" t="s">
        <v>86</v>
      </c>
      <c r="Z772">
        <f>HYPERLINK("https://hotelmonitor-cachepage.eclerx.com/savepage/tk_154425002028871_sr_2150.html","info")</f>
        <v/>
      </c>
      <c r="AA772" t="n">
        <v>543021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89</v>
      </c>
      <c r="AO772" t="s">
        <v>1277</v>
      </c>
      <c r="AP772" t="n">
        <v>73</v>
      </c>
      <c r="AQ772" t="s">
        <v>91</v>
      </c>
      <c r="AR772" t="s">
        <v>71</v>
      </c>
      <c r="AS772" t="s"/>
      <c r="AT772" t="s">
        <v>93</v>
      </c>
      <c r="AU772" t="s"/>
      <c r="AV772" t="s"/>
      <c r="AW772" t="s"/>
      <c r="AX772" t="s"/>
      <c r="AY772" t="n">
        <v>3358360</v>
      </c>
      <c r="AZ772" t="s">
        <v>1274</v>
      </c>
      <c r="BA772" t="s"/>
      <c r="BB772" t="n">
        <v>1134640</v>
      </c>
      <c r="BC772" t="n">
        <v>98.8171691894531</v>
      </c>
      <c r="BD772" t="n">
        <v>8.039774894714361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95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1269</v>
      </c>
      <c r="F773" t="n">
        <v>3622681</v>
      </c>
      <c r="G773" t="s">
        <v>74</v>
      </c>
      <c r="H773" t="s">
        <v>75</v>
      </c>
      <c r="I773" t="s"/>
      <c r="J773" t="s">
        <v>76</v>
      </c>
      <c r="K773" t="n">
        <v>3437.4</v>
      </c>
      <c r="L773" t="s">
        <v>77</v>
      </c>
      <c r="M773" t="s"/>
      <c r="N773" t="s">
        <v>1270</v>
      </c>
      <c r="O773" t="s">
        <v>79</v>
      </c>
      <c r="P773" t="s">
        <v>1271</v>
      </c>
      <c r="Q773" t="s"/>
      <c r="R773" t="s">
        <v>148</v>
      </c>
      <c r="S773" t="s">
        <v>1276</v>
      </c>
      <c r="T773" t="s">
        <v>82</v>
      </c>
      <c r="U773" t="s">
        <v>83</v>
      </c>
      <c r="V773" t="s">
        <v>84</v>
      </c>
      <c r="W773" t="s">
        <v>105</v>
      </c>
      <c r="X773" t="s"/>
      <c r="Y773" t="s">
        <v>86</v>
      </c>
      <c r="Z773">
        <f>HYPERLINK("https://hotelmonitor-cachepage.eclerx.com/savepage/tk_154425002028871_sr_2150.html","info")</f>
        <v/>
      </c>
      <c r="AA773" t="n">
        <v>543021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89</v>
      </c>
      <c r="AO773" t="s">
        <v>1277</v>
      </c>
      <c r="AP773" t="n">
        <v>73</v>
      </c>
      <c r="AQ773" t="s">
        <v>91</v>
      </c>
      <c r="AR773" t="s">
        <v>261</v>
      </c>
      <c r="AS773" t="s"/>
      <c r="AT773" t="s">
        <v>93</v>
      </c>
      <c r="AU773" t="s"/>
      <c r="AV773" t="s"/>
      <c r="AW773" t="s"/>
      <c r="AX773" t="s"/>
      <c r="AY773" t="n">
        <v>3358360</v>
      </c>
      <c r="AZ773" t="s">
        <v>1274</v>
      </c>
      <c r="BA773" t="s"/>
      <c r="BB773" t="n">
        <v>1134640</v>
      </c>
      <c r="BC773" t="n">
        <v>98.8171691894531</v>
      </c>
      <c r="BD773" t="n">
        <v>8.039774894714361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95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1269</v>
      </c>
      <c r="F774" t="n">
        <v>3622681</v>
      </c>
      <c r="G774" t="s">
        <v>74</v>
      </c>
      <c r="H774" t="s">
        <v>75</v>
      </c>
      <c r="I774" t="s"/>
      <c r="J774" t="s">
        <v>76</v>
      </c>
      <c r="K774" t="n">
        <v>3518.11</v>
      </c>
      <c r="L774" t="s">
        <v>77</v>
      </c>
      <c r="M774" t="s"/>
      <c r="N774" t="s">
        <v>1270</v>
      </c>
      <c r="O774" t="s">
        <v>79</v>
      </c>
      <c r="P774" t="s">
        <v>1271</v>
      </c>
      <c r="Q774" t="s"/>
      <c r="R774" t="s">
        <v>148</v>
      </c>
      <c r="S774" t="s">
        <v>1278</v>
      </c>
      <c r="T774" t="s">
        <v>82</v>
      </c>
      <c r="U774" t="s">
        <v>83</v>
      </c>
      <c r="V774" t="s">
        <v>84</v>
      </c>
      <c r="W774" t="s">
        <v>105</v>
      </c>
      <c r="X774" t="s"/>
      <c r="Y774" t="s">
        <v>86</v>
      </c>
      <c r="Z774">
        <f>HYPERLINK("https://hotelmonitor-cachepage.eclerx.com/savepage/tk_154425002028871_sr_2150.html","info")</f>
        <v/>
      </c>
      <c r="AA774" t="n">
        <v>543021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73</v>
      </c>
      <c r="AQ774" t="s">
        <v>91</v>
      </c>
      <c r="AR774" t="s">
        <v>92</v>
      </c>
      <c r="AS774" t="s"/>
      <c r="AT774" t="s">
        <v>93</v>
      </c>
      <c r="AU774" t="s"/>
      <c r="AV774" t="s"/>
      <c r="AW774" t="s"/>
      <c r="AX774" t="s"/>
      <c r="AY774" t="n">
        <v>3358360</v>
      </c>
      <c r="AZ774" t="s">
        <v>1274</v>
      </c>
      <c r="BA774" t="s"/>
      <c r="BB774" t="n">
        <v>1134640</v>
      </c>
      <c r="BC774" t="n">
        <v>98.8171691894531</v>
      </c>
      <c r="BD774" t="n">
        <v>8.039774894714361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95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1269</v>
      </c>
      <c r="F775" t="n">
        <v>3622681</v>
      </c>
      <c r="G775" t="s">
        <v>74</v>
      </c>
      <c r="H775" t="s">
        <v>75</v>
      </c>
      <c r="I775" t="s"/>
      <c r="J775" t="s">
        <v>76</v>
      </c>
      <c r="K775" t="n">
        <v>3694.21</v>
      </c>
      <c r="L775" t="s">
        <v>77</v>
      </c>
      <c r="M775" t="s"/>
      <c r="N775" t="s">
        <v>1270</v>
      </c>
      <c r="O775" t="s">
        <v>79</v>
      </c>
      <c r="P775" t="s">
        <v>1271</v>
      </c>
      <c r="Q775" t="s"/>
      <c r="R775" t="s">
        <v>148</v>
      </c>
      <c r="S775" t="s">
        <v>1279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>
        <f>HYPERLINK("https://hotelmonitor-cachepage.eclerx.com/savepage/tk_154425002028871_sr_2150.html","info")</f>
        <v/>
      </c>
      <c r="AA775" t="n">
        <v>543021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89</v>
      </c>
      <c r="AO775" t="s">
        <v>1280</v>
      </c>
      <c r="AP775" t="n">
        <v>73</v>
      </c>
      <c r="AQ775" t="s">
        <v>91</v>
      </c>
      <c r="AR775" t="s">
        <v>71</v>
      </c>
      <c r="AS775" t="s"/>
      <c r="AT775" t="s">
        <v>93</v>
      </c>
      <c r="AU775" t="s"/>
      <c r="AV775" t="s"/>
      <c r="AW775" t="s"/>
      <c r="AX775" t="s"/>
      <c r="AY775" t="n">
        <v>3358360</v>
      </c>
      <c r="AZ775" t="s">
        <v>1274</v>
      </c>
      <c r="BA775" t="s"/>
      <c r="BB775" t="n">
        <v>1134640</v>
      </c>
      <c r="BC775" t="n">
        <v>98.8171691894531</v>
      </c>
      <c r="BD775" t="n">
        <v>8.039774894714361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95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1269</v>
      </c>
      <c r="F776" t="n">
        <v>3622681</v>
      </c>
      <c r="G776" t="s">
        <v>74</v>
      </c>
      <c r="H776" t="s">
        <v>75</v>
      </c>
      <c r="I776" t="s"/>
      <c r="J776" t="s">
        <v>76</v>
      </c>
      <c r="K776" t="n">
        <v>3694.21</v>
      </c>
      <c r="L776" t="s">
        <v>77</v>
      </c>
      <c r="M776" t="s"/>
      <c r="N776" t="s">
        <v>1270</v>
      </c>
      <c r="O776" t="s">
        <v>79</v>
      </c>
      <c r="P776" t="s">
        <v>1271</v>
      </c>
      <c r="Q776" t="s"/>
      <c r="R776" t="s">
        <v>148</v>
      </c>
      <c r="S776" t="s">
        <v>1279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HYPERLINK("https://hotelmonitor-cachepage.eclerx.com/savepage/tk_154425002028871_sr_2150.html","info")</f>
        <v/>
      </c>
      <c r="AA776" t="n">
        <v>543021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89</v>
      </c>
      <c r="AO776" t="s">
        <v>1280</v>
      </c>
      <c r="AP776" t="n">
        <v>73</v>
      </c>
      <c r="AQ776" t="s">
        <v>91</v>
      </c>
      <c r="AR776" t="s">
        <v>71</v>
      </c>
      <c r="AS776" t="s"/>
      <c r="AT776" t="s">
        <v>93</v>
      </c>
      <c r="AU776" t="s"/>
      <c r="AV776" t="s"/>
      <c r="AW776" t="s"/>
      <c r="AX776" t="s"/>
      <c r="AY776" t="n">
        <v>3358360</v>
      </c>
      <c r="AZ776" t="s">
        <v>1274</v>
      </c>
      <c r="BA776" t="s"/>
      <c r="BB776" t="n">
        <v>1134640</v>
      </c>
      <c r="BC776" t="n">
        <v>98.8171691894531</v>
      </c>
      <c r="BD776" t="n">
        <v>8.039774894714361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95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1269</v>
      </c>
      <c r="F777" t="n">
        <v>3622681</v>
      </c>
      <c r="G777" t="s">
        <v>74</v>
      </c>
      <c r="H777" t="s">
        <v>75</v>
      </c>
      <c r="I777" t="s"/>
      <c r="J777" t="s">
        <v>76</v>
      </c>
      <c r="K777" t="n">
        <v>3694.21</v>
      </c>
      <c r="L777" t="s">
        <v>77</v>
      </c>
      <c r="M777" t="s"/>
      <c r="N777" t="s">
        <v>1270</v>
      </c>
      <c r="O777" t="s">
        <v>79</v>
      </c>
      <c r="P777" t="s">
        <v>1271</v>
      </c>
      <c r="Q777" t="s"/>
      <c r="R777" t="s">
        <v>148</v>
      </c>
      <c r="S777" t="s">
        <v>1279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HYPERLINK("https://hotelmonitor-cachepage.eclerx.com/savepage/tk_154425002028871_sr_2150.html","info")</f>
        <v/>
      </c>
      <c r="AA777" t="n">
        <v>543021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89</v>
      </c>
      <c r="AO777" t="s">
        <v>1280</v>
      </c>
      <c r="AP777" t="n">
        <v>73</v>
      </c>
      <c r="AQ777" t="s">
        <v>91</v>
      </c>
      <c r="AR777" t="s">
        <v>261</v>
      </c>
      <c r="AS777" t="s"/>
      <c r="AT777" t="s">
        <v>93</v>
      </c>
      <c r="AU777" t="s"/>
      <c r="AV777" t="s"/>
      <c r="AW777" t="s"/>
      <c r="AX777" t="s"/>
      <c r="AY777" t="n">
        <v>3358360</v>
      </c>
      <c r="AZ777" t="s">
        <v>1274</v>
      </c>
      <c r="BA777" t="s"/>
      <c r="BB777" t="n">
        <v>1134640</v>
      </c>
      <c r="BC777" t="n">
        <v>98.8171691894531</v>
      </c>
      <c r="BD777" t="n">
        <v>8.039774894714361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95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1269</v>
      </c>
      <c r="F778" t="n">
        <v>3622681</v>
      </c>
      <c r="G778" t="s">
        <v>74</v>
      </c>
      <c r="H778" t="s">
        <v>75</v>
      </c>
      <c r="I778" t="s"/>
      <c r="J778" t="s">
        <v>76</v>
      </c>
      <c r="K778" t="n">
        <v>3694.21</v>
      </c>
      <c r="L778" t="s">
        <v>77</v>
      </c>
      <c r="M778" t="s"/>
      <c r="N778" t="s">
        <v>1270</v>
      </c>
      <c r="O778" t="s">
        <v>79</v>
      </c>
      <c r="P778" t="s">
        <v>1271</v>
      </c>
      <c r="Q778" t="s"/>
      <c r="R778" t="s">
        <v>148</v>
      </c>
      <c r="S778" t="s">
        <v>1279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HYPERLINK("https://hotelmonitor-cachepage.eclerx.com/savepage/tk_154425002028871_sr_2150.html","info")</f>
        <v/>
      </c>
      <c r="AA778" t="n">
        <v>543021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89</v>
      </c>
      <c r="AO778" t="s">
        <v>1280</v>
      </c>
      <c r="AP778" t="n">
        <v>73</v>
      </c>
      <c r="AQ778" t="s">
        <v>91</v>
      </c>
      <c r="AR778" t="s">
        <v>261</v>
      </c>
      <c r="AS778" t="s"/>
      <c r="AT778" t="s">
        <v>93</v>
      </c>
      <c r="AU778" t="s"/>
      <c r="AV778" t="s"/>
      <c r="AW778" t="s"/>
      <c r="AX778" t="s"/>
      <c r="AY778" t="n">
        <v>3358360</v>
      </c>
      <c r="AZ778" t="s">
        <v>1274</v>
      </c>
      <c r="BA778" t="s"/>
      <c r="BB778" t="n">
        <v>1134640</v>
      </c>
      <c r="BC778" t="n">
        <v>98.8171691894531</v>
      </c>
      <c r="BD778" t="n">
        <v>8.039774894714361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95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1269</v>
      </c>
      <c r="F779" t="n">
        <v>3622681</v>
      </c>
      <c r="G779" t="s">
        <v>74</v>
      </c>
      <c r="H779" t="s">
        <v>75</v>
      </c>
      <c r="I779" t="s"/>
      <c r="J779" t="s">
        <v>76</v>
      </c>
      <c r="K779" t="n">
        <v>3733.73</v>
      </c>
      <c r="L779" t="s">
        <v>77</v>
      </c>
      <c r="M779" t="s"/>
      <c r="N779" t="s">
        <v>1281</v>
      </c>
      <c r="O779" t="s">
        <v>79</v>
      </c>
      <c r="P779" t="s">
        <v>1271</v>
      </c>
      <c r="Q779" t="s"/>
      <c r="R779" t="s">
        <v>148</v>
      </c>
      <c r="S779" t="s">
        <v>1282</v>
      </c>
      <c r="T779" t="s">
        <v>82</v>
      </c>
      <c r="U779" t="s">
        <v>83</v>
      </c>
      <c r="V779" t="s">
        <v>84</v>
      </c>
      <c r="W779" t="s">
        <v>105</v>
      </c>
      <c r="X779" t="s"/>
      <c r="Y779" t="s">
        <v>86</v>
      </c>
      <c r="Z779">
        <f>HYPERLINK("https://hotelmonitor-cachepage.eclerx.com/savepage/tk_154425002028871_sr_2150.html","info")</f>
        <v/>
      </c>
      <c r="AA779" t="n">
        <v>543021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89</v>
      </c>
      <c r="AO779" t="s">
        <v>1273</v>
      </c>
      <c r="AP779" t="n">
        <v>73</v>
      </c>
      <c r="AQ779" t="s">
        <v>91</v>
      </c>
      <c r="AR779" t="s">
        <v>71</v>
      </c>
      <c r="AS779" t="s"/>
      <c r="AT779" t="s">
        <v>93</v>
      </c>
      <c r="AU779" t="s"/>
      <c r="AV779" t="s"/>
      <c r="AW779" t="s"/>
      <c r="AX779" t="s"/>
      <c r="AY779" t="n">
        <v>3358360</v>
      </c>
      <c r="AZ779" t="s">
        <v>1274</v>
      </c>
      <c r="BA779" t="s"/>
      <c r="BB779" t="n">
        <v>1134640</v>
      </c>
      <c r="BC779" t="n">
        <v>98.8171691894531</v>
      </c>
      <c r="BD779" t="n">
        <v>8.039774894714361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95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1269</v>
      </c>
      <c r="F780" t="n">
        <v>3622681</v>
      </c>
      <c r="G780" t="s">
        <v>74</v>
      </c>
      <c r="H780" t="s">
        <v>75</v>
      </c>
      <c r="I780" t="s"/>
      <c r="J780" t="s">
        <v>76</v>
      </c>
      <c r="K780" t="n">
        <v>3733.73</v>
      </c>
      <c r="L780" t="s">
        <v>77</v>
      </c>
      <c r="M780" t="s"/>
      <c r="N780" t="s">
        <v>1281</v>
      </c>
      <c r="O780" t="s">
        <v>79</v>
      </c>
      <c r="P780" t="s">
        <v>1271</v>
      </c>
      <c r="Q780" t="s"/>
      <c r="R780" t="s">
        <v>148</v>
      </c>
      <c r="S780" t="s">
        <v>1282</v>
      </c>
      <c r="T780" t="s">
        <v>82</v>
      </c>
      <c r="U780" t="s">
        <v>83</v>
      </c>
      <c r="V780" t="s">
        <v>84</v>
      </c>
      <c r="W780" t="s">
        <v>105</v>
      </c>
      <c r="X780" t="s"/>
      <c r="Y780" t="s">
        <v>86</v>
      </c>
      <c r="Z780">
        <f>HYPERLINK("https://hotelmonitor-cachepage.eclerx.com/savepage/tk_154425002028871_sr_2150.html","info")</f>
        <v/>
      </c>
      <c r="AA780" t="n">
        <v>543021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89</v>
      </c>
      <c r="AO780" t="s">
        <v>1273</v>
      </c>
      <c r="AP780" t="n">
        <v>73</v>
      </c>
      <c r="AQ780" t="s">
        <v>91</v>
      </c>
      <c r="AR780" t="s">
        <v>261</v>
      </c>
      <c r="AS780" t="s"/>
      <c r="AT780" t="s">
        <v>93</v>
      </c>
      <c r="AU780" t="s"/>
      <c r="AV780" t="s"/>
      <c r="AW780" t="s"/>
      <c r="AX780" t="s"/>
      <c r="AY780" t="n">
        <v>3358360</v>
      </c>
      <c r="AZ780" t="s">
        <v>1274</v>
      </c>
      <c r="BA780" t="s"/>
      <c r="BB780" t="n">
        <v>1134640</v>
      </c>
      <c r="BC780" t="n">
        <v>98.8171691894531</v>
      </c>
      <c r="BD780" t="n">
        <v>8.039774894714361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95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1269</v>
      </c>
      <c r="F781" t="n">
        <v>3622681</v>
      </c>
      <c r="G781" t="s">
        <v>74</v>
      </c>
      <c r="H781" t="s">
        <v>75</v>
      </c>
      <c r="I781" t="s"/>
      <c r="J781" t="s">
        <v>76</v>
      </c>
      <c r="K781" t="n">
        <v>3821.4</v>
      </c>
      <c r="L781" t="s">
        <v>77</v>
      </c>
      <c r="M781" t="s"/>
      <c r="N781" t="s">
        <v>1281</v>
      </c>
      <c r="O781" t="s">
        <v>79</v>
      </c>
      <c r="P781" t="s">
        <v>1271</v>
      </c>
      <c r="Q781" t="s"/>
      <c r="R781" t="s">
        <v>148</v>
      </c>
      <c r="S781" t="s">
        <v>1283</v>
      </c>
      <c r="T781" t="s">
        <v>82</v>
      </c>
      <c r="U781" t="s">
        <v>83</v>
      </c>
      <c r="V781" t="s">
        <v>84</v>
      </c>
      <c r="W781" t="s">
        <v>105</v>
      </c>
      <c r="X781" t="s"/>
      <c r="Y781" t="s">
        <v>86</v>
      </c>
      <c r="Z781">
        <f>HYPERLINK("https://hotelmonitor-cachepage.eclerx.com/savepage/tk_154425002028871_sr_2150.html","info")</f>
        <v/>
      </c>
      <c r="AA781" t="n">
        <v>543021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89</v>
      </c>
      <c r="AO781" t="s">
        <v>296</v>
      </c>
      <c r="AP781" t="n">
        <v>73</v>
      </c>
      <c r="AQ781" t="s">
        <v>91</v>
      </c>
      <c r="AR781" t="s">
        <v>92</v>
      </c>
      <c r="AS781" t="s"/>
      <c r="AT781" t="s">
        <v>93</v>
      </c>
      <c r="AU781" t="s"/>
      <c r="AV781" t="s"/>
      <c r="AW781" t="s"/>
      <c r="AX781" t="s"/>
      <c r="AY781" t="n">
        <v>3358360</v>
      </c>
      <c r="AZ781" t="s">
        <v>1274</v>
      </c>
      <c r="BA781" t="s"/>
      <c r="BB781" t="n">
        <v>1134640</v>
      </c>
      <c r="BC781" t="n">
        <v>98.8171691894531</v>
      </c>
      <c r="BD781" t="n">
        <v>8.039774894714361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95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1269</v>
      </c>
      <c r="F782" t="n">
        <v>3622681</v>
      </c>
      <c r="G782" t="s">
        <v>74</v>
      </c>
      <c r="H782" t="s">
        <v>75</v>
      </c>
      <c r="I782" t="s"/>
      <c r="J782" t="s">
        <v>76</v>
      </c>
      <c r="K782" t="n">
        <v>3895.71</v>
      </c>
      <c r="L782" t="s">
        <v>77</v>
      </c>
      <c r="M782" t="s"/>
      <c r="N782" t="s">
        <v>1270</v>
      </c>
      <c r="O782" t="s">
        <v>79</v>
      </c>
      <c r="P782" t="s">
        <v>1271</v>
      </c>
      <c r="Q782" t="s"/>
      <c r="R782" t="s">
        <v>148</v>
      </c>
      <c r="S782" t="s">
        <v>1284</v>
      </c>
      <c r="T782" t="s">
        <v>82</v>
      </c>
      <c r="U782" t="s">
        <v>83</v>
      </c>
      <c r="V782" t="s">
        <v>84</v>
      </c>
      <c r="W782" t="s">
        <v>105</v>
      </c>
      <c r="X782" t="s"/>
      <c r="Y782" t="s">
        <v>86</v>
      </c>
      <c r="Z782">
        <f>HYPERLINK("https://hotelmonitor-cachepage.eclerx.com/savepage/tk_154425002028871_sr_2150.html","info")</f>
        <v/>
      </c>
      <c r="AA782" t="n">
        <v>543021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89</v>
      </c>
      <c r="AO782" t="s">
        <v>1285</v>
      </c>
      <c r="AP782" t="n">
        <v>73</v>
      </c>
      <c r="AQ782" t="s">
        <v>91</v>
      </c>
      <c r="AR782" t="s">
        <v>71</v>
      </c>
      <c r="AS782" t="s"/>
      <c r="AT782" t="s">
        <v>93</v>
      </c>
      <c r="AU782" t="s"/>
      <c r="AV782" t="s"/>
      <c r="AW782" t="s"/>
      <c r="AX782" t="s"/>
      <c r="AY782" t="n">
        <v>3358360</v>
      </c>
      <c r="AZ782" t="s">
        <v>1274</v>
      </c>
      <c r="BA782" t="s"/>
      <c r="BB782" t="n">
        <v>1134640</v>
      </c>
      <c r="BC782" t="n">
        <v>98.8171691894531</v>
      </c>
      <c r="BD782" t="n">
        <v>8.039774894714361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95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1269</v>
      </c>
      <c r="F783" t="n">
        <v>3622681</v>
      </c>
      <c r="G783" t="s">
        <v>74</v>
      </c>
      <c r="H783" t="s">
        <v>75</v>
      </c>
      <c r="I783" t="s"/>
      <c r="J783" t="s">
        <v>76</v>
      </c>
      <c r="K783" t="n">
        <v>3895.71</v>
      </c>
      <c r="L783" t="s">
        <v>77</v>
      </c>
      <c r="M783" t="s"/>
      <c r="N783" t="s">
        <v>1270</v>
      </c>
      <c r="O783" t="s">
        <v>79</v>
      </c>
      <c r="P783" t="s">
        <v>1271</v>
      </c>
      <c r="Q783" t="s"/>
      <c r="R783" t="s">
        <v>148</v>
      </c>
      <c r="S783" t="s">
        <v>1284</v>
      </c>
      <c r="T783" t="s">
        <v>82</v>
      </c>
      <c r="U783" t="s">
        <v>83</v>
      </c>
      <c r="V783" t="s">
        <v>84</v>
      </c>
      <c r="W783" t="s">
        <v>105</v>
      </c>
      <c r="X783" t="s"/>
      <c r="Y783" t="s">
        <v>86</v>
      </c>
      <c r="Z783">
        <f>HYPERLINK("https://hotelmonitor-cachepage.eclerx.com/savepage/tk_154425002028871_sr_2150.html","info")</f>
        <v/>
      </c>
      <c r="AA783" t="n">
        <v>543021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89</v>
      </c>
      <c r="AO783" t="s">
        <v>1285</v>
      </c>
      <c r="AP783" t="n">
        <v>73</v>
      </c>
      <c r="AQ783" t="s">
        <v>91</v>
      </c>
      <c r="AR783" t="s">
        <v>71</v>
      </c>
      <c r="AS783" t="s"/>
      <c r="AT783" t="s">
        <v>93</v>
      </c>
      <c r="AU783" t="s"/>
      <c r="AV783" t="s"/>
      <c r="AW783" t="s"/>
      <c r="AX783" t="s"/>
      <c r="AY783" t="n">
        <v>3358360</v>
      </c>
      <c r="AZ783" t="s">
        <v>1274</v>
      </c>
      <c r="BA783" t="s"/>
      <c r="BB783" t="n">
        <v>1134640</v>
      </c>
      <c r="BC783" t="n">
        <v>98.8171691894531</v>
      </c>
      <c r="BD783" t="n">
        <v>8.039774894714361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95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1269</v>
      </c>
      <c r="F784" t="n">
        <v>3622681</v>
      </c>
      <c r="G784" t="s">
        <v>74</v>
      </c>
      <c r="H784" t="s">
        <v>75</v>
      </c>
      <c r="I784" t="s"/>
      <c r="J784" t="s">
        <v>76</v>
      </c>
      <c r="K784" t="n">
        <v>3895.71</v>
      </c>
      <c r="L784" t="s">
        <v>77</v>
      </c>
      <c r="M784" t="s"/>
      <c r="N784" t="s">
        <v>1270</v>
      </c>
      <c r="O784" t="s">
        <v>79</v>
      </c>
      <c r="P784" t="s">
        <v>1271</v>
      </c>
      <c r="Q784" t="s"/>
      <c r="R784" t="s">
        <v>148</v>
      </c>
      <c r="S784" t="s">
        <v>1284</v>
      </c>
      <c r="T784" t="s">
        <v>82</v>
      </c>
      <c r="U784" t="s">
        <v>83</v>
      </c>
      <c r="V784" t="s">
        <v>84</v>
      </c>
      <c r="W784" t="s">
        <v>105</v>
      </c>
      <c r="X784" t="s"/>
      <c r="Y784" t="s">
        <v>86</v>
      </c>
      <c r="Z784">
        <f>HYPERLINK("https://hotelmonitor-cachepage.eclerx.com/savepage/tk_154425002028871_sr_2150.html","info")</f>
        <v/>
      </c>
      <c r="AA784" t="n">
        <v>543021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89</v>
      </c>
      <c r="AO784" t="s">
        <v>1285</v>
      </c>
      <c r="AP784" t="n">
        <v>73</v>
      </c>
      <c r="AQ784" t="s">
        <v>91</v>
      </c>
      <c r="AR784" t="s">
        <v>261</v>
      </c>
      <c r="AS784" t="s"/>
      <c r="AT784" t="s">
        <v>93</v>
      </c>
      <c r="AU784" t="s"/>
      <c r="AV784" t="s"/>
      <c r="AW784" t="s"/>
      <c r="AX784" t="s"/>
      <c r="AY784" t="n">
        <v>3358360</v>
      </c>
      <c r="AZ784" t="s">
        <v>1274</v>
      </c>
      <c r="BA784" t="s"/>
      <c r="BB784" t="n">
        <v>1134640</v>
      </c>
      <c r="BC784" t="n">
        <v>98.8171691894531</v>
      </c>
      <c r="BD784" t="n">
        <v>8.039774894714361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95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1269</v>
      </c>
      <c r="F785" t="n">
        <v>3622681</v>
      </c>
      <c r="G785" t="s">
        <v>74</v>
      </c>
      <c r="H785" t="s">
        <v>75</v>
      </c>
      <c r="I785" t="s"/>
      <c r="J785" t="s">
        <v>76</v>
      </c>
      <c r="K785" t="n">
        <v>3895.71</v>
      </c>
      <c r="L785" t="s">
        <v>77</v>
      </c>
      <c r="M785" t="s"/>
      <c r="N785" t="s">
        <v>1270</v>
      </c>
      <c r="O785" t="s">
        <v>79</v>
      </c>
      <c r="P785" t="s">
        <v>1271</v>
      </c>
      <c r="Q785" t="s"/>
      <c r="R785" t="s">
        <v>148</v>
      </c>
      <c r="S785" t="s">
        <v>1284</v>
      </c>
      <c r="T785" t="s">
        <v>82</v>
      </c>
      <c r="U785" t="s">
        <v>83</v>
      </c>
      <c r="V785" t="s">
        <v>84</v>
      </c>
      <c r="W785" t="s">
        <v>105</v>
      </c>
      <c r="X785" t="s"/>
      <c r="Y785" t="s">
        <v>86</v>
      </c>
      <c r="Z785">
        <f>HYPERLINK("https://hotelmonitor-cachepage.eclerx.com/savepage/tk_154425002028871_sr_2150.html","info")</f>
        <v/>
      </c>
      <c r="AA785" t="n">
        <v>543021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89</v>
      </c>
      <c r="AO785" t="s">
        <v>1285</v>
      </c>
      <c r="AP785" t="n">
        <v>73</v>
      </c>
      <c r="AQ785" t="s">
        <v>91</v>
      </c>
      <c r="AR785" t="s">
        <v>261</v>
      </c>
      <c r="AS785" t="s"/>
      <c r="AT785" t="s">
        <v>93</v>
      </c>
      <c r="AU785" t="s"/>
      <c r="AV785" t="s"/>
      <c r="AW785" t="s"/>
      <c r="AX785" t="s"/>
      <c r="AY785" t="n">
        <v>3358360</v>
      </c>
      <c r="AZ785" t="s">
        <v>1274</v>
      </c>
      <c r="BA785" t="s"/>
      <c r="BB785" t="n">
        <v>1134640</v>
      </c>
      <c r="BC785" t="n">
        <v>98.8171691894531</v>
      </c>
      <c r="BD785" t="n">
        <v>8.039774894714361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95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1269</v>
      </c>
      <c r="F786" t="n">
        <v>3622681</v>
      </c>
      <c r="G786" t="s">
        <v>74</v>
      </c>
      <c r="H786" t="s">
        <v>75</v>
      </c>
      <c r="I786" t="s"/>
      <c r="J786" t="s">
        <v>76</v>
      </c>
      <c r="K786" t="n">
        <v>4211.88</v>
      </c>
      <c r="L786" t="s">
        <v>77</v>
      </c>
      <c r="M786" t="s"/>
      <c r="N786" t="s">
        <v>1270</v>
      </c>
      <c r="O786" t="s">
        <v>79</v>
      </c>
      <c r="P786" t="s">
        <v>1271</v>
      </c>
      <c r="Q786" t="s"/>
      <c r="R786" t="s">
        <v>148</v>
      </c>
      <c r="S786" t="s">
        <v>1286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HYPERLINK("https://hotelmonitor-cachepage.eclerx.com/savepage/tk_154425002028871_sr_2150.html","info")</f>
        <v/>
      </c>
      <c r="AA786" t="n">
        <v>543021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73</v>
      </c>
      <c r="AQ786" t="s">
        <v>91</v>
      </c>
      <c r="AR786" t="s">
        <v>92</v>
      </c>
      <c r="AS786" t="s"/>
      <c r="AT786" t="s">
        <v>93</v>
      </c>
      <c r="AU786" t="s"/>
      <c r="AV786" t="s"/>
      <c r="AW786" t="s"/>
      <c r="AX786" t="s"/>
      <c r="AY786" t="n">
        <v>3358360</v>
      </c>
      <c r="AZ786" t="s">
        <v>1274</v>
      </c>
      <c r="BA786" t="s"/>
      <c r="BB786" t="n">
        <v>1134640</v>
      </c>
      <c r="BC786" t="n">
        <v>98.8171691894531</v>
      </c>
      <c r="BD786" t="n">
        <v>8.039774894714361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95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1269</v>
      </c>
      <c r="F787" t="n">
        <v>3622681</v>
      </c>
      <c r="G787" t="s">
        <v>74</v>
      </c>
      <c r="H787" t="s">
        <v>75</v>
      </c>
      <c r="I787" t="s"/>
      <c r="J787" t="s">
        <v>76</v>
      </c>
      <c r="K787" t="n">
        <v>4231.56</v>
      </c>
      <c r="L787" t="s">
        <v>77</v>
      </c>
      <c r="M787" t="s"/>
      <c r="N787" t="s">
        <v>1281</v>
      </c>
      <c r="O787" t="s">
        <v>79</v>
      </c>
      <c r="P787" t="s">
        <v>1271</v>
      </c>
      <c r="Q787" t="s"/>
      <c r="R787" t="s">
        <v>148</v>
      </c>
      <c r="S787" t="s">
        <v>1287</v>
      </c>
      <c r="T787" t="s">
        <v>82</v>
      </c>
      <c r="U787" t="s">
        <v>83</v>
      </c>
      <c r="V787" t="s">
        <v>84</v>
      </c>
      <c r="W787" t="s">
        <v>105</v>
      </c>
      <c r="X787" t="s"/>
      <c r="Y787" t="s">
        <v>86</v>
      </c>
      <c r="Z787">
        <f>HYPERLINK("https://hotelmonitor-cachepage.eclerx.com/savepage/tk_154425002028871_sr_2150.html","info")</f>
        <v/>
      </c>
      <c r="AA787" t="n">
        <v>543021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89</v>
      </c>
      <c r="AO787" t="s">
        <v>1288</v>
      </c>
      <c r="AP787" t="n">
        <v>73</v>
      </c>
      <c r="AQ787" t="s">
        <v>91</v>
      </c>
      <c r="AR787" t="s">
        <v>71</v>
      </c>
      <c r="AS787" t="s"/>
      <c r="AT787" t="s">
        <v>93</v>
      </c>
      <c r="AU787" t="s"/>
      <c r="AV787" t="s"/>
      <c r="AW787" t="s"/>
      <c r="AX787" t="s"/>
      <c r="AY787" t="n">
        <v>3358360</v>
      </c>
      <c r="AZ787" t="s">
        <v>1274</v>
      </c>
      <c r="BA787" t="s"/>
      <c r="BB787" t="n">
        <v>1134640</v>
      </c>
      <c r="BC787" t="n">
        <v>98.8171691894531</v>
      </c>
      <c r="BD787" t="n">
        <v>8.039774894714361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95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1269</v>
      </c>
      <c r="F788" t="n">
        <v>3622681</v>
      </c>
      <c r="G788" t="s">
        <v>74</v>
      </c>
      <c r="H788" t="s">
        <v>75</v>
      </c>
      <c r="I788" t="s"/>
      <c r="J788" t="s">
        <v>76</v>
      </c>
      <c r="K788" t="n">
        <v>4231.56</v>
      </c>
      <c r="L788" t="s">
        <v>77</v>
      </c>
      <c r="M788" t="s"/>
      <c r="N788" t="s">
        <v>1281</v>
      </c>
      <c r="O788" t="s">
        <v>79</v>
      </c>
      <c r="P788" t="s">
        <v>1271</v>
      </c>
      <c r="Q788" t="s"/>
      <c r="R788" t="s">
        <v>148</v>
      </c>
      <c r="S788" t="s">
        <v>1287</v>
      </c>
      <c r="T788" t="s">
        <v>82</v>
      </c>
      <c r="U788" t="s">
        <v>83</v>
      </c>
      <c r="V788" t="s">
        <v>84</v>
      </c>
      <c r="W788" t="s">
        <v>105</v>
      </c>
      <c r="X788" t="s"/>
      <c r="Y788" t="s">
        <v>86</v>
      </c>
      <c r="Z788">
        <f>HYPERLINK("https://hotelmonitor-cachepage.eclerx.com/savepage/tk_154425002028871_sr_2150.html","info")</f>
        <v/>
      </c>
      <c r="AA788" t="n">
        <v>543021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89</v>
      </c>
      <c r="AO788" t="s">
        <v>1288</v>
      </c>
      <c r="AP788" t="n">
        <v>73</v>
      </c>
      <c r="AQ788" t="s">
        <v>91</v>
      </c>
      <c r="AR788" t="s">
        <v>71</v>
      </c>
      <c r="AS788" t="s"/>
      <c r="AT788" t="s">
        <v>93</v>
      </c>
      <c r="AU788" t="s"/>
      <c r="AV788" t="s"/>
      <c r="AW788" t="s"/>
      <c r="AX788" t="s"/>
      <c r="AY788" t="n">
        <v>3358360</v>
      </c>
      <c r="AZ788" t="s">
        <v>1274</v>
      </c>
      <c r="BA788" t="s"/>
      <c r="BB788" t="n">
        <v>1134640</v>
      </c>
      <c r="BC788" t="n">
        <v>98.8171691894531</v>
      </c>
      <c r="BD788" t="n">
        <v>8.039774894714361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95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1269</v>
      </c>
      <c r="F789" t="n">
        <v>3622681</v>
      </c>
      <c r="G789" t="s">
        <v>74</v>
      </c>
      <c r="H789" t="s">
        <v>75</v>
      </c>
      <c r="I789" t="s"/>
      <c r="J789" t="s">
        <v>76</v>
      </c>
      <c r="K789" t="n">
        <v>4231.56</v>
      </c>
      <c r="L789" t="s">
        <v>77</v>
      </c>
      <c r="M789" t="s"/>
      <c r="N789" t="s">
        <v>1281</v>
      </c>
      <c r="O789" t="s">
        <v>79</v>
      </c>
      <c r="P789" t="s">
        <v>1271</v>
      </c>
      <c r="Q789" t="s"/>
      <c r="R789" t="s">
        <v>148</v>
      </c>
      <c r="S789" t="s">
        <v>1287</v>
      </c>
      <c r="T789" t="s">
        <v>82</v>
      </c>
      <c r="U789" t="s">
        <v>83</v>
      </c>
      <c r="V789" t="s">
        <v>84</v>
      </c>
      <c r="W789" t="s">
        <v>105</v>
      </c>
      <c r="X789" t="s"/>
      <c r="Y789" t="s">
        <v>86</v>
      </c>
      <c r="Z789">
        <f>HYPERLINK("https://hotelmonitor-cachepage.eclerx.com/savepage/tk_154425002028871_sr_2150.html","info")</f>
        <v/>
      </c>
      <c r="AA789" t="n">
        <v>543021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89</v>
      </c>
      <c r="AO789" t="s">
        <v>1288</v>
      </c>
      <c r="AP789" t="n">
        <v>73</v>
      </c>
      <c r="AQ789" t="s">
        <v>91</v>
      </c>
      <c r="AR789" t="s">
        <v>261</v>
      </c>
      <c r="AS789" t="s"/>
      <c r="AT789" t="s">
        <v>93</v>
      </c>
      <c r="AU789" t="s"/>
      <c r="AV789" t="s"/>
      <c r="AW789" t="s"/>
      <c r="AX789" t="s"/>
      <c r="AY789" t="n">
        <v>3358360</v>
      </c>
      <c r="AZ789" t="s">
        <v>1274</v>
      </c>
      <c r="BA789" t="s"/>
      <c r="BB789" t="n">
        <v>1134640</v>
      </c>
      <c r="BC789" t="n">
        <v>98.8171691894531</v>
      </c>
      <c r="BD789" t="n">
        <v>8.039774894714361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95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1269</v>
      </c>
      <c r="F790" t="n">
        <v>3622681</v>
      </c>
      <c r="G790" t="s">
        <v>74</v>
      </c>
      <c r="H790" t="s">
        <v>75</v>
      </c>
      <c r="I790" t="s"/>
      <c r="J790" t="s">
        <v>76</v>
      </c>
      <c r="K790" t="n">
        <v>4231.56</v>
      </c>
      <c r="L790" t="s">
        <v>77</v>
      </c>
      <c r="M790" t="s"/>
      <c r="N790" t="s">
        <v>1281</v>
      </c>
      <c r="O790" t="s">
        <v>79</v>
      </c>
      <c r="P790" t="s">
        <v>1271</v>
      </c>
      <c r="Q790" t="s"/>
      <c r="R790" t="s">
        <v>148</v>
      </c>
      <c r="S790" t="s">
        <v>1287</v>
      </c>
      <c r="T790" t="s">
        <v>82</v>
      </c>
      <c r="U790" t="s">
        <v>83</v>
      </c>
      <c r="V790" t="s">
        <v>84</v>
      </c>
      <c r="W790" t="s">
        <v>105</v>
      </c>
      <c r="X790" t="s"/>
      <c r="Y790" t="s">
        <v>86</v>
      </c>
      <c r="Z790">
        <f>HYPERLINK("https://hotelmonitor-cachepage.eclerx.com/savepage/tk_154425002028871_sr_2150.html","info")</f>
        <v/>
      </c>
      <c r="AA790" t="n">
        <v>543021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89</v>
      </c>
      <c r="AO790" t="s">
        <v>1288</v>
      </c>
      <c r="AP790" t="n">
        <v>73</v>
      </c>
      <c r="AQ790" t="s">
        <v>91</v>
      </c>
      <c r="AR790" t="s">
        <v>261</v>
      </c>
      <c r="AS790" t="s"/>
      <c r="AT790" t="s">
        <v>93</v>
      </c>
      <c r="AU790" t="s"/>
      <c r="AV790" t="s"/>
      <c r="AW790" t="s"/>
      <c r="AX790" t="s"/>
      <c r="AY790" t="n">
        <v>3358360</v>
      </c>
      <c r="AZ790" t="s">
        <v>1274</v>
      </c>
      <c r="BA790" t="s"/>
      <c r="BB790" t="n">
        <v>1134640</v>
      </c>
      <c r="BC790" t="n">
        <v>98.8171691894531</v>
      </c>
      <c r="BD790" t="n">
        <v>8.039774894714361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95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1269</v>
      </c>
      <c r="F791" t="n">
        <v>3622681</v>
      </c>
      <c r="G791" t="s">
        <v>74</v>
      </c>
      <c r="H791" t="s">
        <v>75</v>
      </c>
      <c r="I791" t="s"/>
      <c r="J791" t="s">
        <v>76</v>
      </c>
      <c r="K791" t="n">
        <v>4326.39</v>
      </c>
      <c r="L791" t="s">
        <v>77</v>
      </c>
      <c r="M791" t="s"/>
      <c r="N791" t="s">
        <v>1289</v>
      </c>
      <c r="O791" t="s">
        <v>79</v>
      </c>
      <c r="P791" t="s">
        <v>1271</v>
      </c>
      <c r="Q791" t="s"/>
      <c r="R791" t="s">
        <v>148</v>
      </c>
      <c r="S791" t="s">
        <v>1290</v>
      </c>
      <c r="T791" t="s">
        <v>82</v>
      </c>
      <c r="U791" t="s">
        <v>83</v>
      </c>
      <c r="V791" t="s">
        <v>84</v>
      </c>
      <c r="W791" t="s">
        <v>105</v>
      </c>
      <c r="X791" t="s"/>
      <c r="Y791" t="s">
        <v>86</v>
      </c>
      <c r="Z791">
        <f>HYPERLINK("https://hotelmonitor-cachepage.eclerx.com/savepage/tk_154425002028871_sr_2150.html","info")</f>
        <v/>
      </c>
      <c r="AA791" t="n">
        <v>543021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89</v>
      </c>
      <c r="AO791" t="s">
        <v>1291</v>
      </c>
      <c r="AP791" t="n">
        <v>73</v>
      </c>
      <c r="AQ791" t="s">
        <v>91</v>
      </c>
      <c r="AR791" t="s">
        <v>71</v>
      </c>
      <c r="AS791" t="s"/>
      <c r="AT791" t="s">
        <v>93</v>
      </c>
      <c r="AU791" t="s"/>
      <c r="AV791" t="s"/>
      <c r="AW791" t="s"/>
      <c r="AX791" t="s"/>
      <c r="AY791" t="n">
        <v>3358360</v>
      </c>
      <c r="AZ791" t="s">
        <v>1274</v>
      </c>
      <c r="BA791" t="s"/>
      <c r="BB791" t="n">
        <v>1134640</v>
      </c>
      <c r="BC791" t="n">
        <v>98.8171691894531</v>
      </c>
      <c r="BD791" t="n">
        <v>8.039774894714361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95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1269</v>
      </c>
      <c r="F792" t="n">
        <v>3622681</v>
      </c>
      <c r="G792" t="s">
        <v>74</v>
      </c>
      <c r="H792" t="s">
        <v>75</v>
      </c>
      <c r="I792" t="s"/>
      <c r="J792" t="s">
        <v>76</v>
      </c>
      <c r="K792" t="n">
        <v>4326.39</v>
      </c>
      <c r="L792" t="s">
        <v>77</v>
      </c>
      <c r="M792" t="s"/>
      <c r="N792" t="s">
        <v>1289</v>
      </c>
      <c r="O792" t="s">
        <v>79</v>
      </c>
      <c r="P792" t="s">
        <v>1271</v>
      </c>
      <c r="Q792" t="s"/>
      <c r="R792" t="s">
        <v>148</v>
      </c>
      <c r="S792" t="s">
        <v>1290</v>
      </c>
      <c r="T792" t="s">
        <v>82</v>
      </c>
      <c r="U792" t="s">
        <v>83</v>
      </c>
      <c r="V792" t="s">
        <v>84</v>
      </c>
      <c r="W792" t="s">
        <v>105</v>
      </c>
      <c r="X792" t="s"/>
      <c r="Y792" t="s">
        <v>86</v>
      </c>
      <c r="Z792">
        <f>HYPERLINK("https://hotelmonitor-cachepage.eclerx.com/savepage/tk_154425002028871_sr_2150.html","info")</f>
        <v/>
      </c>
      <c r="AA792" t="n">
        <v>543021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89</v>
      </c>
      <c r="AO792" t="s">
        <v>1291</v>
      </c>
      <c r="AP792" t="n">
        <v>73</v>
      </c>
      <c r="AQ792" t="s">
        <v>91</v>
      </c>
      <c r="AR792" t="s">
        <v>261</v>
      </c>
      <c r="AS792" t="s"/>
      <c r="AT792" t="s">
        <v>93</v>
      </c>
      <c r="AU792" t="s"/>
      <c r="AV792" t="s"/>
      <c r="AW792" t="s"/>
      <c r="AX792" t="s"/>
      <c r="AY792" t="n">
        <v>3358360</v>
      </c>
      <c r="AZ792" t="s">
        <v>1274</v>
      </c>
      <c r="BA792" t="s"/>
      <c r="BB792" t="n">
        <v>1134640</v>
      </c>
      <c r="BC792" t="n">
        <v>98.8171691894531</v>
      </c>
      <c r="BD792" t="n">
        <v>8.039774894714361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95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1269</v>
      </c>
      <c r="F793" t="n">
        <v>3622681</v>
      </c>
      <c r="G793" t="s">
        <v>74</v>
      </c>
      <c r="H793" t="s">
        <v>75</v>
      </c>
      <c r="I793" t="s"/>
      <c r="J793" t="s">
        <v>76</v>
      </c>
      <c r="K793" t="n">
        <v>4441.61</v>
      </c>
      <c r="L793" t="s">
        <v>77</v>
      </c>
      <c r="M793" t="s"/>
      <c r="N793" t="s">
        <v>1270</v>
      </c>
      <c r="O793" t="s">
        <v>79</v>
      </c>
      <c r="P793" t="s">
        <v>1271</v>
      </c>
      <c r="Q793" t="s"/>
      <c r="R793" t="s">
        <v>148</v>
      </c>
      <c r="S793" t="s">
        <v>1292</v>
      </c>
      <c r="T793" t="s">
        <v>82</v>
      </c>
      <c r="U793" t="s">
        <v>83</v>
      </c>
      <c r="V793" t="s">
        <v>84</v>
      </c>
      <c r="W793" t="s">
        <v>105</v>
      </c>
      <c r="X793" t="s"/>
      <c r="Y793" t="s">
        <v>86</v>
      </c>
      <c r="Z793">
        <f>HYPERLINK("https://hotelmonitor-cachepage.eclerx.com/savepage/tk_154425002028871_sr_2150.html","info")</f>
        <v/>
      </c>
      <c r="AA793" t="n">
        <v>543021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73</v>
      </c>
      <c r="AQ793" t="s">
        <v>91</v>
      </c>
      <c r="AR793" t="s">
        <v>92</v>
      </c>
      <c r="AS793" t="s"/>
      <c r="AT793" t="s">
        <v>93</v>
      </c>
      <c r="AU793" t="s"/>
      <c r="AV793" t="s"/>
      <c r="AW793" t="s"/>
      <c r="AX793" t="s"/>
      <c r="AY793" t="n">
        <v>3358360</v>
      </c>
      <c r="AZ793" t="s">
        <v>1274</v>
      </c>
      <c r="BA793" t="s"/>
      <c r="BB793" t="n">
        <v>1134640</v>
      </c>
      <c r="BC793" t="n">
        <v>98.8171691894531</v>
      </c>
      <c r="BD793" t="n">
        <v>8.039774894714361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95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1269</v>
      </c>
      <c r="F794" t="n">
        <v>3622681</v>
      </c>
      <c r="G794" t="s">
        <v>74</v>
      </c>
      <c r="H794" t="s">
        <v>75</v>
      </c>
      <c r="I794" t="s"/>
      <c r="J794" t="s">
        <v>76</v>
      </c>
      <c r="K794" t="n">
        <v>4622.73</v>
      </c>
      <c r="L794" t="s">
        <v>77</v>
      </c>
      <c r="M794" t="s"/>
      <c r="N794" t="s">
        <v>1293</v>
      </c>
      <c r="O794" t="s">
        <v>79</v>
      </c>
      <c r="P794" t="s">
        <v>1271</v>
      </c>
      <c r="Q794" t="s"/>
      <c r="R794" t="s">
        <v>148</v>
      </c>
      <c r="S794" t="s">
        <v>1294</v>
      </c>
      <c r="T794" t="s">
        <v>82</v>
      </c>
      <c r="U794" t="s">
        <v>83</v>
      </c>
      <c r="V794" t="s">
        <v>84</v>
      </c>
      <c r="W794" t="s">
        <v>105</v>
      </c>
      <c r="X794" t="s"/>
      <c r="Y794" t="s">
        <v>86</v>
      </c>
      <c r="Z794">
        <f>HYPERLINK("https://hotelmonitor-cachepage.eclerx.com/savepage/tk_154425002028871_sr_2150.html","info")</f>
        <v/>
      </c>
      <c r="AA794" t="n">
        <v>543021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89</v>
      </c>
      <c r="AO794" t="s">
        <v>1295</v>
      </c>
      <c r="AP794" t="n">
        <v>73</v>
      </c>
      <c r="AQ794" t="s">
        <v>91</v>
      </c>
      <c r="AR794" t="s">
        <v>71</v>
      </c>
      <c r="AS794" t="s"/>
      <c r="AT794" t="s">
        <v>93</v>
      </c>
      <c r="AU794" t="s"/>
      <c r="AV794" t="s"/>
      <c r="AW794" t="s"/>
      <c r="AX794" t="s"/>
      <c r="AY794" t="n">
        <v>3358360</v>
      </c>
      <c r="AZ794" t="s">
        <v>1274</v>
      </c>
      <c r="BA794" t="s"/>
      <c r="BB794" t="n">
        <v>1134640</v>
      </c>
      <c r="BC794" t="n">
        <v>98.8171691894531</v>
      </c>
      <c r="BD794" t="n">
        <v>8.039774894714361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95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1269</v>
      </c>
      <c r="F795" t="n">
        <v>3622681</v>
      </c>
      <c r="G795" t="s">
        <v>74</v>
      </c>
      <c r="H795" t="s">
        <v>75</v>
      </c>
      <c r="I795" t="s"/>
      <c r="J795" t="s">
        <v>76</v>
      </c>
      <c r="K795" t="n">
        <v>4622.73</v>
      </c>
      <c r="L795" t="s">
        <v>77</v>
      </c>
      <c r="M795" t="s"/>
      <c r="N795" t="s">
        <v>1293</v>
      </c>
      <c r="O795" t="s">
        <v>79</v>
      </c>
      <c r="P795" t="s">
        <v>1271</v>
      </c>
      <c r="Q795" t="s"/>
      <c r="R795" t="s">
        <v>148</v>
      </c>
      <c r="S795" t="s">
        <v>1294</v>
      </c>
      <c r="T795" t="s">
        <v>82</v>
      </c>
      <c r="U795" t="s">
        <v>83</v>
      </c>
      <c r="V795" t="s">
        <v>84</v>
      </c>
      <c r="W795" t="s">
        <v>105</v>
      </c>
      <c r="X795" t="s"/>
      <c r="Y795" t="s">
        <v>86</v>
      </c>
      <c r="Z795">
        <f>HYPERLINK("https://hotelmonitor-cachepage.eclerx.com/savepage/tk_154425002028871_sr_2150.html","info")</f>
        <v/>
      </c>
      <c r="AA795" t="n">
        <v>543021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89</v>
      </c>
      <c r="AO795" t="s">
        <v>1295</v>
      </c>
      <c r="AP795" t="n">
        <v>73</v>
      </c>
      <c r="AQ795" t="s">
        <v>91</v>
      </c>
      <c r="AR795" t="s">
        <v>261</v>
      </c>
      <c r="AS795" t="s"/>
      <c r="AT795" t="s">
        <v>93</v>
      </c>
      <c r="AU795" t="s"/>
      <c r="AV795" t="s"/>
      <c r="AW795" t="s"/>
      <c r="AX795" t="s"/>
      <c r="AY795" t="n">
        <v>3358360</v>
      </c>
      <c r="AZ795" t="s">
        <v>1274</v>
      </c>
      <c r="BA795" t="s"/>
      <c r="BB795" t="n">
        <v>1134640</v>
      </c>
      <c r="BC795" t="n">
        <v>98.8171691894531</v>
      </c>
      <c r="BD795" t="n">
        <v>8.039774894714361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95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1269</v>
      </c>
      <c r="F796" t="n">
        <v>3622681</v>
      </c>
      <c r="G796" t="s">
        <v>74</v>
      </c>
      <c r="H796" t="s">
        <v>75</v>
      </c>
      <c r="I796" t="s"/>
      <c r="J796" t="s">
        <v>76</v>
      </c>
      <c r="K796" t="n">
        <v>4731.25</v>
      </c>
      <c r="L796" t="s">
        <v>77</v>
      </c>
      <c r="M796" t="s"/>
      <c r="N796" t="s">
        <v>1293</v>
      </c>
      <c r="O796" t="s">
        <v>79</v>
      </c>
      <c r="P796" t="s">
        <v>1271</v>
      </c>
      <c r="Q796" t="s"/>
      <c r="R796" t="s">
        <v>148</v>
      </c>
      <c r="S796" t="s">
        <v>1296</v>
      </c>
      <c r="T796" t="s">
        <v>82</v>
      </c>
      <c r="U796" t="s">
        <v>83</v>
      </c>
      <c r="V796" t="s">
        <v>84</v>
      </c>
      <c r="W796" t="s">
        <v>105</v>
      </c>
      <c r="X796" t="s"/>
      <c r="Y796" t="s">
        <v>86</v>
      </c>
      <c r="Z796">
        <f>HYPERLINK("https://hotelmonitor-cachepage.eclerx.com/savepage/tk_154425002028871_sr_2150.html","info")</f>
        <v/>
      </c>
      <c r="AA796" t="n">
        <v>543021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89</v>
      </c>
      <c r="AO796" t="s">
        <v>1297</v>
      </c>
      <c r="AP796" t="n">
        <v>73</v>
      </c>
      <c r="AQ796" t="s">
        <v>91</v>
      </c>
      <c r="AR796" t="s">
        <v>92</v>
      </c>
      <c r="AS796" t="s"/>
      <c r="AT796" t="s">
        <v>93</v>
      </c>
      <c r="AU796" t="s"/>
      <c r="AV796" t="s"/>
      <c r="AW796" t="s"/>
      <c r="AX796" t="s"/>
      <c r="AY796" t="n">
        <v>3358360</v>
      </c>
      <c r="AZ796" t="s">
        <v>1274</v>
      </c>
      <c r="BA796" t="s"/>
      <c r="BB796" t="n">
        <v>1134640</v>
      </c>
      <c r="BC796" t="n">
        <v>98.8171691894531</v>
      </c>
      <c r="BD796" t="n">
        <v>8.039774894714361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95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1269</v>
      </c>
      <c r="F797" t="n">
        <v>3622681</v>
      </c>
      <c r="G797" t="s">
        <v>74</v>
      </c>
      <c r="H797" t="s">
        <v>75</v>
      </c>
      <c r="I797" t="s"/>
      <c r="J797" t="s">
        <v>76</v>
      </c>
      <c r="K797" t="n">
        <v>4824.51</v>
      </c>
      <c r="L797" t="s">
        <v>77</v>
      </c>
      <c r="M797" t="s"/>
      <c r="N797" t="s">
        <v>1281</v>
      </c>
      <c r="O797" t="s">
        <v>79</v>
      </c>
      <c r="P797" t="s">
        <v>1271</v>
      </c>
      <c r="Q797" t="s"/>
      <c r="R797" t="s">
        <v>148</v>
      </c>
      <c r="S797" t="s">
        <v>1298</v>
      </c>
      <c r="T797" t="s">
        <v>82</v>
      </c>
      <c r="U797" t="s">
        <v>83</v>
      </c>
      <c r="V797" t="s">
        <v>84</v>
      </c>
      <c r="W797" t="s">
        <v>105</v>
      </c>
      <c r="X797" t="s"/>
      <c r="Y797" t="s">
        <v>86</v>
      </c>
      <c r="Z797">
        <f>HYPERLINK("https://hotelmonitor-cachepage.eclerx.com/savepage/tk_154425002028871_sr_2150.html","info")</f>
        <v/>
      </c>
      <c r="AA797" t="n">
        <v>543021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73</v>
      </c>
      <c r="AQ797" t="s">
        <v>91</v>
      </c>
      <c r="AR797" t="s">
        <v>92</v>
      </c>
      <c r="AS797" t="s"/>
      <c r="AT797" t="s">
        <v>93</v>
      </c>
      <c r="AU797" t="s"/>
      <c r="AV797" t="s"/>
      <c r="AW797" t="s"/>
      <c r="AX797" t="s"/>
      <c r="AY797" t="n">
        <v>3358360</v>
      </c>
      <c r="AZ797" t="s">
        <v>1274</v>
      </c>
      <c r="BA797" t="s"/>
      <c r="BB797" t="n">
        <v>1134640</v>
      </c>
      <c r="BC797" t="n">
        <v>98.8171691894531</v>
      </c>
      <c r="BD797" t="n">
        <v>8.039774894714361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95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1269</v>
      </c>
      <c r="F798" t="n">
        <v>3622681</v>
      </c>
      <c r="G798" t="s">
        <v>74</v>
      </c>
      <c r="H798" t="s">
        <v>75</v>
      </c>
      <c r="I798" t="s"/>
      <c r="J798" t="s">
        <v>76</v>
      </c>
      <c r="K798" t="n">
        <v>4830.21</v>
      </c>
      <c r="L798" t="s">
        <v>77</v>
      </c>
      <c r="M798" t="s"/>
      <c r="N798" t="s">
        <v>1270</v>
      </c>
      <c r="O798" t="s">
        <v>79</v>
      </c>
      <c r="P798" t="s">
        <v>1271</v>
      </c>
      <c r="Q798" t="s"/>
      <c r="R798" t="s">
        <v>148</v>
      </c>
      <c r="S798" t="s">
        <v>1299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HYPERLINK("https://hotelmonitor-cachepage.eclerx.com/savepage/tk_154425002028871_sr_2150.html","info")</f>
        <v/>
      </c>
      <c r="AA798" t="n">
        <v>543021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89</v>
      </c>
      <c r="AO798" t="s">
        <v>1300</v>
      </c>
      <c r="AP798" t="n">
        <v>73</v>
      </c>
      <c r="AQ798" t="s">
        <v>91</v>
      </c>
      <c r="AR798" t="s">
        <v>1111</v>
      </c>
      <c r="AS798" t="s"/>
      <c r="AT798" t="s">
        <v>93</v>
      </c>
      <c r="AU798" t="s"/>
      <c r="AV798" t="s"/>
      <c r="AW798" t="s"/>
      <c r="AX798" t="s"/>
      <c r="AY798" t="n">
        <v>3358360</v>
      </c>
      <c r="AZ798" t="s">
        <v>1274</v>
      </c>
      <c r="BA798" t="s"/>
      <c r="BB798" t="n">
        <v>1134640</v>
      </c>
      <c r="BC798" t="n">
        <v>98.8171691894531</v>
      </c>
      <c r="BD798" t="n">
        <v>8.039774894714361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95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1269</v>
      </c>
      <c r="F799" t="n">
        <v>3622681</v>
      </c>
      <c r="G799" t="s">
        <v>74</v>
      </c>
      <c r="H799" t="s">
        <v>75</v>
      </c>
      <c r="I799" t="s"/>
      <c r="J799" t="s">
        <v>76</v>
      </c>
      <c r="K799" t="n">
        <v>4903.25</v>
      </c>
      <c r="L799" t="s">
        <v>77</v>
      </c>
      <c r="M799" t="s"/>
      <c r="N799" t="s">
        <v>1289</v>
      </c>
      <c r="O799" t="s">
        <v>79</v>
      </c>
      <c r="P799" t="s">
        <v>1271</v>
      </c>
      <c r="Q799" t="s"/>
      <c r="R799" t="s">
        <v>148</v>
      </c>
      <c r="S799" t="s">
        <v>1301</v>
      </c>
      <c r="T799" t="s">
        <v>82</v>
      </c>
      <c r="U799" t="s">
        <v>83</v>
      </c>
      <c r="V799" t="s">
        <v>84</v>
      </c>
      <c r="W799" t="s">
        <v>105</v>
      </c>
      <c r="X799" t="s"/>
      <c r="Y799" t="s">
        <v>86</v>
      </c>
      <c r="Z799">
        <f>HYPERLINK("https://hotelmonitor-cachepage.eclerx.com/savepage/tk_154425002028871_sr_2150.html","info")</f>
        <v/>
      </c>
      <c r="AA799" t="n">
        <v>543021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89</v>
      </c>
      <c r="AO799" t="s">
        <v>1302</v>
      </c>
      <c r="AP799" t="n">
        <v>73</v>
      </c>
      <c r="AQ799" t="s">
        <v>91</v>
      </c>
      <c r="AR799" t="s">
        <v>71</v>
      </c>
      <c r="AS799" t="s"/>
      <c r="AT799" t="s">
        <v>93</v>
      </c>
      <c r="AU799" t="s"/>
      <c r="AV799" t="s"/>
      <c r="AW799" t="s"/>
      <c r="AX799" t="s"/>
      <c r="AY799" t="n">
        <v>3358360</v>
      </c>
      <c r="AZ799" t="s">
        <v>1274</v>
      </c>
      <c r="BA799" t="s"/>
      <c r="BB799" t="n">
        <v>1134640</v>
      </c>
      <c r="BC799" t="n">
        <v>98.8171691894531</v>
      </c>
      <c r="BD799" t="n">
        <v>8.039774894714361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95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1269</v>
      </c>
      <c r="F800" t="n">
        <v>3622681</v>
      </c>
      <c r="G800" t="s">
        <v>74</v>
      </c>
      <c r="H800" t="s">
        <v>75</v>
      </c>
      <c r="I800" t="s"/>
      <c r="J800" t="s">
        <v>76</v>
      </c>
      <c r="K800" t="n">
        <v>4903.25</v>
      </c>
      <c r="L800" t="s">
        <v>77</v>
      </c>
      <c r="M800" t="s"/>
      <c r="N800" t="s">
        <v>1289</v>
      </c>
      <c r="O800" t="s">
        <v>79</v>
      </c>
      <c r="P800" t="s">
        <v>1271</v>
      </c>
      <c r="Q800" t="s"/>
      <c r="R800" t="s">
        <v>148</v>
      </c>
      <c r="S800" t="s">
        <v>1301</v>
      </c>
      <c r="T800" t="s">
        <v>82</v>
      </c>
      <c r="U800" t="s">
        <v>83</v>
      </c>
      <c r="V800" t="s">
        <v>84</v>
      </c>
      <c r="W800" t="s">
        <v>105</v>
      </c>
      <c r="X800" t="s"/>
      <c r="Y800" t="s">
        <v>86</v>
      </c>
      <c r="Z800">
        <f>HYPERLINK("https://hotelmonitor-cachepage.eclerx.com/savepage/tk_154425002028871_sr_2150.html","info")</f>
        <v/>
      </c>
      <c r="AA800" t="n">
        <v>543021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89</v>
      </c>
      <c r="AO800" t="s">
        <v>1302</v>
      </c>
      <c r="AP800" t="n">
        <v>73</v>
      </c>
      <c r="AQ800" t="s">
        <v>91</v>
      </c>
      <c r="AR800" t="s">
        <v>71</v>
      </c>
      <c r="AS800" t="s"/>
      <c r="AT800" t="s">
        <v>93</v>
      </c>
      <c r="AU800" t="s"/>
      <c r="AV800" t="s"/>
      <c r="AW800" t="s"/>
      <c r="AX800" t="s"/>
      <c r="AY800" t="n">
        <v>3358360</v>
      </c>
      <c r="AZ800" t="s">
        <v>1274</v>
      </c>
      <c r="BA800" t="s"/>
      <c r="BB800" t="n">
        <v>1134640</v>
      </c>
      <c r="BC800" t="n">
        <v>98.8171691894531</v>
      </c>
      <c r="BD800" t="n">
        <v>8.039774894714361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95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1269</v>
      </c>
      <c r="F801" t="n">
        <v>3622681</v>
      </c>
      <c r="G801" t="s">
        <v>74</v>
      </c>
      <c r="H801" t="s">
        <v>75</v>
      </c>
      <c r="I801" t="s"/>
      <c r="J801" t="s">
        <v>76</v>
      </c>
      <c r="K801" t="n">
        <v>4903.25</v>
      </c>
      <c r="L801" t="s">
        <v>77</v>
      </c>
      <c r="M801" t="s"/>
      <c r="N801" t="s">
        <v>1289</v>
      </c>
      <c r="O801" t="s">
        <v>79</v>
      </c>
      <c r="P801" t="s">
        <v>1271</v>
      </c>
      <c r="Q801" t="s"/>
      <c r="R801" t="s">
        <v>148</v>
      </c>
      <c r="S801" t="s">
        <v>1301</v>
      </c>
      <c r="T801" t="s">
        <v>82</v>
      </c>
      <c r="U801" t="s">
        <v>83</v>
      </c>
      <c r="V801" t="s">
        <v>84</v>
      </c>
      <c r="W801" t="s">
        <v>105</v>
      </c>
      <c r="X801" t="s"/>
      <c r="Y801" t="s">
        <v>86</v>
      </c>
      <c r="Z801">
        <f>HYPERLINK("https://hotelmonitor-cachepage.eclerx.com/savepage/tk_154425002028871_sr_2150.html","info")</f>
        <v/>
      </c>
      <c r="AA801" t="n">
        <v>543021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89</v>
      </c>
      <c r="AO801" t="s">
        <v>1302</v>
      </c>
      <c r="AP801" t="n">
        <v>73</v>
      </c>
      <c r="AQ801" t="s">
        <v>91</v>
      </c>
      <c r="AR801" t="s">
        <v>261</v>
      </c>
      <c r="AS801" t="s"/>
      <c r="AT801" t="s">
        <v>93</v>
      </c>
      <c r="AU801" t="s"/>
      <c r="AV801" t="s"/>
      <c r="AW801" t="s"/>
      <c r="AX801" t="s"/>
      <c r="AY801" t="n">
        <v>3358360</v>
      </c>
      <c r="AZ801" t="s">
        <v>1274</v>
      </c>
      <c r="BA801" t="s"/>
      <c r="BB801" t="n">
        <v>1134640</v>
      </c>
      <c r="BC801" t="n">
        <v>98.8171691894531</v>
      </c>
      <c r="BD801" t="n">
        <v>8.039774894714361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95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1269</v>
      </c>
      <c r="F802" t="n">
        <v>3622681</v>
      </c>
      <c r="G802" t="s">
        <v>74</v>
      </c>
      <c r="H802" t="s">
        <v>75</v>
      </c>
      <c r="I802" t="s"/>
      <c r="J802" t="s">
        <v>76</v>
      </c>
      <c r="K802" t="n">
        <v>4903.25</v>
      </c>
      <c r="L802" t="s">
        <v>77</v>
      </c>
      <c r="M802" t="s"/>
      <c r="N802" t="s">
        <v>1289</v>
      </c>
      <c r="O802" t="s">
        <v>79</v>
      </c>
      <c r="P802" t="s">
        <v>1271</v>
      </c>
      <c r="Q802" t="s"/>
      <c r="R802" t="s">
        <v>148</v>
      </c>
      <c r="S802" t="s">
        <v>1301</v>
      </c>
      <c r="T802" t="s">
        <v>82</v>
      </c>
      <c r="U802" t="s">
        <v>83</v>
      </c>
      <c r="V802" t="s">
        <v>84</v>
      </c>
      <c r="W802" t="s">
        <v>105</v>
      </c>
      <c r="X802" t="s"/>
      <c r="Y802" t="s">
        <v>86</v>
      </c>
      <c r="Z802">
        <f>HYPERLINK("https://hotelmonitor-cachepage.eclerx.com/savepage/tk_154425002028871_sr_2150.html","info")</f>
        <v/>
      </c>
      <c r="AA802" t="n">
        <v>543021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89</v>
      </c>
      <c r="AO802" t="s">
        <v>1302</v>
      </c>
      <c r="AP802" t="n">
        <v>73</v>
      </c>
      <c r="AQ802" t="s">
        <v>91</v>
      </c>
      <c r="AR802" t="s">
        <v>261</v>
      </c>
      <c r="AS802" t="s"/>
      <c r="AT802" t="s">
        <v>93</v>
      </c>
      <c r="AU802" t="s"/>
      <c r="AV802" t="s"/>
      <c r="AW802" t="s"/>
      <c r="AX802" t="s"/>
      <c r="AY802" t="n">
        <v>3358360</v>
      </c>
      <c r="AZ802" t="s">
        <v>1274</v>
      </c>
      <c r="BA802" t="s"/>
      <c r="BB802" t="n">
        <v>1134640</v>
      </c>
      <c r="BC802" t="n">
        <v>98.8171691894531</v>
      </c>
      <c r="BD802" t="n">
        <v>8.039774894714361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95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1269</v>
      </c>
      <c r="F803" t="n">
        <v>3622681</v>
      </c>
      <c r="G803" t="s">
        <v>74</v>
      </c>
      <c r="H803" t="s">
        <v>75</v>
      </c>
      <c r="I803" t="s"/>
      <c r="J803" t="s">
        <v>76</v>
      </c>
      <c r="K803" t="n">
        <v>5239.09</v>
      </c>
      <c r="L803" t="s">
        <v>77</v>
      </c>
      <c r="M803" t="s"/>
      <c r="N803" t="s">
        <v>1293</v>
      </c>
      <c r="O803" t="s">
        <v>79</v>
      </c>
      <c r="P803" t="s">
        <v>1271</v>
      </c>
      <c r="Q803" t="s"/>
      <c r="R803" t="s">
        <v>148</v>
      </c>
      <c r="S803" t="s">
        <v>1303</v>
      </c>
      <c r="T803" t="s">
        <v>82</v>
      </c>
      <c r="U803" t="s">
        <v>83</v>
      </c>
      <c r="V803" t="s">
        <v>84</v>
      </c>
      <c r="W803" t="s">
        <v>105</v>
      </c>
      <c r="X803" t="s"/>
      <c r="Y803" t="s">
        <v>86</v>
      </c>
      <c r="Z803">
        <f>HYPERLINK("https://hotelmonitor-cachepage.eclerx.com/savepage/tk_154425002028871_sr_2150.html","info")</f>
        <v/>
      </c>
      <c r="AA803" t="n">
        <v>543021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89</v>
      </c>
      <c r="AO803" t="s">
        <v>1304</v>
      </c>
      <c r="AP803" t="n">
        <v>73</v>
      </c>
      <c r="AQ803" t="s">
        <v>91</v>
      </c>
      <c r="AR803" t="s">
        <v>71</v>
      </c>
      <c r="AS803" t="s"/>
      <c r="AT803" t="s">
        <v>93</v>
      </c>
      <c r="AU803" t="s"/>
      <c r="AV803" t="s"/>
      <c r="AW803" t="s"/>
      <c r="AX803" t="s"/>
      <c r="AY803" t="n">
        <v>3358360</v>
      </c>
      <c r="AZ803" t="s">
        <v>1274</v>
      </c>
      <c r="BA803" t="s"/>
      <c r="BB803" t="n">
        <v>1134640</v>
      </c>
      <c r="BC803" t="n">
        <v>98.8171691894531</v>
      </c>
      <c r="BD803" t="n">
        <v>8.039774894714361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95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1269</v>
      </c>
      <c r="F804" t="n">
        <v>3622681</v>
      </c>
      <c r="G804" t="s">
        <v>74</v>
      </c>
      <c r="H804" t="s">
        <v>75</v>
      </c>
      <c r="I804" t="s"/>
      <c r="J804" t="s">
        <v>76</v>
      </c>
      <c r="K804" t="n">
        <v>5239.09</v>
      </c>
      <c r="L804" t="s">
        <v>77</v>
      </c>
      <c r="M804" t="s"/>
      <c r="N804" t="s">
        <v>1293</v>
      </c>
      <c r="O804" t="s">
        <v>79</v>
      </c>
      <c r="P804" t="s">
        <v>1271</v>
      </c>
      <c r="Q804" t="s"/>
      <c r="R804" t="s">
        <v>148</v>
      </c>
      <c r="S804" t="s">
        <v>1303</v>
      </c>
      <c r="T804" t="s">
        <v>82</v>
      </c>
      <c r="U804" t="s">
        <v>83</v>
      </c>
      <c r="V804" t="s">
        <v>84</v>
      </c>
      <c r="W804" t="s">
        <v>105</v>
      </c>
      <c r="X804" t="s"/>
      <c r="Y804" t="s">
        <v>86</v>
      </c>
      <c r="Z804">
        <f>HYPERLINK("https://hotelmonitor-cachepage.eclerx.com/savepage/tk_154425002028871_sr_2150.html","info")</f>
        <v/>
      </c>
      <c r="AA804" t="n">
        <v>543021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89</v>
      </c>
      <c r="AO804" t="s">
        <v>1304</v>
      </c>
      <c r="AP804" t="n">
        <v>73</v>
      </c>
      <c r="AQ804" t="s">
        <v>91</v>
      </c>
      <c r="AR804" t="s">
        <v>71</v>
      </c>
      <c r="AS804" t="s"/>
      <c r="AT804" t="s">
        <v>93</v>
      </c>
      <c r="AU804" t="s"/>
      <c r="AV804" t="s"/>
      <c r="AW804" t="s"/>
      <c r="AX804" t="s"/>
      <c r="AY804" t="n">
        <v>3358360</v>
      </c>
      <c r="AZ804" t="s">
        <v>1274</v>
      </c>
      <c r="BA804" t="s"/>
      <c r="BB804" t="n">
        <v>1134640</v>
      </c>
      <c r="BC804" t="n">
        <v>98.8171691894531</v>
      </c>
      <c r="BD804" t="n">
        <v>8.039774894714361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95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1269</v>
      </c>
      <c r="F805" t="n">
        <v>3622681</v>
      </c>
      <c r="G805" t="s">
        <v>74</v>
      </c>
      <c r="H805" t="s">
        <v>75</v>
      </c>
      <c r="I805" t="s"/>
      <c r="J805" t="s">
        <v>76</v>
      </c>
      <c r="K805" t="n">
        <v>5239.09</v>
      </c>
      <c r="L805" t="s">
        <v>77</v>
      </c>
      <c r="M805" t="s"/>
      <c r="N805" t="s">
        <v>1293</v>
      </c>
      <c r="O805" t="s">
        <v>79</v>
      </c>
      <c r="P805" t="s">
        <v>1271</v>
      </c>
      <c r="Q805" t="s"/>
      <c r="R805" t="s">
        <v>148</v>
      </c>
      <c r="S805" t="s">
        <v>1303</v>
      </c>
      <c r="T805" t="s">
        <v>82</v>
      </c>
      <c r="U805" t="s">
        <v>83</v>
      </c>
      <c r="V805" t="s">
        <v>84</v>
      </c>
      <c r="W805" t="s">
        <v>105</v>
      </c>
      <c r="X805" t="s"/>
      <c r="Y805" t="s">
        <v>86</v>
      </c>
      <c r="Z805">
        <f>HYPERLINK("https://hotelmonitor-cachepage.eclerx.com/savepage/tk_154425002028871_sr_2150.html","info")</f>
        <v/>
      </c>
      <c r="AA805" t="n">
        <v>543021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89</v>
      </c>
      <c r="AO805" t="s">
        <v>1304</v>
      </c>
      <c r="AP805" t="n">
        <v>73</v>
      </c>
      <c r="AQ805" t="s">
        <v>91</v>
      </c>
      <c r="AR805" t="s">
        <v>261</v>
      </c>
      <c r="AS805" t="s"/>
      <c r="AT805" t="s">
        <v>93</v>
      </c>
      <c r="AU805" t="s"/>
      <c r="AV805" t="s"/>
      <c r="AW805" t="s"/>
      <c r="AX805" t="s"/>
      <c r="AY805" t="n">
        <v>3358360</v>
      </c>
      <c r="AZ805" t="s">
        <v>1274</v>
      </c>
      <c r="BA805" t="s"/>
      <c r="BB805" t="n">
        <v>1134640</v>
      </c>
      <c r="BC805" t="n">
        <v>98.8171691894531</v>
      </c>
      <c r="BD805" t="n">
        <v>8.039774894714361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95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1269</v>
      </c>
      <c r="F806" t="n">
        <v>3622681</v>
      </c>
      <c r="G806" t="s">
        <v>74</v>
      </c>
      <c r="H806" t="s">
        <v>75</v>
      </c>
      <c r="I806" t="s"/>
      <c r="J806" t="s">
        <v>76</v>
      </c>
      <c r="K806" t="n">
        <v>5239.09</v>
      </c>
      <c r="L806" t="s">
        <v>77</v>
      </c>
      <c r="M806" t="s"/>
      <c r="N806" t="s">
        <v>1293</v>
      </c>
      <c r="O806" t="s">
        <v>79</v>
      </c>
      <c r="P806" t="s">
        <v>1271</v>
      </c>
      <c r="Q806" t="s"/>
      <c r="R806" t="s">
        <v>148</v>
      </c>
      <c r="S806" t="s">
        <v>1303</v>
      </c>
      <c r="T806" t="s">
        <v>82</v>
      </c>
      <c r="U806" t="s">
        <v>83</v>
      </c>
      <c r="V806" t="s">
        <v>84</v>
      </c>
      <c r="W806" t="s">
        <v>105</v>
      </c>
      <c r="X806" t="s"/>
      <c r="Y806" t="s">
        <v>86</v>
      </c>
      <c r="Z806">
        <f>HYPERLINK("https://hotelmonitor-cachepage.eclerx.com/savepage/tk_154425002028871_sr_2150.html","info")</f>
        <v/>
      </c>
      <c r="AA806" t="n">
        <v>543021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89</v>
      </c>
      <c r="AO806" t="s">
        <v>1304</v>
      </c>
      <c r="AP806" t="n">
        <v>73</v>
      </c>
      <c r="AQ806" t="s">
        <v>91</v>
      </c>
      <c r="AR806" t="s">
        <v>261</v>
      </c>
      <c r="AS806" t="s"/>
      <c r="AT806" t="s">
        <v>93</v>
      </c>
      <c r="AU806" t="s"/>
      <c r="AV806" t="s"/>
      <c r="AW806" t="s"/>
      <c r="AX806" t="s"/>
      <c r="AY806" t="n">
        <v>3358360</v>
      </c>
      <c r="AZ806" t="s">
        <v>1274</v>
      </c>
      <c r="BA806" t="s"/>
      <c r="BB806" t="n">
        <v>1134640</v>
      </c>
      <c r="BC806" t="n">
        <v>98.8171691894531</v>
      </c>
      <c r="BD806" t="n">
        <v>8.039774894714361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95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1269</v>
      </c>
      <c r="F807" t="n">
        <v>3622681</v>
      </c>
      <c r="G807" t="s">
        <v>74</v>
      </c>
      <c r="H807" t="s">
        <v>75</v>
      </c>
      <c r="I807" t="s"/>
      <c r="J807" t="s">
        <v>76</v>
      </c>
      <c r="K807" t="n">
        <v>5379.1</v>
      </c>
      <c r="L807" t="s">
        <v>77</v>
      </c>
      <c r="M807" t="s"/>
      <c r="N807" t="s">
        <v>1270</v>
      </c>
      <c r="O807" t="s">
        <v>79</v>
      </c>
      <c r="P807" t="s">
        <v>1271</v>
      </c>
      <c r="Q807" t="s"/>
      <c r="R807" t="s">
        <v>148</v>
      </c>
      <c r="S807" t="s">
        <v>1305</v>
      </c>
      <c r="T807" t="s">
        <v>82</v>
      </c>
      <c r="U807" t="s">
        <v>83</v>
      </c>
      <c r="V807" t="s">
        <v>84</v>
      </c>
      <c r="W807" t="s">
        <v>105</v>
      </c>
      <c r="X807" t="s"/>
      <c r="Y807" t="s">
        <v>86</v>
      </c>
      <c r="Z807">
        <f>HYPERLINK("https://hotelmonitor-cachepage.eclerx.com/savepage/tk_154425002028871_sr_2150.html","info")</f>
        <v/>
      </c>
      <c r="AA807" t="n">
        <v>543021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89</v>
      </c>
      <c r="AO807" t="s">
        <v>1306</v>
      </c>
      <c r="AP807" t="n">
        <v>73</v>
      </c>
      <c r="AQ807" t="s">
        <v>91</v>
      </c>
      <c r="AR807" t="s">
        <v>1111</v>
      </c>
      <c r="AS807" t="s"/>
      <c r="AT807" t="s">
        <v>93</v>
      </c>
      <c r="AU807" t="s"/>
      <c r="AV807" t="s"/>
      <c r="AW807" t="s"/>
      <c r="AX807" t="s"/>
      <c r="AY807" t="n">
        <v>3358360</v>
      </c>
      <c r="AZ807" t="s">
        <v>1274</v>
      </c>
      <c r="BA807" t="s"/>
      <c r="BB807" t="n">
        <v>1134640</v>
      </c>
      <c r="BC807" t="n">
        <v>98.8171691894531</v>
      </c>
      <c r="BD807" t="n">
        <v>8.039774894714361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95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1269</v>
      </c>
      <c r="F808" t="n">
        <v>3622681</v>
      </c>
      <c r="G808" t="s">
        <v>74</v>
      </c>
      <c r="H808" t="s">
        <v>75</v>
      </c>
      <c r="I808" t="s"/>
      <c r="J808" t="s">
        <v>76</v>
      </c>
      <c r="K808" t="n">
        <v>5973.21</v>
      </c>
      <c r="L808" t="s">
        <v>77</v>
      </c>
      <c r="M808" t="s"/>
      <c r="N808" t="s">
        <v>1293</v>
      </c>
      <c r="O808" t="s">
        <v>79</v>
      </c>
      <c r="P808" t="s">
        <v>1271</v>
      </c>
      <c r="Q808" t="s"/>
      <c r="R808" t="s">
        <v>148</v>
      </c>
      <c r="S808" t="s">
        <v>1307</v>
      </c>
      <c r="T808" t="s">
        <v>82</v>
      </c>
      <c r="U808" t="s">
        <v>83</v>
      </c>
      <c r="V808" t="s">
        <v>84</v>
      </c>
      <c r="W808" t="s">
        <v>105</v>
      </c>
      <c r="X808" t="s"/>
      <c r="Y808" t="s">
        <v>86</v>
      </c>
      <c r="Z808">
        <f>HYPERLINK("https://hotelmonitor-cachepage.eclerx.com/savepage/tk_154425002028871_sr_2150.html","info")</f>
        <v/>
      </c>
      <c r="AA808" t="n">
        <v>543021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73</v>
      </c>
      <c r="AQ808" t="s">
        <v>91</v>
      </c>
      <c r="AR808" t="s">
        <v>92</v>
      </c>
      <c r="AS808" t="s"/>
      <c r="AT808" t="s">
        <v>93</v>
      </c>
      <c r="AU808" t="s"/>
      <c r="AV808" t="s"/>
      <c r="AW808" t="s"/>
      <c r="AX808" t="s"/>
      <c r="AY808" t="n">
        <v>3358360</v>
      </c>
      <c r="AZ808" t="s">
        <v>1274</v>
      </c>
      <c r="BA808" t="s"/>
      <c r="BB808" t="n">
        <v>1134640</v>
      </c>
      <c r="BC808" t="n">
        <v>98.8171691894531</v>
      </c>
      <c r="BD808" t="n">
        <v>8.039774894714361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95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1308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2156.7</v>
      </c>
      <c r="L809" t="s">
        <v>77</v>
      </c>
      <c r="M809" t="s"/>
      <c r="N809" t="s">
        <v>1309</v>
      </c>
      <c r="O809" t="s">
        <v>79</v>
      </c>
      <c r="P809" t="s">
        <v>1308</v>
      </c>
      <c r="Q809" t="s"/>
      <c r="R809" t="s">
        <v>80</v>
      </c>
      <c r="S809" t="s">
        <v>1310</v>
      </c>
      <c r="T809" t="s">
        <v>82</v>
      </c>
      <c r="U809" t="s">
        <v>83</v>
      </c>
      <c r="V809" t="s">
        <v>84</v>
      </c>
      <c r="W809" t="s">
        <v>105</v>
      </c>
      <c r="X809" t="s"/>
      <c r="Y809" t="s">
        <v>86</v>
      </c>
      <c r="Z809">
        <f>HYPERLINK("https://hotelmonitor-cachepage.eclerx.com/savepage/tk_15442506363095102_sr_2150.html","info")</f>
        <v/>
      </c>
      <c r="AA809" t="n">
        <v>-2995122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337</v>
      </c>
      <c r="AQ809" t="s">
        <v>91</v>
      </c>
      <c r="AR809" t="s">
        <v>92</v>
      </c>
      <c r="AS809" t="s"/>
      <c r="AT809" t="s">
        <v>93</v>
      </c>
      <c r="AU809" t="s"/>
      <c r="AV809" t="s"/>
      <c r="AW809" t="s"/>
      <c r="AX809" t="s"/>
      <c r="AY809" t="n">
        <v>2995122</v>
      </c>
      <c r="AZ809" t="s">
        <v>1311</v>
      </c>
      <c r="BA809" t="s"/>
      <c r="BB809" t="n">
        <v>551986</v>
      </c>
      <c r="BC809" t="n">
        <v>98.8178479671478</v>
      </c>
      <c r="BD809" t="n">
        <v>8.041585810117271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95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1308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2526.53</v>
      </c>
      <c r="L810" t="s">
        <v>77</v>
      </c>
      <c r="M810" t="s"/>
      <c r="N810" t="s">
        <v>1312</v>
      </c>
      <c r="O810" t="s">
        <v>79</v>
      </c>
      <c r="P810" t="s">
        <v>1308</v>
      </c>
      <c r="Q810" t="s"/>
      <c r="R810" t="s">
        <v>80</v>
      </c>
      <c r="S810" t="s">
        <v>1313</v>
      </c>
      <c r="T810" t="s">
        <v>82</v>
      </c>
      <c r="U810" t="s">
        <v>83</v>
      </c>
      <c r="V810" t="s">
        <v>84</v>
      </c>
      <c r="W810" t="s">
        <v>105</v>
      </c>
      <c r="X810" t="s"/>
      <c r="Y810" t="s">
        <v>86</v>
      </c>
      <c r="Z810">
        <f>HYPERLINK("https://hotelmonitor-cachepage.eclerx.com/savepage/tk_15442506363095102_sr_2150.html","info")</f>
        <v/>
      </c>
      <c r="AA810" t="n">
        <v>-2995122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337</v>
      </c>
      <c r="AQ810" t="s">
        <v>91</v>
      </c>
      <c r="AR810" t="s">
        <v>92</v>
      </c>
      <c r="AS810" t="s"/>
      <c r="AT810" t="s">
        <v>93</v>
      </c>
      <c r="AU810" t="s"/>
      <c r="AV810" t="s"/>
      <c r="AW810" t="s"/>
      <c r="AX810" t="s"/>
      <c r="AY810" t="n">
        <v>2995122</v>
      </c>
      <c r="AZ810" t="s">
        <v>1311</v>
      </c>
      <c r="BA810" t="s"/>
      <c r="BB810" t="n">
        <v>551986</v>
      </c>
      <c r="BC810" t="n">
        <v>98.8178479671478</v>
      </c>
      <c r="BD810" t="n">
        <v>8.041585810117271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95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1308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2526.53</v>
      </c>
      <c r="L811" t="s">
        <v>77</v>
      </c>
      <c r="M811" t="s"/>
      <c r="N811" t="s">
        <v>1314</v>
      </c>
      <c r="O811" t="s">
        <v>79</v>
      </c>
      <c r="P811" t="s">
        <v>1308</v>
      </c>
      <c r="Q811" t="s"/>
      <c r="R811" t="s">
        <v>80</v>
      </c>
      <c r="S811" t="s">
        <v>1313</v>
      </c>
      <c r="T811" t="s">
        <v>82</v>
      </c>
      <c r="U811" t="s">
        <v>83</v>
      </c>
      <c r="V811" t="s">
        <v>84</v>
      </c>
      <c r="W811" t="s">
        <v>105</v>
      </c>
      <c r="X811" t="s"/>
      <c r="Y811" t="s">
        <v>86</v>
      </c>
      <c r="Z811">
        <f>HYPERLINK("https://hotelmonitor-cachepage.eclerx.com/savepage/tk_15442506363095102_sr_2150.html","info")</f>
        <v/>
      </c>
      <c r="AA811" t="n">
        <v>-2995122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337</v>
      </c>
      <c r="AQ811" t="s">
        <v>91</v>
      </c>
      <c r="AR811" t="s">
        <v>92</v>
      </c>
      <c r="AS811" t="s"/>
      <c r="AT811" t="s">
        <v>93</v>
      </c>
      <c r="AU811" t="s"/>
      <c r="AV811" t="s"/>
      <c r="AW811" t="s"/>
      <c r="AX811" t="s"/>
      <c r="AY811" t="n">
        <v>2995122</v>
      </c>
      <c r="AZ811" t="s">
        <v>1311</v>
      </c>
      <c r="BA811" t="s"/>
      <c r="BB811" t="n">
        <v>551986</v>
      </c>
      <c r="BC811" t="n">
        <v>98.8178479671478</v>
      </c>
      <c r="BD811" t="n">
        <v>8.041585810117271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95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1308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3284.74</v>
      </c>
      <c r="L812" t="s">
        <v>77</v>
      </c>
      <c r="M812" t="s"/>
      <c r="N812" t="s">
        <v>456</v>
      </c>
      <c r="O812" t="s">
        <v>79</v>
      </c>
      <c r="P812" t="s">
        <v>1308</v>
      </c>
      <c r="Q812" t="s"/>
      <c r="R812" t="s">
        <v>80</v>
      </c>
      <c r="S812" t="s">
        <v>1315</v>
      </c>
      <c r="T812" t="s">
        <v>82</v>
      </c>
      <c r="U812" t="s">
        <v>83</v>
      </c>
      <c r="V812" t="s">
        <v>84</v>
      </c>
      <c r="W812" t="s">
        <v>105</v>
      </c>
      <c r="X812" t="s"/>
      <c r="Y812" t="s">
        <v>86</v>
      </c>
      <c r="Z812">
        <f>HYPERLINK("https://hotelmonitor-cachepage.eclerx.com/savepage/tk_15442506363095102_sr_2150.html","info")</f>
        <v/>
      </c>
      <c r="AA812" t="n">
        <v>-2995122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337</v>
      </c>
      <c r="AQ812" t="s">
        <v>91</v>
      </c>
      <c r="AR812" t="s">
        <v>92</v>
      </c>
      <c r="AS812" t="s"/>
      <c r="AT812" t="s">
        <v>93</v>
      </c>
      <c r="AU812" t="s"/>
      <c r="AV812" t="s"/>
      <c r="AW812" t="s"/>
      <c r="AX812" t="s"/>
      <c r="AY812" t="n">
        <v>2995122</v>
      </c>
      <c r="AZ812" t="s">
        <v>1311</v>
      </c>
      <c r="BA812" t="s"/>
      <c r="BB812" t="n">
        <v>551986</v>
      </c>
      <c r="BC812" t="n">
        <v>98.8178479671478</v>
      </c>
      <c r="BD812" t="n">
        <v>8.041585810117271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95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1316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1448.6</v>
      </c>
      <c r="L813" t="s">
        <v>77</v>
      </c>
      <c r="M813" t="s"/>
      <c r="N813" t="s">
        <v>1317</v>
      </c>
      <c r="O813" t="s">
        <v>79</v>
      </c>
      <c r="P813" t="s">
        <v>1316</v>
      </c>
      <c r="Q813" t="s"/>
      <c r="R813" t="s">
        <v>115</v>
      </c>
      <c r="S813" t="s">
        <v>155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>
        <f>HYPERLINK("https://hotelmonitor-cachepage.eclerx.com/savepage/tk_15442507354841297_sr_2150.html","info")</f>
        <v/>
      </c>
      <c r="AA813" t="n">
        <v>-3791729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371</v>
      </c>
      <c r="AQ813" t="s">
        <v>91</v>
      </c>
      <c r="AR813" t="s">
        <v>92</v>
      </c>
      <c r="AS813" t="s"/>
      <c r="AT813" t="s">
        <v>93</v>
      </c>
      <c r="AU813" t="s"/>
      <c r="AV813" t="s"/>
      <c r="AW813" t="s"/>
      <c r="AX813" t="s"/>
      <c r="AY813" t="n">
        <v>3791729</v>
      </c>
      <c r="AZ813" t="s">
        <v>1318</v>
      </c>
      <c r="BA813" t="s"/>
      <c r="BB813" t="n">
        <v>746828</v>
      </c>
      <c r="BC813" t="n">
        <v>98.8189559522652</v>
      </c>
      <c r="BD813" t="n">
        <v>8.055450715645559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95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1319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787.0599999999999</v>
      </c>
      <c r="L814" t="s">
        <v>77</v>
      </c>
      <c r="M814" t="s"/>
      <c r="N814" t="s">
        <v>1320</v>
      </c>
      <c r="O814" t="s">
        <v>79</v>
      </c>
      <c r="P814" t="s">
        <v>1319</v>
      </c>
      <c r="Q814" t="s"/>
      <c r="R814" t="s">
        <v>115</v>
      </c>
      <c r="S814" t="s">
        <v>1321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>
        <f>HYPERLINK("https://hotelmonitor-cachepage.eclerx.com/savepage/tk_1544250424445359_sr_2150.html","info")</f>
        <v/>
      </c>
      <c r="AA814" t="n">
        <v>-6797517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89</v>
      </c>
      <c r="AO814" t="s">
        <v>1322</v>
      </c>
      <c r="AP814" t="n">
        <v>249</v>
      </c>
      <c r="AQ814" t="s">
        <v>91</v>
      </c>
      <c r="AR814" t="s">
        <v>71</v>
      </c>
      <c r="AS814" t="s"/>
      <c r="AT814" t="s">
        <v>93</v>
      </c>
      <c r="AU814" t="s"/>
      <c r="AV814" t="s"/>
      <c r="AW814" t="s"/>
      <c r="AX814" t="s"/>
      <c r="AY814" t="n">
        <v>6797517</v>
      </c>
      <c r="AZ814" t="s"/>
      <c r="BA814" t="s"/>
      <c r="BB814" t="n">
        <v>287053</v>
      </c>
      <c r="BC814" t="n">
        <v>98.74678039550781</v>
      </c>
      <c r="BD814" t="n">
        <v>8.164045333862305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95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1319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1179.45</v>
      </c>
      <c r="L815" t="s">
        <v>77</v>
      </c>
      <c r="M815" t="s"/>
      <c r="N815" t="s">
        <v>1323</v>
      </c>
      <c r="O815" t="s">
        <v>79</v>
      </c>
      <c r="P815" t="s">
        <v>1319</v>
      </c>
      <c r="Q815" t="s"/>
      <c r="R815" t="s">
        <v>115</v>
      </c>
      <c r="S815" t="s">
        <v>1324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>
        <f>HYPERLINK("https://hotelmonitor-cachepage.eclerx.com/savepage/tk_1544250424445359_sr_2150.html","info")</f>
        <v/>
      </c>
      <c r="AA815" t="n">
        <v>-6797517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249</v>
      </c>
      <c r="AQ815" t="s">
        <v>91</v>
      </c>
      <c r="AR815" t="s">
        <v>92</v>
      </c>
      <c r="AS815" t="s"/>
      <c r="AT815" t="s">
        <v>93</v>
      </c>
      <c r="AU815" t="s"/>
      <c r="AV815" t="s"/>
      <c r="AW815" t="s"/>
      <c r="AX815" t="s"/>
      <c r="AY815" t="n">
        <v>6797517</v>
      </c>
      <c r="AZ815" t="s"/>
      <c r="BA815" t="s"/>
      <c r="BB815" t="n">
        <v>287053</v>
      </c>
      <c r="BC815" t="n">
        <v>98.74678039550781</v>
      </c>
      <c r="BD815" t="n">
        <v>8.164045333862305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95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1319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1516.42</v>
      </c>
      <c r="L816" t="s">
        <v>77</v>
      </c>
      <c r="M816" t="s"/>
      <c r="N816" t="s">
        <v>1323</v>
      </c>
      <c r="O816" t="s">
        <v>79</v>
      </c>
      <c r="P816" t="s">
        <v>1319</v>
      </c>
      <c r="Q816" t="s"/>
      <c r="R816" t="s">
        <v>115</v>
      </c>
      <c r="S816" t="s">
        <v>527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HYPERLINK("https://hotelmonitor-cachepage.eclerx.com/savepage/tk_1544250424445359_sr_2150.html","info")</f>
        <v/>
      </c>
      <c r="AA816" t="n">
        <v>-6797517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249</v>
      </c>
      <c r="AQ816" t="s">
        <v>91</v>
      </c>
      <c r="AR816" t="s">
        <v>92</v>
      </c>
      <c r="AS816" t="s"/>
      <c r="AT816" t="s">
        <v>93</v>
      </c>
      <c r="AU816" t="s"/>
      <c r="AV816" t="s"/>
      <c r="AW816" t="s"/>
      <c r="AX816" t="s"/>
      <c r="AY816" t="n">
        <v>6797517</v>
      </c>
      <c r="AZ816" t="s"/>
      <c r="BA816" t="s"/>
      <c r="BB816" t="n">
        <v>287053</v>
      </c>
      <c r="BC816" t="n">
        <v>98.74678039550781</v>
      </c>
      <c r="BD816" t="n">
        <v>8.164045333862305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95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1319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1193.21</v>
      </c>
      <c r="L817" t="s">
        <v>77</v>
      </c>
      <c r="M817" t="s"/>
      <c r="N817" t="s">
        <v>1325</v>
      </c>
      <c r="O817" t="s">
        <v>79</v>
      </c>
      <c r="P817" t="s">
        <v>1319</v>
      </c>
      <c r="Q817" t="s"/>
      <c r="R817" t="s">
        <v>115</v>
      </c>
      <c r="S817" t="s">
        <v>1326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>
        <f>HYPERLINK("https://hotelmonitor-cachepage.eclerx.com/savepage/tk_1544250424445359_sr_2150.html","info")</f>
        <v/>
      </c>
      <c r="AA817" t="n">
        <v>-6797517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89</v>
      </c>
      <c r="AO817" t="s">
        <v>1327</v>
      </c>
      <c r="AP817" t="n">
        <v>249</v>
      </c>
      <c r="AQ817" t="s">
        <v>91</v>
      </c>
      <c r="AR817" t="s">
        <v>71</v>
      </c>
      <c r="AS817" t="s"/>
      <c r="AT817" t="s">
        <v>93</v>
      </c>
      <c r="AU817" t="s"/>
      <c r="AV817" t="s"/>
      <c r="AW817" t="s"/>
      <c r="AX817" t="s"/>
      <c r="AY817" t="n">
        <v>6797517</v>
      </c>
      <c r="AZ817" t="s"/>
      <c r="BA817" t="s"/>
      <c r="BB817" t="n">
        <v>287053</v>
      </c>
      <c r="BC817" t="n">
        <v>98.74678039550781</v>
      </c>
      <c r="BD817" t="n">
        <v>8.164045333862305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95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1319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1263.69</v>
      </c>
      <c r="L818" t="s">
        <v>77</v>
      </c>
      <c r="M818" t="s"/>
      <c r="N818" t="s">
        <v>1007</v>
      </c>
      <c r="O818" t="s">
        <v>79</v>
      </c>
      <c r="P818" t="s">
        <v>1319</v>
      </c>
      <c r="Q818" t="s"/>
      <c r="R818" t="s">
        <v>115</v>
      </c>
      <c r="S818" t="s">
        <v>659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HYPERLINK("https://hotelmonitor-cachepage.eclerx.com/savepage/tk_1544250424445359_sr_2150.html","info")</f>
        <v/>
      </c>
      <c r="AA818" t="n">
        <v>-6797517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249</v>
      </c>
      <c r="AQ818" t="s">
        <v>91</v>
      </c>
      <c r="AR818" t="s">
        <v>92</v>
      </c>
      <c r="AS818" t="s"/>
      <c r="AT818" t="s">
        <v>93</v>
      </c>
      <c r="AU818" t="s"/>
      <c r="AV818" t="s"/>
      <c r="AW818" t="s"/>
      <c r="AX818" t="s"/>
      <c r="AY818" t="n">
        <v>6797517</v>
      </c>
      <c r="AZ818" t="s"/>
      <c r="BA818" t="s"/>
      <c r="BB818" t="n">
        <v>287053</v>
      </c>
      <c r="BC818" t="n">
        <v>98.74678039550781</v>
      </c>
      <c r="BD818" t="n">
        <v>8.164045333862305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95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1319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1600.68</v>
      </c>
      <c r="L819" t="s">
        <v>77</v>
      </c>
      <c r="M819" t="s"/>
      <c r="N819" t="s">
        <v>1007</v>
      </c>
      <c r="O819" t="s">
        <v>79</v>
      </c>
      <c r="P819" t="s">
        <v>1319</v>
      </c>
      <c r="Q819" t="s"/>
      <c r="R819" t="s">
        <v>115</v>
      </c>
      <c r="S819" t="s">
        <v>1328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HYPERLINK("https://hotelmonitor-cachepage.eclerx.com/savepage/tk_1544250424445359_sr_2150.html","info")</f>
        <v/>
      </c>
      <c r="AA819" t="n">
        <v>-6797517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249</v>
      </c>
      <c r="AQ819" t="s">
        <v>91</v>
      </c>
      <c r="AR819" t="s">
        <v>92</v>
      </c>
      <c r="AS819" t="s"/>
      <c r="AT819" t="s">
        <v>93</v>
      </c>
      <c r="AU819" t="s"/>
      <c r="AV819" t="s"/>
      <c r="AW819" t="s"/>
      <c r="AX819" t="s"/>
      <c r="AY819" t="n">
        <v>6797517</v>
      </c>
      <c r="AZ819" t="s"/>
      <c r="BA819" t="s"/>
      <c r="BB819" t="n">
        <v>287053</v>
      </c>
      <c r="BC819" t="n">
        <v>98.74678039550781</v>
      </c>
      <c r="BD819" t="n">
        <v>8.164045333862305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95</v>
      </c>
    </row>
    <row r="820" spans="1:70">
      <c r="A820" t="s">
        <v>145</v>
      </c>
      <c r="B820" t="s">
        <v>71</v>
      </c>
      <c r="C820" t="s">
        <v>72</v>
      </c>
      <c r="D820" t="n">
        <v>2</v>
      </c>
      <c r="E820" t="s">
        <v>146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3738.32</v>
      </c>
      <c r="L820" t="s">
        <v>77</v>
      </c>
      <c r="M820" t="s"/>
      <c r="N820" t="s">
        <v>147</v>
      </c>
      <c r="O820" t="s">
        <v>79</v>
      </c>
      <c r="P820" t="s">
        <v>146</v>
      </c>
      <c r="Q820" t="s"/>
      <c r="R820" t="s">
        <v>148</v>
      </c>
      <c r="S820" t="s">
        <v>149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HYPERLINK("https://hotelmonitor-cachepage.eclerx.com/savepage/tk_1544251429731111_sr_2150.html","info")</f>
        <v/>
      </c>
      <c r="AA820" t="n">
        <v>-6683919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511</v>
      </c>
      <c r="AQ820" t="s">
        <v>91</v>
      </c>
      <c r="AR820" t="s">
        <v>92</v>
      </c>
      <c r="AS820" t="s"/>
      <c r="AT820" t="s">
        <v>93</v>
      </c>
      <c r="AU820" t="s"/>
      <c r="AV820" t="s"/>
      <c r="AW820" t="s"/>
      <c r="AX820" t="s"/>
      <c r="AY820" t="n">
        <v>6683919</v>
      </c>
      <c r="AZ820" t="s">
        <v>150</v>
      </c>
      <c r="BA820" t="s"/>
      <c r="BB820" t="n">
        <v>4423562</v>
      </c>
      <c r="BC820" t="n">
        <v>98.9100550000001</v>
      </c>
      <c r="BD820" t="n">
        <v>8.060124699999999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95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1329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1492.64</v>
      </c>
      <c r="L821" t="s">
        <v>77</v>
      </c>
      <c r="M821" t="s"/>
      <c r="N821" t="s">
        <v>248</v>
      </c>
      <c r="O821" t="s">
        <v>79</v>
      </c>
      <c r="P821" t="s">
        <v>1329</v>
      </c>
      <c r="Q821" t="s"/>
      <c r="R821" t="s">
        <v>80</v>
      </c>
      <c r="S821" t="s">
        <v>1330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HYPERLINK("https://hotelmonitor-cachepage.eclerx.com/savepage/tk_15442502556866417_sr_2150.html","info")</f>
        <v/>
      </c>
      <c r="AA821" t="n">
        <v>-3791812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89</v>
      </c>
      <c r="AO821" t="s">
        <v>1331</v>
      </c>
      <c r="AP821" t="n">
        <v>188</v>
      </c>
      <c r="AQ821" t="s">
        <v>91</v>
      </c>
      <c r="AR821" t="s">
        <v>71</v>
      </c>
      <c r="AS821" t="s"/>
      <c r="AT821" t="s">
        <v>93</v>
      </c>
      <c r="AU821" t="s"/>
      <c r="AV821" t="s"/>
      <c r="AW821" t="s"/>
      <c r="AX821" t="s"/>
      <c r="AY821" t="n">
        <v>3791812</v>
      </c>
      <c r="AZ821" t="s">
        <v>1332</v>
      </c>
      <c r="BA821" t="s"/>
      <c r="BB821" t="n">
        <v>907468</v>
      </c>
      <c r="BC821" t="n">
        <v>98.867752</v>
      </c>
      <c r="BD821" t="n">
        <v>8.029678000000001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95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1329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1492.64</v>
      </c>
      <c r="L822" t="s">
        <v>77</v>
      </c>
      <c r="M822" t="s"/>
      <c r="N822" t="s">
        <v>248</v>
      </c>
      <c r="O822" t="s">
        <v>79</v>
      </c>
      <c r="P822" t="s">
        <v>1329</v>
      </c>
      <c r="Q822" t="s"/>
      <c r="R822" t="s">
        <v>80</v>
      </c>
      <c r="S822" t="s">
        <v>1330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>
        <f>HYPERLINK("https://hotelmonitor-cachepage.eclerx.com/savepage/tk_15442502556866417_sr_2150.html","info")</f>
        <v/>
      </c>
      <c r="AA822" t="n">
        <v>-3791812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89</v>
      </c>
      <c r="AO822" t="s">
        <v>1331</v>
      </c>
      <c r="AP822" t="n">
        <v>188</v>
      </c>
      <c r="AQ822" t="s">
        <v>91</v>
      </c>
      <c r="AR822" t="s">
        <v>261</v>
      </c>
      <c r="AS822" t="s"/>
      <c r="AT822" t="s">
        <v>93</v>
      </c>
      <c r="AU822" t="s"/>
      <c r="AV822" t="s"/>
      <c r="AW822" t="s"/>
      <c r="AX822" t="s"/>
      <c r="AY822" t="n">
        <v>3791812</v>
      </c>
      <c r="AZ822" t="s">
        <v>1332</v>
      </c>
      <c r="BA822" t="s"/>
      <c r="BB822" t="n">
        <v>907468</v>
      </c>
      <c r="BC822" t="n">
        <v>98.867752</v>
      </c>
      <c r="BD822" t="n">
        <v>8.029678000000001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95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1329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1503.79</v>
      </c>
      <c r="L823" t="s">
        <v>77</v>
      </c>
      <c r="M823" t="s"/>
      <c r="N823" t="s">
        <v>248</v>
      </c>
      <c r="O823" t="s">
        <v>79</v>
      </c>
      <c r="P823" t="s">
        <v>1329</v>
      </c>
      <c r="Q823" t="s"/>
      <c r="R823" t="s">
        <v>80</v>
      </c>
      <c r="S823" t="s">
        <v>810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>
        <f>HYPERLINK("https://hotelmonitor-cachepage.eclerx.com/savepage/tk_15442502556866417_sr_2150.html","info")</f>
        <v/>
      </c>
      <c r="AA823" t="n">
        <v>-3791812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89</v>
      </c>
      <c r="AO823" t="s">
        <v>640</v>
      </c>
      <c r="AP823" t="n">
        <v>188</v>
      </c>
      <c r="AQ823" t="s">
        <v>91</v>
      </c>
      <c r="AR823" t="s">
        <v>92</v>
      </c>
      <c r="AS823" t="s"/>
      <c r="AT823" t="s">
        <v>93</v>
      </c>
      <c r="AU823" t="s"/>
      <c r="AV823" t="s"/>
      <c r="AW823" t="s"/>
      <c r="AX823" t="s"/>
      <c r="AY823" t="n">
        <v>3791812</v>
      </c>
      <c r="AZ823" t="s">
        <v>1332</v>
      </c>
      <c r="BA823" t="s"/>
      <c r="BB823" t="n">
        <v>907468</v>
      </c>
      <c r="BC823" t="n">
        <v>98.867752</v>
      </c>
      <c r="BD823" t="n">
        <v>8.029678000000001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95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1329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1664.91</v>
      </c>
      <c r="L824" t="s">
        <v>77</v>
      </c>
      <c r="M824" t="s"/>
      <c r="N824" t="s">
        <v>248</v>
      </c>
      <c r="O824" t="s">
        <v>79</v>
      </c>
      <c r="P824" t="s">
        <v>1329</v>
      </c>
      <c r="Q824" t="s"/>
      <c r="R824" t="s">
        <v>80</v>
      </c>
      <c r="S824" t="s">
        <v>1333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HYPERLINK("https://hotelmonitor-cachepage.eclerx.com/savepage/tk_15442502556866417_sr_2150.html","info")</f>
        <v/>
      </c>
      <c r="AA824" t="n">
        <v>-3791812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188</v>
      </c>
      <c r="AQ824" t="s">
        <v>91</v>
      </c>
      <c r="AR824" t="s">
        <v>92</v>
      </c>
      <c r="AS824" t="s"/>
      <c r="AT824" t="s">
        <v>93</v>
      </c>
      <c r="AU824" t="s"/>
      <c r="AV824" t="s"/>
      <c r="AW824" t="s"/>
      <c r="AX824" t="s"/>
      <c r="AY824" t="n">
        <v>3791812</v>
      </c>
      <c r="AZ824" t="s">
        <v>1332</v>
      </c>
      <c r="BA824" t="s"/>
      <c r="BB824" t="n">
        <v>907468</v>
      </c>
      <c r="BC824" t="n">
        <v>98.867752</v>
      </c>
      <c r="BD824" t="n">
        <v>8.029678000000001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95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1329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1670.31</v>
      </c>
      <c r="L825" t="s">
        <v>77</v>
      </c>
      <c r="M825" t="s"/>
      <c r="N825" t="s">
        <v>248</v>
      </c>
      <c r="O825" t="s">
        <v>79</v>
      </c>
      <c r="P825" t="s">
        <v>1329</v>
      </c>
      <c r="Q825" t="s"/>
      <c r="R825" t="s">
        <v>80</v>
      </c>
      <c r="S825" t="s">
        <v>1334</v>
      </c>
      <c r="T825" t="s">
        <v>82</v>
      </c>
      <c r="U825" t="s">
        <v>83</v>
      </c>
      <c r="V825" t="s">
        <v>84</v>
      </c>
      <c r="W825" t="s">
        <v>105</v>
      </c>
      <c r="X825" t="s"/>
      <c r="Y825" t="s">
        <v>86</v>
      </c>
      <c r="Z825">
        <f>HYPERLINK("https://hotelmonitor-cachepage.eclerx.com/savepage/tk_15442502556866417_sr_2150.html","info")</f>
        <v/>
      </c>
      <c r="AA825" t="n">
        <v>-3791812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89</v>
      </c>
      <c r="AO825" t="s">
        <v>1335</v>
      </c>
      <c r="AP825" t="n">
        <v>188</v>
      </c>
      <c r="AQ825" t="s">
        <v>91</v>
      </c>
      <c r="AR825" t="s">
        <v>71</v>
      </c>
      <c r="AS825" t="s"/>
      <c r="AT825" t="s">
        <v>93</v>
      </c>
      <c r="AU825" t="s"/>
      <c r="AV825" t="s"/>
      <c r="AW825" t="s"/>
      <c r="AX825" t="s"/>
      <c r="AY825" t="n">
        <v>3791812</v>
      </c>
      <c r="AZ825" t="s">
        <v>1332</v>
      </c>
      <c r="BA825" t="s"/>
      <c r="BB825" t="n">
        <v>907468</v>
      </c>
      <c r="BC825" t="n">
        <v>98.867752</v>
      </c>
      <c r="BD825" t="n">
        <v>8.029678000000001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95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1329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1670.31</v>
      </c>
      <c r="L826" t="s">
        <v>77</v>
      </c>
      <c r="M826" t="s"/>
      <c r="N826" t="s">
        <v>248</v>
      </c>
      <c r="O826" t="s">
        <v>79</v>
      </c>
      <c r="P826" t="s">
        <v>1329</v>
      </c>
      <c r="Q826" t="s"/>
      <c r="R826" t="s">
        <v>80</v>
      </c>
      <c r="S826" t="s">
        <v>1334</v>
      </c>
      <c r="T826" t="s">
        <v>82</v>
      </c>
      <c r="U826" t="s">
        <v>83</v>
      </c>
      <c r="V826" t="s">
        <v>84</v>
      </c>
      <c r="W826" t="s">
        <v>105</v>
      </c>
      <c r="X826" t="s"/>
      <c r="Y826" t="s">
        <v>86</v>
      </c>
      <c r="Z826">
        <f>HYPERLINK("https://hotelmonitor-cachepage.eclerx.com/savepage/tk_15442502556866417_sr_2150.html","info")</f>
        <v/>
      </c>
      <c r="AA826" t="n">
        <v>-3791812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89</v>
      </c>
      <c r="AO826" t="s">
        <v>1335</v>
      </c>
      <c r="AP826" t="n">
        <v>188</v>
      </c>
      <c r="AQ826" t="s">
        <v>91</v>
      </c>
      <c r="AR826" t="s">
        <v>261</v>
      </c>
      <c r="AS826" t="s"/>
      <c r="AT826" t="s">
        <v>93</v>
      </c>
      <c r="AU826" t="s"/>
      <c r="AV826" t="s"/>
      <c r="AW826" t="s"/>
      <c r="AX826" t="s"/>
      <c r="AY826" t="n">
        <v>3791812</v>
      </c>
      <c r="AZ826" t="s">
        <v>1332</v>
      </c>
      <c r="BA826" t="s"/>
      <c r="BB826" t="n">
        <v>907468</v>
      </c>
      <c r="BC826" t="n">
        <v>98.867752</v>
      </c>
      <c r="BD826" t="n">
        <v>8.029678000000001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95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1329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1778.07</v>
      </c>
      <c r="L827" t="s">
        <v>77</v>
      </c>
      <c r="M827" t="s"/>
      <c r="N827" t="s">
        <v>219</v>
      </c>
      <c r="O827" t="s">
        <v>79</v>
      </c>
      <c r="P827" t="s">
        <v>1329</v>
      </c>
      <c r="Q827" t="s"/>
      <c r="R827" t="s">
        <v>80</v>
      </c>
      <c r="S827" t="s">
        <v>1336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HYPERLINK("https://hotelmonitor-cachepage.eclerx.com/savepage/tk_15442502556866417_sr_2150.html","info")</f>
        <v/>
      </c>
      <c r="AA827" t="n">
        <v>-3791812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89</v>
      </c>
      <c r="AO827" t="s">
        <v>1337</v>
      </c>
      <c r="AP827" t="n">
        <v>188</v>
      </c>
      <c r="AQ827" t="s">
        <v>91</v>
      </c>
      <c r="AR827" t="s">
        <v>71</v>
      </c>
      <c r="AS827" t="s"/>
      <c r="AT827" t="s">
        <v>93</v>
      </c>
      <c r="AU827" t="s"/>
      <c r="AV827" t="s"/>
      <c r="AW827" t="s"/>
      <c r="AX827" t="s"/>
      <c r="AY827" t="n">
        <v>3791812</v>
      </c>
      <c r="AZ827" t="s">
        <v>1332</v>
      </c>
      <c r="BA827" t="s"/>
      <c r="BB827" t="n">
        <v>907468</v>
      </c>
      <c r="BC827" t="n">
        <v>98.867752</v>
      </c>
      <c r="BD827" t="n">
        <v>8.029678000000001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95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1329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1778.07</v>
      </c>
      <c r="L828" t="s">
        <v>77</v>
      </c>
      <c r="M828" t="s"/>
      <c r="N828" t="s">
        <v>219</v>
      </c>
      <c r="O828" t="s">
        <v>79</v>
      </c>
      <c r="P828" t="s">
        <v>1329</v>
      </c>
      <c r="Q828" t="s"/>
      <c r="R828" t="s">
        <v>80</v>
      </c>
      <c r="S828" t="s">
        <v>1336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>
        <f>HYPERLINK("https://hotelmonitor-cachepage.eclerx.com/savepage/tk_15442502556866417_sr_2150.html","info")</f>
        <v/>
      </c>
      <c r="AA828" t="n">
        <v>-3791812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89</v>
      </c>
      <c r="AO828" t="s">
        <v>1337</v>
      </c>
      <c r="AP828" t="n">
        <v>188</v>
      </c>
      <c r="AQ828" t="s">
        <v>91</v>
      </c>
      <c r="AR828" t="s">
        <v>261</v>
      </c>
      <c r="AS828" t="s"/>
      <c r="AT828" t="s">
        <v>93</v>
      </c>
      <c r="AU828" t="s"/>
      <c r="AV828" t="s"/>
      <c r="AW828" t="s"/>
      <c r="AX828" t="s"/>
      <c r="AY828" t="n">
        <v>3791812</v>
      </c>
      <c r="AZ828" t="s">
        <v>1332</v>
      </c>
      <c r="BA828" t="s"/>
      <c r="BB828" t="n">
        <v>907468</v>
      </c>
      <c r="BC828" t="n">
        <v>98.867752</v>
      </c>
      <c r="BD828" t="n">
        <v>8.029678000000001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95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1329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1826.03</v>
      </c>
      <c r="L829" t="s">
        <v>77</v>
      </c>
      <c r="M829" t="s"/>
      <c r="N829" t="s">
        <v>248</v>
      </c>
      <c r="O829" t="s">
        <v>79</v>
      </c>
      <c r="P829" t="s">
        <v>1329</v>
      </c>
      <c r="Q829" t="s"/>
      <c r="R829" t="s">
        <v>80</v>
      </c>
      <c r="S829" t="s">
        <v>1338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>
        <f>HYPERLINK("https://hotelmonitor-cachepage.eclerx.com/savepage/tk_15442502556866417_sr_2150.html","info")</f>
        <v/>
      </c>
      <c r="AA829" t="n">
        <v>-3791812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188</v>
      </c>
      <c r="AQ829" t="s">
        <v>91</v>
      </c>
      <c r="AR829" t="s">
        <v>92</v>
      </c>
      <c r="AS829" t="s"/>
      <c r="AT829" t="s">
        <v>93</v>
      </c>
      <c r="AU829" t="s"/>
      <c r="AV829" t="s"/>
      <c r="AW829" t="s"/>
      <c r="AX829" t="s"/>
      <c r="AY829" t="n">
        <v>3791812</v>
      </c>
      <c r="AZ829" t="s">
        <v>1332</v>
      </c>
      <c r="BA829" t="s"/>
      <c r="BB829" t="n">
        <v>907468</v>
      </c>
      <c r="BC829" t="n">
        <v>98.867752</v>
      </c>
      <c r="BD829" t="n">
        <v>8.029678000000001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95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1329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1939.71</v>
      </c>
      <c r="L830" t="s">
        <v>77</v>
      </c>
      <c r="M830" t="s"/>
      <c r="N830" t="s">
        <v>219</v>
      </c>
      <c r="O830" t="s">
        <v>79</v>
      </c>
      <c r="P830" t="s">
        <v>1329</v>
      </c>
      <c r="Q830" t="s"/>
      <c r="R830" t="s">
        <v>80</v>
      </c>
      <c r="S830" t="s">
        <v>1339</v>
      </c>
      <c r="T830" t="s">
        <v>82</v>
      </c>
      <c r="U830" t="s">
        <v>83</v>
      </c>
      <c r="V830" t="s">
        <v>84</v>
      </c>
      <c r="W830" t="s">
        <v>105</v>
      </c>
      <c r="X830" t="s"/>
      <c r="Y830" t="s">
        <v>86</v>
      </c>
      <c r="Z830">
        <f>HYPERLINK("https://hotelmonitor-cachepage.eclerx.com/savepage/tk_15442502556866417_sr_2150.html","info")</f>
        <v/>
      </c>
      <c r="AA830" t="n">
        <v>-3791812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89</v>
      </c>
      <c r="AO830" t="s">
        <v>1340</v>
      </c>
      <c r="AP830" t="n">
        <v>188</v>
      </c>
      <c r="AQ830" t="s">
        <v>91</v>
      </c>
      <c r="AR830" t="s">
        <v>71</v>
      </c>
      <c r="AS830" t="s"/>
      <c r="AT830" t="s">
        <v>93</v>
      </c>
      <c r="AU830" t="s"/>
      <c r="AV830" t="s"/>
      <c r="AW830" t="s"/>
      <c r="AX830" t="s"/>
      <c r="AY830" t="n">
        <v>3791812</v>
      </c>
      <c r="AZ830" t="s">
        <v>1332</v>
      </c>
      <c r="BA830" t="s"/>
      <c r="BB830" t="n">
        <v>907468</v>
      </c>
      <c r="BC830" t="n">
        <v>98.867752</v>
      </c>
      <c r="BD830" t="n">
        <v>8.029678000000001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95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1329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1939.71</v>
      </c>
      <c r="L831" t="s">
        <v>77</v>
      </c>
      <c r="M831" t="s"/>
      <c r="N831" t="s">
        <v>219</v>
      </c>
      <c r="O831" t="s">
        <v>79</v>
      </c>
      <c r="P831" t="s">
        <v>1329</v>
      </c>
      <c r="Q831" t="s"/>
      <c r="R831" t="s">
        <v>80</v>
      </c>
      <c r="S831" t="s">
        <v>1339</v>
      </c>
      <c r="T831" t="s">
        <v>82</v>
      </c>
      <c r="U831" t="s">
        <v>83</v>
      </c>
      <c r="V831" t="s">
        <v>84</v>
      </c>
      <c r="W831" t="s">
        <v>105</v>
      </c>
      <c r="X831" t="s"/>
      <c r="Y831" t="s">
        <v>86</v>
      </c>
      <c r="Z831">
        <f>HYPERLINK("https://hotelmonitor-cachepage.eclerx.com/savepage/tk_15442502556866417_sr_2150.html","info")</f>
        <v/>
      </c>
      <c r="AA831" t="n">
        <v>-3791812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89</v>
      </c>
      <c r="AO831" t="s">
        <v>1340</v>
      </c>
      <c r="AP831" t="n">
        <v>188</v>
      </c>
      <c r="AQ831" t="s">
        <v>91</v>
      </c>
      <c r="AR831" t="s">
        <v>261</v>
      </c>
      <c r="AS831" t="s"/>
      <c r="AT831" t="s">
        <v>93</v>
      </c>
      <c r="AU831" t="s"/>
      <c r="AV831" t="s"/>
      <c r="AW831" t="s"/>
      <c r="AX831" t="s"/>
      <c r="AY831" t="n">
        <v>3791812</v>
      </c>
      <c r="AZ831" t="s">
        <v>1332</v>
      </c>
      <c r="BA831" t="s"/>
      <c r="BB831" t="n">
        <v>907468</v>
      </c>
      <c r="BC831" t="n">
        <v>98.867752</v>
      </c>
      <c r="BD831" t="n">
        <v>8.029678000000001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95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1341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2245.76</v>
      </c>
      <c r="L832" t="s">
        <v>77</v>
      </c>
      <c r="M832" t="s"/>
      <c r="N832" t="s">
        <v>1342</v>
      </c>
      <c r="O832" t="s">
        <v>79</v>
      </c>
      <c r="P832" t="s">
        <v>1341</v>
      </c>
      <c r="Q832" t="s"/>
      <c r="R832" t="s">
        <v>115</v>
      </c>
      <c r="S832" t="s">
        <v>1343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>
        <f>HYPERLINK("https://hotelmonitor-cachepage.eclerx.com/savepage/tk_154425046610979_sr_2150.html","info")</f>
        <v/>
      </c>
      <c r="AA832" t="n">
        <v>-4750952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266</v>
      </c>
      <c r="AQ832" t="s">
        <v>91</v>
      </c>
      <c r="AR832" t="s">
        <v>92</v>
      </c>
      <c r="AS832" t="s"/>
      <c r="AT832" t="s">
        <v>93</v>
      </c>
      <c r="AU832" t="s"/>
      <c r="AV832" t="s"/>
      <c r="AW832" t="s"/>
      <c r="AX832" t="s"/>
      <c r="AY832" t="n">
        <v>4750952</v>
      </c>
      <c r="AZ832" t="s">
        <v>1344</v>
      </c>
      <c r="BA832" t="s"/>
      <c r="BB832" t="n">
        <v>186913</v>
      </c>
      <c r="BC832" t="n">
        <v>98.8242423534393</v>
      </c>
      <c r="BD832" t="n">
        <v>8.03330483424357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95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1341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2372.88</v>
      </c>
      <c r="L833" t="s">
        <v>77</v>
      </c>
      <c r="M833" t="s"/>
      <c r="N833" t="s">
        <v>1342</v>
      </c>
      <c r="O833" t="s">
        <v>79</v>
      </c>
      <c r="P833" t="s">
        <v>1341</v>
      </c>
      <c r="Q833" t="s"/>
      <c r="R833" t="s">
        <v>115</v>
      </c>
      <c r="S833" t="s">
        <v>1345</v>
      </c>
      <c r="T833" t="s">
        <v>82</v>
      </c>
      <c r="U833" t="s">
        <v>83</v>
      </c>
      <c r="V833" t="s">
        <v>84</v>
      </c>
      <c r="W833" t="s">
        <v>105</v>
      </c>
      <c r="X833" t="s"/>
      <c r="Y833" t="s">
        <v>86</v>
      </c>
      <c r="Z833">
        <f>HYPERLINK("https://hotelmonitor-cachepage.eclerx.com/savepage/tk_154425046610979_sr_2150.html","info")</f>
        <v/>
      </c>
      <c r="AA833" t="n">
        <v>-4750952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266</v>
      </c>
      <c r="AQ833" t="s">
        <v>91</v>
      </c>
      <c r="AR833" t="s">
        <v>92</v>
      </c>
      <c r="AS833" t="s"/>
      <c r="AT833" t="s">
        <v>93</v>
      </c>
      <c r="AU833" t="s"/>
      <c r="AV833" t="s"/>
      <c r="AW833" t="s"/>
      <c r="AX833" t="s"/>
      <c r="AY833" t="n">
        <v>4750952</v>
      </c>
      <c r="AZ833" t="s">
        <v>1344</v>
      </c>
      <c r="BA833" t="s"/>
      <c r="BB833" t="n">
        <v>186913</v>
      </c>
      <c r="BC833" t="n">
        <v>98.8242423534393</v>
      </c>
      <c r="BD833" t="n">
        <v>8.03330483424357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95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1341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2711.87</v>
      </c>
      <c r="L834" t="s">
        <v>77</v>
      </c>
      <c r="M834" t="s"/>
      <c r="N834" t="s">
        <v>1342</v>
      </c>
      <c r="O834" t="s">
        <v>79</v>
      </c>
      <c r="P834" t="s">
        <v>1341</v>
      </c>
      <c r="Q834" t="s"/>
      <c r="R834" t="s">
        <v>115</v>
      </c>
      <c r="S834" t="s">
        <v>1346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>
        <f>HYPERLINK("https://hotelmonitor-cachepage.eclerx.com/savepage/tk_154425046610979_sr_2150.html","info")</f>
        <v/>
      </c>
      <c r="AA834" t="n">
        <v>-4750952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266</v>
      </c>
      <c r="AQ834" t="s">
        <v>91</v>
      </c>
      <c r="AR834" t="s">
        <v>92</v>
      </c>
      <c r="AS834" t="s"/>
      <c r="AT834" t="s">
        <v>93</v>
      </c>
      <c r="AU834" t="s"/>
      <c r="AV834" t="s"/>
      <c r="AW834" t="s"/>
      <c r="AX834" t="s"/>
      <c r="AY834" t="n">
        <v>4750952</v>
      </c>
      <c r="AZ834" t="s">
        <v>1344</v>
      </c>
      <c r="BA834" t="s"/>
      <c r="BB834" t="n">
        <v>186913</v>
      </c>
      <c r="BC834" t="n">
        <v>98.8242423534393</v>
      </c>
      <c r="BD834" t="n">
        <v>8.03330483424357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95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1347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1137.32</v>
      </c>
      <c r="L835" t="s">
        <v>77</v>
      </c>
      <c r="M835" t="s"/>
      <c r="N835" t="s">
        <v>1348</v>
      </c>
      <c r="O835" t="s">
        <v>79</v>
      </c>
      <c r="P835" t="s">
        <v>1347</v>
      </c>
      <c r="Q835" t="s"/>
      <c r="R835" t="s">
        <v>359</v>
      </c>
      <c r="S835" t="s">
        <v>1349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>
        <f>HYPERLINK("https://hotelmonitor-cachepage.eclerx.com/savepage/tk_15442507576085556_sr_2150.html","info")</f>
        <v/>
      </c>
      <c r="AA835" t="n">
        <v>-4750998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380</v>
      </c>
      <c r="AQ835" t="s">
        <v>91</v>
      </c>
      <c r="AR835" t="s">
        <v>92</v>
      </c>
      <c r="AS835" t="s"/>
      <c r="AT835" t="s">
        <v>93</v>
      </c>
      <c r="AU835" t="s"/>
      <c r="AV835" t="s"/>
      <c r="AW835" t="s"/>
      <c r="AX835" t="s"/>
      <c r="AY835" t="n">
        <v>4750998</v>
      </c>
      <c r="AZ835" t="s">
        <v>1350</v>
      </c>
      <c r="BA835" t="s"/>
      <c r="BB835" t="n">
        <v>819843</v>
      </c>
      <c r="BC835" t="n">
        <v>98.8433504104614</v>
      </c>
      <c r="BD835" t="n">
        <v>8.070064814081791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95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1347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2527.38</v>
      </c>
      <c r="L836" t="s">
        <v>77</v>
      </c>
      <c r="M836" t="s"/>
      <c r="N836" t="s">
        <v>1351</v>
      </c>
      <c r="O836" t="s">
        <v>79</v>
      </c>
      <c r="P836" t="s">
        <v>1347</v>
      </c>
      <c r="Q836" t="s"/>
      <c r="R836" t="s">
        <v>359</v>
      </c>
      <c r="S836" t="s">
        <v>1352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>
        <f>HYPERLINK("https://hotelmonitor-cachepage.eclerx.com/savepage/tk_15442507576085556_sr_2150.html","info")</f>
        <v/>
      </c>
      <c r="AA836" t="n">
        <v>-4750998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380</v>
      </c>
      <c r="AQ836" t="s">
        <v>91</v>
      </c>
      <c r="AR836" t="s">
        <v>92</v>
      </c>
      <c r="AS836" t="s"/>
      <c r="AT836" t="s">
        <v>93</v>
      </c>
      <c r="AU836" t="s"/>
      <c r="AV836" t="s"/>
      <c r="AW836" t="s"/>
      <c r="AX836" t="s"/>
      <c r="AY836" t="n">
        <v>4750998</v>
      </c>
      <c r="AZ836" t="s">
        <v>1350</v>
      </c>
      <c r="BA836" t="s"/>
      <c r="BB836" t="n">
        <v>819843</v>
      </c>
      <c r="BC836" t="n">
        <v>98.8433504104614</v>
      </c>
      <c r="BD836" t="n">
        <v>8.070064814081791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95</v>
      </c>
    </row>
    <row r="837" spans="1:70">
      <c r="A837" t="s">
        <v>145</v>
      </c>
      <c r="B837" t="s">
        <v>71</v>
      </c>
      <c r="C837" t="s">
        <v>72</v>
      </c>
      <c r="D837" t="n">
        <v>2</v>
      </c>
      <c r="E837" t="s">
        <v>1048</v>
      </c>
      <c r="F837" t="s"/>
      <c r="G837" t="s">
        <v>74</v>
      </c>
      <c r="H837" t="s">
        <v>75</v>
      </c>
      <c r="I837" t="s"/>
      <c r="J837" t="s">
        <v>76</v>
      </c>
      <c r="K837" t="n">
        <v>1071.76</v>
      </c>
      <c r="L837" t="s">
        <v>77</v>
      </c>
      <c r="M837" t="s"/>
      <c r="N837" t="s">
        <v>112</v>
      </c>
      <c r="O837" t="s">
        <v>79</v>
      </c>
      <c r="P837" t="s">
        <v>1048</v>
      </c>
      <c r="Q837" t="s"/>
      <c r="R837" t="s">
        <v>80</v>
      </c>
      <c r="S837" t="s">
        <v>1353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>
        <f>HYPERLINK("https://hotelmonitor-cachepage.eclerx.com/savepage/tk_15442514190641584_sr_2150.html","info")</f>
        <v/>
      </c>
      <c r="AA837" t="s"/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1354</v>
      </c>
      <c r="AP837" t="n">
        <v>509</v>
      </c>
      <c r="AQ837" t="s">
        <v>91</v>
      </c>
      <c r="AR837" t="s">
        <v>71</v>
      </c>
      <c r="AS837" t="s"/>
      <c r="AT837" t="s">
        <v>93</v>
      </c>
      <c r="AU837" t="s"/>
      <c r="AV837" t="s"/>
      <c r="AW837" t="s"/>
      <c r="AX837" t="s"/>
      <c r="AY837" t="s"/>
      <c r="AZ837" t="s"/>
      <c r="BA837" t="s"/>
      <c r="BB837" t="n">
        <v>5500523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95</v>
      </c>
    </row>
    <row r="838" spans="1:70">
      <c r="A838" t="s">
        <v>145</v>
      </c>
      <c r="B838" t="s">
        <v>71</v>
      </c>
      <c r="C838" t="s">
        <v>72</v>
      </c>
      <c r="D838" t="n">
        <v>2</v>
      </c>
      <c r="E838" t="s">
        <v>1048</v>
      </c>
      <c r="F838" t="s"/>
      <c r="G838" t="s">
        <v>74</v>
      </c>
      <c r="H838" t="s">
        <v>75</v>
      </c>
      <c r="I838" t="s"/>
      <c r="J838" t="s">
        <v>76</v>
      </c>
      <c r="K838" t="n">
        <v>1071.76</v>
      </c>
      <c r="L838" t="s">
        <v>77</v>
      </c>
      <c r="M838" t="s"/>
      <c r="N838" t="s">
        <v>202</v>
      </c>
      <c r="O838" t="s">
        <v>79</v>
      </c>
      <c r="P838" t="s">
        <v>1048</v>
      </c>
      <c r="Q838" t="s"/>
      <c r="R838" t="s">
        <v>80</v>
      </c>
      <c r="S838" t="s">
        <v>1353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>
        <f>HYPERLINK("https://hotelmonitor-cachepage.eclerx.com/savepage/tk_15442514190641584_sr_2150.html","info")</f>
        <v/>
      </c>
      <c r="AA838" t="s"/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89</v>
      </c>
      <c r="AO838" t="s">
        <v>1354</v>
      </c>
      <c r="AP838" t="n">
        <v>509</v>
      </c>
      <c r="AQ838" t="s">
        <v>91</v>
      </c>
      <c r="AR838" t="s">
        <v>71</v>
      </c>
      <c r="AS838" t="s"/>
      <c r="AT838" t="s">
        <v>93</v>
      </c>
      <c r="AU838" t="s"/>
      <c r="AV838" t="s"/>
      <c r="AW838" t="s"/>
      <c r="AX838" t="s"/>
      <c r="AY838" t="s"/>
      <c r="AZ838" t="s"/>
      <c r="BA838" t="s"/>
      <c r="BB838" t="n">
        <v>5500523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95</v>
      </c>
    </row>
    <row r="839" spans="1:70">
      <c r="A839" t="s">
        <v>145</v>
      </c>
      <c r="B839" t="s">
        <v>71</v>
      </c>
      <c r="C839" t="s">
        <v>72</v>
      </c>
      <c r="D839" t="n">
        <v>2</v>
      </c>
      <c r="E839" t="s">
        <v>1048</v>
      </c>
      <c r="F839" t="s"/>
      <c r="G839" t="s">
        <v>74</v>
      </c>
      <c r="H839" t="s">
        <v>75</v>
      </c>
      <c r="I839" t="s"/>
      <c r="J839" t="s">
        <v>76</v>
      </c>
      <c r="K839" t="n">
        <v>2293.1</v>
      </c>
      <c r="L839" t="s">
        <v>77</v>
      </c>
      <c r="M839" t="s"/>
      <c r="N839" t="s">
        <v>1355</v>
      </c>
      <c r="O839" t="s">
        <v>79</v>
      </c>
      <c r="P839" t="s">
        <v>1048</v>
      </c>
      <c r="Q839" t="s"/>
      <c r="R839" t="s">
        <v>80</v>
      </c>
      <c r="S839" t="s">
        <v>1356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>
        <f>HYPERLINK("https://hotelmonitor-cachepage.eclerx.com/savepage/tk_15442514190641584_sr_2150.html","info")</f>
        <v/>
      </c>
      <c r="AA839" t="s"/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89</v>
      </c>
      <c r="AO839" t="s">
        <v>1357</v>
      </c>
      <c r="AP839" t="n">
        <v>509</v>
      </c>
      <c r="AQ839" t="s">
        <v>91</v>
      </c>
      <c r="AR839" t="s">
        <v>71</v>
      </c>
      <c r="AS839" t="s"/>
      <c r="AT839" t="s">
        <v>93</v>
      </c>
      <c r="AU839" t="s"/>
      <c r="AV839" t="s"/>
      <c r="AW839" t="s"/>
      <c r="AX839" t="s"/>
      <c r="AY839" t="s"/>
      <c r="AZ839" t="s"/>
      <c r="BA839" t="s"/>
      <c r="BB839" t="n">
        <v>5500523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95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1358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972.22</v>
      </c>
      <c r="L840" t="s">
        <v>77</v>
      </c>
      <c r="M840" t="s"/>
      <c r="N840" t="s">
        <v>1359</v>
      </c>
      <c r="O840" t="s">
        <v>79</v>
      </c>
      <c r="P840" t="s">
        <v>1358</v>
      </c>
      <c r="Q840" t="s"/>
      <c r="R840" t="s">
        <v>237</v>
      </c>
      <c r="S840" t="s">
        <v>1360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HYPERLINK("https://hotelmonitor-cachepage.eclerx.com/savepage/tk_15442505372598534_sr_2150.html","info")</f>
        <v/>
      </c>
      <c r="AA840" t="n">
        <v>-5169713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295</v>
      </c>
      <c r="AQ840" t="s">
        <v>91</v>
      </c>
      <c r="AR840" t="s">
        <v>92</v>
      </c>
      <c r="AS840" t="s"/>
      <c r="AT840" t="s">
        <v>93</v>
      </c>
      <c r="AU840" t="s"/>
      <c r="AV840" t="s"/>
      <c r="AW840" t="s"/>
      <c r="AX840" t="s"/>
      <c r="AY840" t="n">
        <v>5169713</v>
      </c>
      <c r="AZ840" t="s">
        <v>1361</v>
      </c>
      <c r="BA840" t="s"/>
      <c r="BB840" t="n">
        <v>2556092</v>
      </c>
      <c r="BC840" t="n">
        <v>98.93297</v>
      </c>
      <c r="BD840" t="n">
        <v>8.108741999999999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95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1362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2769.85</v>
      </c>
      <c r="L841" t="s">
        <v>77</v>
      </c>
      <c r="M841" t="s"/>
      <c r="N841" t="s">
        <v>157</v>
      </c>
      <c r="O841" t="s">
        <v>79</v>
      </c>
      <c r="P841" t="s">
        <v>1362</v>
      </c>
      <c r="Q841" t="s"/>
      <c r="R841" t="s">
        <v>115</v>
      </c>
      <c r="S841" t="s">
        <v>1363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HYPERLINK("https://hotelmonitor-cachepage.eclerx.com/savepage/tk_15442498798459342_sr_2150.html","info")</f>
        <v/>
      </c>
      <c r="AA841" t="n">
        <v>-3791874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89</v>
      </c>
      <c r="AO841" t="s">
        <v>1364</v>
      </c>
      <c r="AP841" t="n">
        <v>10</v>
      </c>
      <c r="AQ841" t="s">
        <v>91</v>
      </c>
      <c r="AR841" t="s">
        <v>71</v>
      </c>
      <c r="AS841" t="s"/>
      <c r="AT841" t="s">
        <v>93</v>
      </c>
      <c r="AU841" t="s"/>
      <c r="AV841" t="s"/>
      <c r="AW841" t="s"/>
      <c r="AX841" t="s"/>
      <c r="AY841" t="n">
        <v>3791874</v>
      </c>
      <c r="AZ841" t="s">
        <v>1365</v>
      </c>
      <c r="BA841" t="s"/>
      <c r="BB841" t="n">
        <v>297114</v>
      </c>
      <c r="BC841" t="n">
        <v>98.81681824</v>
      </c>
      <c r="BD841" t="n">
        <v>8.038263321000001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95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1362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3039.25</v>
      </c>
      <c r="L842" t="s">
        <v>77</v>
      </c>
      <c r="M842" t="s"/>
      <c r="N842" t="s">
        <v>157</v>
      </c>
      <c r="O842" t="s">
        <v>79</v>
      </c>
      <c r="P842" t="s">
        <v>1362</v>
      </c>
      <c r="Q842" t="s"/>
      <c r="R842" t="s">
        <v>115</v>
      </c>
      <c r="S842" t="s">
        <v>1366</v>
      </c>
      <c r="T842" t="s">
        <v>82</v>
      </c>
      <c r="U842" t="s">
        <v>83</v>
      </c>
      <c r="V842" t="s">
        <v>84</v>
      </c>
      <c r="W842" t="s">
        <v>105</v>
      </c>
      <c r="X842" t="s"/>
      <c r="Y842" t="s">
        <v>86</v>
      </c>
      <c r="Z842">
        <f>HYPERLINK("https://hotelmonitor-cachepage.eclerx.com/savepage/tk_15442498798459342_sr_2150.html","info")</f>
        <v/>
      </c>
      <c r="AA842" t="n">
        <v>-3791874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89</v>
      </c>
      <c r="AO842" t="s">
        <v>1367</v>
      </c>
      <c r="AP842" t="n">
        <v>10</v>
      </c>
      <c r="AQ842" t="s">
        <v>91</v>
      </c>
      <c r="AR842" t="s">
        <v>71</v>
      </c>
      <c r="AS842" t="s"/>
      <c r="AT842" t="s">
        <v>93</v>
      </c>
      <c r="AU842" t="s"/>
      <c r="AV842" t="s"/>
      <c r="AW842" t="s"/>
      <c r="AX842" t="s"/>
      <c r="AY842" t="n">
        <v>3791874</v>
      </c>
      <c r="AZ842" t="s">
        <v>1365</v>
      </c>
      <c r="BA842" t="s"/>
      <c r="BB842" t="n">
        <v>297114</v>
      </c>
      <c r="BC842" t="n">
        <v>98.81681824</v>
      </c>
      <c r="BD842" t="n">
        <v>8.038263321000001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95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1362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3240.74</v>
      </c>
      <c r="L843" t="s">
        <v>77</v>
      </c>
      <c r="M843" t="s"/>
      <c r="N843" t="s">
        <v>157</v>
      </c>
      <c r="O843" t="s">
        <v>79</v>
      </c>
      <c r="P843" t="s">
        <v>1362</v>
      </c>
      <c r="Q843" t="s"/>
      <c r="R843" t="s">
        <v>115</v>
      </c>
      <c r="S843" t="s">
        <v>1368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HYPERLINK("https://hotelmonitor-cachepage.eclerx.com/savepage/tk_15442498798459342_sr_2150.html","info")</f>
        <v/>
      </c>
      <c r="AA843" t="n">
        <v>-3791874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10</v>
      </c>
      <c r="AQ843" t="s">
        <v>91</v>
      </c>
      <c r="AR843" t="s">
        <v>92</v>
      </c>
      <c r="AS843" t="s"/>
      <c r="AT843" t="s">
        <v>93</v>
      </c>
      <c r="AU843" t="s"/>
      <c r="AV843" t="s"/>
      <c r="AW843" t="s"/>
      <c r="AX843" t="s"/>
      <c r="AY843" t="n">
        <v>3791874</v>
      </c>
      <c r="AZ843" t="s">
        <v>1365</v>
      </c>
      <c r="BA843" t="s"/>
      <c r="BB843" t="n">
        <v>297114</v>
      </c>
      <c r="BC843" t="n">
        <v>98.81681824</v>
      </c>
      <c r="BD843" t="n">
        <v>8.038263321000001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95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1362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3518.52</v>
      </c>
      <c r="L844" t="s">
        <v>77</v>
      </c>
      <c r="M844" t="s"/>
      <c r="N844" t="s">
        <v>157</v>
      </c>
      <c r="O844" t="s">
        <v>79</v>
      </c>
      <c r="P844" t="s">
        <v>1362</v>
      </c>
      <c r="Q844" t="s"/>
      <c r="R844" t="s">
        <v>115</v>
      </c>
      <c r="S844" t="s">
        <v>1369</v>
      </c>
      <c r="T844" t="s">
        <v>82</v>
      </c>
      <c r="U844" t="s">
        <v>83</v>
      </c>
      <c r="V844" t="s">
        <v>84</v>
      </c>
      <c r="W844" t="s">
        <v>105</v>
      </c>
      <c r="X844" t="s"/>
      <c r="Y844" t="s">
        <v>86</v>
      </c>
      <c r="Z844">
        <f>HYPERLINK("https://hotelmonitor-cachepage.eclerx.com/savepage/tk_15442498798459342_sr_2150.html","info")</f>
        <v/>
      </c>
      <c r="AA844" t="n">
        <v>-3791874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10</v>
      </c>
      <c r="AQ844" t="s">
        <v>91</v>
      </c>
      <c r="AR844" t="s">
        <v>92</v>
      </c>
      <c r="AS844" t="s"/>
      <c r="AT844" t="s">
        <v>93</v>
      </c>
      <c r="AU844" t="s"/>
      <c r="AV844" t="s"/>
      <c r="AW844" t="s"/>
      <c r="AX844" t="s"/>
      <c r="AY844" t="n">
        <v>3791874</v>
      </c>
      <c r="AZ844" t="s">
        <v>1365</v>
      </c>
      <c r="BA844" t="s"/>
      <c r="BB844" t="n">
        <v>297114</v>
      </c>
      <c r="BC844" t="n">
        <v>98.81681824</v>
      </c>
      <c r="BD844" t="n">
        <v>8.038263321000001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95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1362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2769.85</v>
      </c>
      <c r="L845" t="s">
        <v>77</v>
      </c>
      <c r="M845" t="s"/>
      <c r="N845" t="s">
        <v>1370</v>
      </c>
      <c r="O845" t="s">
        <v>79</v>
      </c>
      <c r="P845" t="s">
        <v>1362</v>
      </c>
      <c r="Q845" t="s"/>
      <c r="R845" t="s">
        <v>115</v>
      </c>
      <c r="S845" t="s">
        <v>1363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HYPERLINK("https://hotelmonitor-cachepage.eclerx.com/savepage/tk_15442498798459342_sr_2150.html","info")</f>
        <v/>
      </c>
      <c r="AA845" t="n">
        <v>-3791874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89</v>
      </c>
      <c r="AO845" t="s">
        <v>1364</v>
      </c>
      <c r="AP845" t="n">
        <v>10</v>
      </c>
      <c r="AQ845" t="s">
        <v>91</v>
      </c>
      <c r="AR845" t="s">
        <v>71</v>
      </c>
      <c r="AS845" t="s"/>
      <c r="AT845" t="s">
        <v>93</v>
      </c>
      <c r="AU845" t="s"/>
      <c r="AV845" t="s"/>
      <c r="AW845" t="s"/>
      <c r="AX845" t="s"/>
      <c r="AY845" t="n">
        <v>3791874</v>
      </c>
      <c r="AZ845" t="s">
        <v>1365</v>
      </c>
      <c r="BA845" t="s"/>
      <c r="BB845" t="n">
        <v>297114</v>
      </c>
      <c r="BC845" t="n">
        <v>98.81681824</v>
      </c>
      <c r="BD845" t="n">
        <v>8.038263321000001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95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1362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3039.25</v>
      </c>
      <c r="L846" t="s">
        <v>77</v>
      </c>
      <c r="M846" t="s"/>
      <c r="N846" t="s">
        <v>1370</v>
      </c>
      <c r="O846" t="s">
        <v>79</v>
      </c>
      <c r="P846" t="s">
        <v>1362</v>
      </c>
      <c r="Q846" t="s"/>
      <c r="R846" t="s">
        <v>115</v>
      </c>
      <c r="S846" t="s">
        <v>1366</v>
      </c>
      <c r="T846" t="s">
        <v>82</v>
      </c>
      <c r="U846" t="s">
        <v>83</v>
      </c>
      <c r="V846" t="s">
        <v>84</v>
      </c>
      <c r="W846" t="s">
        <v>105</v>
      </c>
      <c r="X846" t="s"/>
      <c r="Y846" t="s">
        <v>86</v>
      </c>
      <c r="Z846">
        <f>HYPERLINK("https://hotelmonitor-cachepage.eclerx.com/savepage/tk_15442498798459342_sr_2150.html","info")</f>
        <v/>
      </c>
      <c r="AA846" t="n">
        <v>-3791874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89</v>
      </c>
      <c r="AO846" t="s">
        <v>1367</v>
      </c>
      <c r="AP846" t="n">
        <v>10</v>
      </c>
      <c r="AQ846" t="s">
        <v>91</v>
      </c>
      <c r="AR846" t="s">
        <v>71</v>
      </c>
      <c r="AS846" t="s"/>
      <c r="AT846" t="s">
        <v>93</v>
      </c>
      <c r="AU846" t="s"/>
      <c r="AV846" t="s"/>
      <c r="AW846" t="s"/>
      <c r="AX846" t="s"/>
      <c r="AY846" t="n">
        <v>3791874</v>
      </c>
      <c r="AZ846" t="s">
        <v>1365</v>
      </c>
      <c r="BA846" t="s"/>
      <c r="BB846" t="n">
        <v>297114</v>
      </c>
      <c r="BC846" t="n">
        <v>98.81681824</v>
      </c>
      <c r="BD846" t="n">
        <v>8.038263321000001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95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1362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3240.74</v>
      </c>
      <c r="L847" t="s">
        <v>77</v>
      </c>
      <c r="M847" t="s"/>
      <c r="N847" t="s">
        <v>1371</v>
      </c>
      <c r="O847" t="s">
        <v>79</v>
      </c>
      <c r="P847" t="s">
        <v>1362</v>
      </c>
      <c r="Q847" t="s"/>
      <c r="R847" t="s">
        <v>115</v>
      </c>
      <c r="S847" t="s">
        <v>1368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HYPERLINK("https://hotelmonitor-cachepage.eclerx.com/savepage/tk_15442498798459342_sr_2150.html","info")</f>
        <v/>
      </c>
      <c r="AA847" t="n">
        <v>-3791874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10</v>
      </c>
      <c r="AQ847" t="s">
        <v>91</v>
      </c>
      <c r="AR847" t="s">
        <v>92</v>
      </c>
      <c r="AS847" t="s"/>
      <c r="AT847" t="s">
        <v>93</v>
      </c>
      <c r="AU847" t="s"/>
      <c r="AV847" t="s"/>
      <c r="AW847" t="s"/>
      <c r="AX847" t="s"/>
      <c r="AY847" t="n">
        <v>3791874</v>
      </c>
      <c r="AZ847" t="s">
        <v>1365</v>
      </c>
      <c r="BA847" t="s"/>
      <c r="BB847" t="n">
        <v>297114</v>
      </c>
      <c r="BC847" t="n">
        <v>98.81681824</v>
      </c>
      <c r="BD847" t="n">
        <v>8.038263321000001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95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1362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3518.52</v>
      </c>
      <c r="L848" t="s">
        <v>77</v>
      </c>
      <c r="M848" t="s"/>
      <c r="N848" t="s">
        <v>1371</v>
      </c>
      <c r="O848" t="s">
        <v>79</v>
      </c>
      <c r="P848" t="s">
        <v>1362</v>
      </c>
      <c r="Q848" t="s"/>
      <c r="R848" t="s">
        <v>115</v>
      </c>
      <c r="S848" t="s">
        <v>1369</v>
      </c>
      <c r="T848" t="s">
        <v>82</v>
      </c>
      <c r="U848" t="s">
        <v>83</v>
      </c>
      <c r="V848" t="s">
        <v>84</v>
      </c>
      <c r="W848" t="s">
        <v>105</v>
      </c>
      <c r="X848" t="s"/>
      <c r="Y848" t="s">
        <v>86</v>
      </c>
      <c r="Z848">
        <f>HYPERLINK("https://hotelmonitor-cachepage.eclerx.com/savepage/tk_15442498798459342_sr_2150.html","info")</f>
        <v/>
      </c>
      <c r="AA848" t="n">
        <v>-3791874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10</v>
      </c>
      <c r="AQ848" t="s">
        <v>91</v>
      </c>
      <c r="AR848" t="s">
        <v>92</v>
      </c>
      <c r="AS848" t="s"/>
      <c r="AT848" t="s">
        <v>93</v>
      </c>
      <c r="AU848" t="s"/>
      <c r="AV848" t="s"/>
      <c r="AW848" t="s"/>
      <c r="AX848" t="s"/>
      <c r="AY848" t="n">
        <v>3791874</v>
      </c>
      <c r="AZ848" t="s">
        <v>1365</v>
      </c>
      <c r="BA848" t="s"/>
      <c r="BB848" t="n">
        <v>297114</v>
      </c>
      <c r="BC848" t="n">
        <v>98.81681824</v>
      </c>
      <c r="BD848" t="n">
        <v>8.038263321000001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95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1372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434.58</v>
      </c>
      <c r="L849" t="s">
        <v>77</v>
      </c>
      <c r="M849" t="s"/>
      <c r="N849" t="s">
        <v>1373</v>
      </c>
      <c r="O849" t="s">
        <v>79</v>
      </c>
      <c r="P849" t="s">
        <v>1372</v>
      </c>
      <c r="Q849" t="s"/>
      <c r="R849" t="s">
        <v>354</v>
      </c>
      <c r="S849" t="s">
        <v>1374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>
        <f>HYPERLINK("https://hotelmonitor-cachepage.eclerx.com/savepage/tk_15442504278854668_sr_2150.html","info")</f>
        <v/>
      </c>
      <c r="AA849" t="n">
        <v>-6677193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251</v>
      </c>
      <c r="AQ849" t="s">
        <v>91</v>
      </c>
      <c r="AR849" t="s">
        <v>92</v>
      </c>
      <c r="AS849" t="s"/>
      <c r="AT849" t="s">
        <v>93</v>
      </c>
      <c r="AU849" t="s"/>
      <c r="AV849" t="s"/>
      <c r="AW849" t="s"/>
      <c r="AX849" t="s"/>
      <c r="AY849" t="n">
        <v>6677193</v>
      </c>
      <c r="AZ849" t="s">
        <v>1375</v>
      </c>
      <c r="BA849" t="s"/>
      <c r="BB849" t="n">
        <v>2342501</v>
      </c>
      <c r="BC849" t="n">
        <v>98.90942931175231</v>
      </c>
      <c r="BD849" t="n">
        <v>8.102080030030811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95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1372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584.11</v>
      </c>
      <c r="L850" t="s">
        <v>77</v>
      </c>
      <c r="M850" t="s"/>
      <c r="N850" t="s">
        <v>1376</v>
      </c>
      <c r="O850" t="s">
        <v>79</v>
      </c>
      <c r="P850" t="s">
        <v>1372</v>
      </c>
      <c r="Q850" t="s"/>
      <c r="R850" t="s">
        <v>354</v>
      </c>
      <c r="S850" t="s">
        <v>1377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HYPERLINK("https://hotelmonitor-cachepage.eclerx.com/savepage/tk_15442504278854668_sr_2150.html","info")</f>
        <v/>
      </c>
      <c r="AA850" t="n">
        <v>-6677193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251</v>
      </c>
      <c r="AQ850" t="s">
        <v>91</v>
      </c>
      <c r="AR850" t="s">
        <v>92</v>
      </c>
      <c r="AS850" t="s"/>
      <c r="AT850" t="s">
        <v>93</v>
      </c>
      <c r="AU850" t="s"/>
      <c r="AV850" t="s"/>
      <c r="AW850" t="s"/>
      <c r="AX850" t="s"/>
      <c r="AY850" t="n">
        <v>6677193</v>
      </c>
      <c r="AZ850" t="s">
        <v>1375</v>
      </c>
      <c r="BA850" t="s"/>
      <c r="BB850" t="n">
        <v>2342501</v>
      </c>
      <c r="BC850" t="n">
        <v>98.90942931175231</v>
      </c>
      <c r="BD850" t="n">
        <v>8.102080030030811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95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1378</v>
      </c>
      <c r="F851" t="n">
        <v>577265</v>
      </c>
      <c r="G851" t="s">
        <v>74</v>
      </c>
      <c r="H851" t="s">
        <v>75</v>
      </c>
      <c r="I851" t="s"/>
      <c r="J851" t="s">
        <v>76</v>
      </c>
      <c r="K851" t="n">
        <v>832.95</v>
      </c>
      <c r="L851" t="s">
        <v>77</v>
      </c>
      <c r="M851" t="s"/>
      <c r="N851" t="s">
        <v>103</v>
      </c>
      <c r="O851" t="s">
        <v>79</v>
      </c>
      <c r="P851" t="s">
        <v>1379</v>
      </c>
      <c r="Q851" t="s"/>
      <c r="R851" t="s">
        <v>115</v>
      </c>
      <c r="S851" t="s">
        <v>1380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HYPERLINK("https://hotelmonitor-cachepage.eclerx.com/savepage/tk_15442503262022793_sr_2150.html","info")</f>
        <v/>
      </c>
      <c r="AA851" t="n">
        <v>129757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214</v>
      </c>
      <c r="AQ851" t="s">
        <v>91</v>
      </c>
      <c r="AR851" t="s">
        <v>71</v>
      </c>
      <c r="AS851" t="s"/>
      <c r="AT851" t="s">
        <v>93</v>
      </c>
      <c r="AU851" t="s"/>
      <c r="AV851" t="s"/>
      <c r="AW851" t="s"/>
      <c r="AX851" t="s"/>
      <c r="AY851" t="n">
        <v>754661</v>
      </c>
      <c r="AZ851" t="s">
        <v>1381</v>
      </c>
      <c r="BA851" t="s"/>
      <c r="BB851" t="n">
        <v>222479</v>
      </c>
      <c r="BC851" t="n">
        <v>98.76104736328131</v>
      </c>
      <c r="BD851" t="n">
        <v>8.052510261535639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95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1378</v>
      </c>
      <c r="F852" t="n">
        <v>577265</v>
      </c>
      <c r="G852" t="s">
        <v>74</v>
      </c>
      <c r="H852" t="s">
        <v>75</v>
      </c>
      <c r="I852" t="s"/>
      <c r="J852" t="s">
        <v>76</v>
      </c>
      <c r="K852" t="n">
        <v>832.95</v>
      </c>
      <c r="L852" t="s">
        <v>77</v>
      </c>
      <c r="M852" t="s"/>
      <c r="N852" t="s">
        <v>103</v>
      </c>
      <c r="O852" t="s">
        <v>79</v>
      </c>
      <c r="P852" t="s">
        <v>1379</v>
      </c>
      <c r="Q852" t="s"/>
      <c r="R852" t="s">
        <v>115</v>
      </c>
      <c r="S852" t="s">
        <v>1380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HYPERLINK("https://hotelmonitor-cachepage.eclerx.com/savepage/tk_15442503262022793_sr_2150.html","info")</f>
        <v/>
      </c>
      <c r="AA852" t="n">
        <v>129757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214</v>
      </c>
      <c r="AQ852" t="s">
        <v>91</v>
      </c>
      <c r="AR852" t="s">
        <v>261</v>
      </c>
      <c r="AS852" t="s"/>
      <c r="AT852" t="s">
        <v>93</v>
      </c>
      <c r="AU852" t="s"/>
      <c r="AV852" t="s"/>
      <c r="AW852" t="s"/>
      <c r="AX852" t="s"/>
      <c r="AY852" t="n">
        <v>754661</v>
      </c>
      <c r="AZ852" t="s">
        <v>1381</v>
      </c>
      <c r="BA852" t="s"/>
      <c r="BB852" t="n">
        <v>222479</v>
      </c>
      <c r="BC852" t="n">
        <v>98.76104736328131</v>
      </c>
      <c r="BD852" t="n">
        <v>8.052510261535639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95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1378</v>
      </c>
      <c r="F853" t="n">
        <v>577265</v>
      </c>
      <c r="G853" t="s">
        <v>74</v>
      </c>
      <c r="H853" t="s">
        <v>75</v>
      </c>
      <c r="I853" t="s"/>
      <c r="J853" t="s">
        <v>76</v>
      </c>
      <c r="K853" t="n">
        <v>841.75</v>
      </c>
      <c r="L853" t="s">
        <v>77</v>
      </c>
      <c r="M853" t="s"/>
      <c r="N853" t="s">
        <v>103</v>
      </c>
      <c r="O853" t="s">
        <v>79</v>
      </c>
      <c r="P853" t="s">
        <v>1379</v>
      </c>
      <c r="Q853" t="s"/>
      <c r="R853" t="s">
        <v>115</v>
      </c>
      <c r="S853" t="s">
        <v>511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HYPERLINK("https://hotelmonitor-cachepage.eclerx.com/savepage/tk_15442503262022793_sr_2150.html","info")</f>
        <v/>
      </c>
      <c r="AA853" t="n">
        <v>129757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214</v>
      </c>
      <c r="AQ853" t="s">
        <v>91</v>
      </c>
      <c r="AR853" t="s">
        <v>71</v>
      </c>
      <c r="AS853" t="s"/>
      <c r="AT853" t="s">
        <v>93</v>
      </c>
      <c r="AU853" t="s"/>
      <c r="AV853" t="s"/>
      <c r="AW853" t="s"/>
      <c r="AX853" t="s"/>
      <c r="AY853" t="n">
        <v>754661</v>
      </c>
      <c r="AZ853" t="s">
        <v>1381</v>
      </c>
      <c r="BA853" t="s"/>
      <c r="BB853" t="n">
        <v>222479</v>
      </c>
      <c r="BC853" t="n">
        <v>98.76104736328131</v>
      </c>
      <c r="BD853" t="n">
        <v>8.052510261535639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95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1378</v>
      </c>
      <c r="F854" t="n">
        <v>577265</v>
      </c>
      <c r="G854" t="s">
        <v>74</v>
      </c>
      <c r="H854" t="s">
        <v>75</v>
      </c>
      <c r="I854" t="s"/>
      <c r="J854" t="s">
        <v>76</v>
      </c>
      <c r="K854" t="n">
        <v>841.75</v>
      </c>
      <c r="L854" t="s">
        <v>77</v>
      </c>
      <c r="M854" t="s"/>
      <c r="N854" t="s">
        <v>103</v>
      </c>
      <c r="O854" t="s">
        <v>79</v>
      </c>
      <c r="P854" t="s">
        <v>1379</v>
      </c>
      <c r="Q854" t="s"/>
      <c r="R854" t="s">
        <v>115</v>
      </c>
      <c r="S854" t="s">
        <v>511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HYPERLINK("https://hotelmonitor-cachepage.eclerx.com/savepage/tk_15442503262022793_sr_2150.html","info")</f>
        <v/>
      </c>
      <c r="AA854" t="n">
        <v>129757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214</v>
      </c>
      <c r="AQ854" t="s">
        <v>91</v>
      </c>
      <c r="AR854" t="s">
        <v>261</v>
      </c>
      <c r="AS854" t="s"/>
      <c r="AT854" t="s">
        <v>93</v>
      </c>
      <c r="AU854" t="s"/>
      <c r="AV854" t="s"/>
      <c r="AW854" t="s"/>
      <c r="AX854" t="s"/>
      <c r="AY854" t="n">
        <v>754661</v>
      </c>
      <c r="AZ854" t="s">
        <v>1381</v>
      </c>
      <c r="BA854" t="s"/>
      <c r="BB854" t="n">
        <v>222479</v>
      </c>
      <c r="BC854" t="n">
        <v>98.76104736328131</v>
      </c>
      <c r="BD854" t="n">
        <v>8.052510261535639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95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1378</v>
      </c>
      <c r="F855" t="n">
        <v>577265</v>
      </c>
      <c r="G855" t="s">
        <v>74</v>
      </c>
      <c r="H855" t="s">
        <v>75</v>
      </c>
      <c r="I855" t="s"/>
      <c r="J855" t="s">
        <v>76</v>
      </c>
      <c r="K855" t="n">
        <v>1111.11</v>
      </c>
      <c r="L855" t="s">
        <v>77</v>
      </c>
      <c r="M855" t="s"/>
      <c r="N855" t="s">
        <v>215</v>
      </c>
      <c r="O855" t="s">
        <v>79</v>
      </c>
      <c r="P855" t="s">
        <v>1379</v>
      </c>
      <c r="Q855" t="s"/>
      <c r="R855" t="s">
        <v>115</v>
      </c>
      <c r="S855" t="s">
        <v>1382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HYPERLINK("https://hotelmonitor-cachepage.eclerx.com/savepage/tk_15442503262022793_sr_2150.html","info")</f>
        <v/>
      </c>
      <c r="AA855" t="n">
        <v>129757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214</v>
      </c>
      <c r="AQ855" t="s">
        <v>91</v>
      </c>
      <c r="AR855" t="s">
        <v>71</v>
      </c>
      <c r="AS855" t="s"/>
      <c r="AT855" t="s">
        <v>93</v>
      </c>
      <c r="AU855" t="s"/>
      <c r="AV855" t="s"/>
      <c r="AW855" t="s"/>
      <c r="AX855" t="s"/>
      <c r="AY855" t="n">
        <v>754661</v>
      </c>
      <c r="AZ855" t="s">
        <v>1381</v>
      </c>
      <c r="BA855" t="s"/>
      <c r="BB855" t="n">
        <v>222479</v>
      </c>
      <c r="BC855" t="n">
        <v>98.76104736328131</v>
      </c>
      <c r="BD855" t="n">
        <v>8.052510261535639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95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1378</v>
      </c>
      <c r="F856" t="n">
        <v>577265</v>
      </c>
      <c r="G856" t="s">
        <v>74</v>
      </c>
      <c r="H856" t="s">
        <v>75</v>
      </c>
      <c r="I856" t="s"/>
      <c r="J856" t="s">
        <v>76</v>
      </c>
      <c r="K856" t="n">
        <v>1111.11</v>
      </c>
      <c r="L856" t="s">
        <v>77</v>
      </c>
      <c r="M856" t="s"/>
      <c r="N856" t="s">
        <v>215</v>
      </c>
      <c r="O856" t="s">
        <v>79</v>
      </c>
      <c r="P856" t="s">
        <v>1379</v>
      </c>
      <c r="Q856" t="s"/>
      <c r="R856" t="s">
        <v>115</v>
      </c>
      <c r="S856" t="s">
        <v>1382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HYPERLINK("https://hotelmonitor-cachepage.eclerx.com/savepage/tk_15442503262022793_sr_2150.html","info")</f>
        <v/>
      </c>
      <c r="AA856" t="n">
        <v>129757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214</v>
      </c>
      <c r="AQ856" t="s">
        <v>91</v>
      </c>
      <c r="AR856" t="s">
        <v>261</v>
      </c>
      <c r="AS856" t="s"/>
      <c r="AT856" t="s">
        <v>93</v>
      </c>
      <c r="AU856" t="s"/>
      <c r="AV856" t="s"/>
      <c r="AW856" t="s"/>
      <c r="AX856" t="s"/>
      <c r="AY856" t="n">
        <v>754661</v>
      </c>
      <c r="AZ856" t="s">
        <v>1381</v>
      </c>
      <c r="BA856" t="s"/>
      <c r="BB856" t="n">
        <v>222479</v>
      </c>
      <c r="BC856" t="n">
        <v>98.76104736328131</v>
      </c>
      <c r="BD856" t="n">
        <v>8.052510261535639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95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1378</v>
      </c>
      <c r="F857" t="n">
        <v>577265</v>
      </c>
      <c r="G857" t="s">
        <v>74</v>
      </c>
      <c r="H857" t="s">
        <v>75</v>
      </c>
      <c r="I857" t="s"/>
      <c r="J857" t="s">
        <v>76</v>
      </c>
      <c r="K857" t="n">
        <v>1111.29</v>
      </c>
      <c r="L857" t="s">
        <v>77</v>
      </c>
      <c r="M857" t="s"/>
      <c r="N857" t="s">
        <v>215</v>
      </c>
      <c r="O857" t="s">
        <v>79</v>
      </c>
      <c r="P857" t="s">
        <v>1379</v>
      </c>
      <c r="Q857" t="s"/>
      <c r="R857" t="s">
        <v>115</v>
      </c>
      <c r="S857" t="s">
        <v>1383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HYPERLINK("https://hotelmonitor-cachepage.eclerx.com/savepage/tk_15442503262022793_sr_2150.html","info")</f>
        <v/>
      </c>
      <c r="AA857" t="n">
        <v>129757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214</v>
      </c>
      <c r="AQ857" t="s">
        <v>91</v>
      </c>
      <c r="AR857" t="s">
        <v>71</v>
      </c>
      <c r="AS857" t="s"/>
      <c r="AT857" t="s">
        <v>93</v>
      </c>
      <c r="AU857" t="s"/>
      <c r="AV857" t="s"/>
      <c r="AW857" t="s"/>
      <c r="AX857" t="s"/>
      <c r="AY857" t="n">
        <v>754661</v>
      </c>
      <c r="AZ857" t="s">
        <v>1381</v>
      </c>
      <c r="BA857" t="s"/>
      <c r="BB857" t="n">
        <v>222479</v>
      </c>
      <c r="BC857" t="n">
        <v>98.76104736328131</v>
      </c>
      <c r="BD857" t="n">
        <v>8.052510261535639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95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1378</v>
      </c>
      <c r="F858" t="n">
        <v>577265</v>
      </c>
      <c r="G858" t="s">
        <v>74</v>
      </c>
      <c r="H858" t="s">
        <v>75</v>
      </c>
      <c r="I858" t="s"/>
      <c r="J858" t="s">
        <v>76</v>
      </c>
      <c r="K858" t="n">
        <v>1111.29</v>
      </c>
      <c r="L858" t="s">
        <v>77</v>
      </c>
      <c r="M858" t="s"/>
      <c r="N858" t="s">
        <v>215</v>
      </c>
      <c r="O858" t="s">
        <v>79</v>
      </c>
      <c r="P858" t="s">
        <v>1379</v>
      </c>
      <c r="Q858" t="s"/>
      <c r="R858" t="s">
        <v>115</v>
      </c>
      <c r="S858" t="s">
        <v>1383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>
        <f>HYPERLINK("https://hotelmonitor-cachepage.eclerx.com/savepage/tk_15442503262022793_sr_2150.html","info")</f>
        <v/>
      </c>
      <c r="AA858" t="n">
        <v>129757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214</v>
      </c>
      <c r="AQ858" t="s">
        <v>91</v>
      </c>
      <c r="AR858" t="s">
        <v>261</v>
      </c>
      <c r="AS858" t="s"/>
      <c r="AT858" t="s">
        <v>93</v>
      </c>
      <c r="AU858" t="s"/>
      <c r="AV858" t="s"/>
      <c r="AW858" t="s"/>
      <c r="AX858" t="s"/>
      <c r="AY858" t="n">
        <v>754661</v>
      </c>
      <c r="AZ858" t="s">
        <v>1381</v>
      </c>
      <c r="BA858" t="s"/>
      <c r="BB858" t="n">
        <v>222479</v>
      </c>
      <c r="BC858" t="n">
        <v>98.76104736328131</v>
      </c>
      <c r="BD858" t="n">
        <v>8.052510261535639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95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1378</v>
      </c>
      <c r="F859" t="n">
        <v>577265</v>
      </c>
      <c r="G859" t="s">
        <v>74</v>
      </c>
      <c r="H859" t="s">
        <v>75</v>
      </c>
      <c r="I859" t="s"/>
      <c r="J859" t="s">
        <v>76</v>
      </c>
      <c r="K859" t="n">
        <v>1271.03</v>
      </c>
      <c r="L859" t="s">
        <v>77</v>
      </c>
      <c r="M859" t="s"/>
      <c r="N859" t="s">
        <v>103</v>
      </c>
      <c r="O859" t="s">
        <v>79</v>
      </c>
      <c r="P859" t="s">
        <v>1379</v>
      </c>
      <c r="Q859" t="s"/>
      <c r="R859" t="s">
        <v>115</v>
      </c>
      <c r="S859" t="s">
        <v>1384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>
        <f>HYPERLINK("https://hotelmonitor-cachepage.eclerx.com/savepage/tk_15442503262022793_sr_2150.html","info")</f>
        <v/>
      </c>
      <c r="AA859" t="n">
        <v>129757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214</v>
      </c>
      <c r="AQ859" t="s">
        <v>91</v>
      </c>
      <c r="AR859" t="s">
        <v>92</v>
      </c>
      <c r="AS859" t="s"/>
      <c r="AT859" t="s">
        <v>93</v>
      </c>
      <c r="AU859" t="s"/>
      <c r="AV859" t="s"/>
      <c r="AW859" t="s"/>
      <c r="AX859" t="s"/>
      <c r="AY859" t="n">
        <v>754661</v>
      </c>
      <c r="AZ859" t="s">
        <v>1381</v>
      </c>
      <c r="BA859" t="s"/>
      <c r="BB859" t="n">
        <v>222479</v>
      </c>
      <c r="BC859" t="n">
        <v>98.76104736328131</v>
      </c>
      <c r="BD859" t="n">
        <v>8.052510261535639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95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1378</v>
      </c>
      <c r="F860" t="n">
        <v>577265</v>
      </c>
      <c r="G860" t="s">
        <v>74</v>
      </c>
      <c r="H860" t="s">
        <v>75</v>
      </c>
      <c r="I860" t="s"/>
      <c r="J860" t="s">
        <v>76</v>
      </c>
      <c r="K860" t="n">
        <v>1542.06</v>
      </c>
      <c r="L860" t="s">
        <v>77</v>
      </c>
      <c r="M860" t="s"/>
      <c r="N860" t="s">
        <v>215</v>
      </c>
      <c r="O860" t="s">
        <v>79</v>
      </c>
      <c r="P860" t="s">
        <v>1379</v>
      </c>
      <c r="Q860" t="s"/>
      <c r="R860" t="s">
        <v>115</v>
      </c>
      <c r="S860" t="s">
        <v>457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>
        <f>HYPERLINK("https://hotelmonitor-cachepage.eclerx.com/savepage/tk_15442503262022793_sr_2150.html","info")</f>
        <v/>
      </c>
      <c r="AA860" t="n">
        <v>129757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214</v>
      </c>
      <c r="AQ860" t="s">
        <v>91</v>
      </c>
      <c r="AR860" t="s">
        <v>92</v>
      </c>
      <c r="AS860" t="s"/>
      <c r="AT860" t="s">
        <v>93</v>
      </c>
      <c r="AU860" t="s"/>
      <c r="AV860" t="s"/>
      <c r="AW860" t="s"/>
      <c r="AX860" t="s"/>
      <c r="AY860" t="n">
        <v>754661</v>
      </c>
      <c r="AZ860" t="s">
        <v>1381</v>
      </c>
      <c r="BA860" t="s"/>
      <c r="BB860" t="n">
        <v>222479</v>
      </c>
      <c r="BC860" t="n">
        <v>98.76104736328131</v>
      </c>
      <c r="BD860" t="n">
        <v>8.052510261535639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95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1385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727.0700000000001</v>
      </c>
      <c r="L861" t="s">
        <v>77</v>
      </c>
      <c r="M861" t="s"/>
      <c r="N861" t="s">
        <v>326</v>
      </c>
      <c r="O861" t="s">
        <v>79</v>
      </c>
      <c r="P861" t="s">
        <v>1385</v>
      </c>
      <c r="Q861" t="s"/>
      <c r="R861" t="s">
        <v>115</v>
      </c>
      <c r="S861" t="s">
        <v>1386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>
        <f>HYPERLINK("https://hotelmonitor-cachepage.eclerx.com/savepage/tk_15442501482026045_sr_2150.html","info")</f>
        <v/>
      </c>
      <c r="AA861" t="n">
        <v>-3791857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89</v>
      </c>
      <c r="AO861" t="s">
        <v>1387</v>
      </c>
      <c r="AP861" t="n">
        <v>142</v>
      </c>
      <c r="AQ861" t="s">
        <v>91</v>
      </c>
      <c r="AR861" t="s">
        <v>71</v>
      </c>
      <c r="AS861" t="s"/>
      <c r="AT861" t="s">
        <v>93</v>
      </c>
      <c r="AU861" t="s"/>
      <c r="AV861" t="s"/>
      <c r="AW861" t="s"/>
      <c r="AX861" t="s"/>
      <c r="AY861" t="n">
        <v>3791857</v>
      </c>
      <c r="AZ861" t="s">
        <v>1388</v>
      </c>
      <c r="BA861" t="s"/>
      <c r="BB861" t="n">
        <v>240470</v>
      </c>
      <c r="BC861" t="n">
        <v>98.9165532588959</v>
      </c>
      <c r="BD861" t="n">
        <v>8.05007897964196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95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1385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727.0700000000001</v>
      </c>
      <c r="L862" t="s">
        <v>77</v>
      </c>
      <c r="M862" t="s"/>
      <c r="N862" t="s">
        <v>326</v>
      </c>
      <c r="O862" t="s">
        <v>79</v>
      </c>
      <c r="P862" t="s">
        <v>1385</v>
      </c>
      <c r="Q862" t="s"/>
      <c r="R862" t="s">
        <v>115</v>
      </c>
      <c r="S862" t="s">
        <v>1386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>
        <f>HYPERLINK("https://hotelmonitor-cachepage.eclerx.com/savepage/tk_15442501482026045_sr_2150.html","info")</f>
        <v/>
      </c>
      <c r="AA862" t="n">
        <v>-3791857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89</v>
      </c>
      <c r="AO862" t="s">
        <v>1387</v>
      </c>
      <c r="AP862" t="n">
        <v>142</v>
      </c>
      <c r="AQ862" t="s">
        <v>91</v>
      </c>
      <c r="AR862" t="s">
        <v>71</v>
      </c>
      <c r="AS862" t="s"/>
      <c r="AT862" t="s">
        <v>93</v>
      </c>
      <c r="AU862" t="s"/>
      <c r="AV862" t="s"/>
      <c r="AW862" t="s"/>
      <c r="AX862" t="s"/>
      <c r="AY862" t="n">
        <v>3791857</v>
      </c>
      <c r="AZ862" t="s">
        <v>1388</v>
      </c>
      <c r="BA862" t="s"/>
      <c r="BB862" t="n">
        <v>240470</v>
      </c>
      <c r="BC862" t="n">
        <v>98.9165532588959</v>
      </c>
      <c r="BD862" t="n">
        <v>8.05007897964196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95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1385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727.0700000000001</v>
      </c>
      <c r="L863" t="s">
        <v>77</v>
      </c>
      <c r="M863" t="s"/>
      <c r="N863" t="s">
        <v>323</v>
      </c>
      <c r="O863" t="s">
        <v>79</v>
      </c>
      <c r="P863" t="s">
        <v>1385</v>
      </c>
      <c r="Q863" t="s"/>
      <c r="R863" t="s">
        <v>115</v>
      </c>
      <c r="S863" t="s">
        <v>1386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>
        <f>HYPERLINK("https://hotelmonitor-cachepage.eclerx.com/savepage/tk_15442501482026045_sr_2150.html","info")</f>
        <v/>
      </c>
      <c r="AA863" t="n">
        <v>-3791857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89</v>
      </c>
      <c r="AO863" t="s">
        <v>1387</v>
      </c>
      <c r="AP863" t="n">
        <v>142</v>
      </c>
      <c r="AQ863" t="s">
        <v>91</v>
      </c>
      <c r="AR863" t="s">
        <v>71</v>
      </c>
      <c r="AS863" t="s"/>
      <c r="AT863" t="s">
        <v>93</v>
      </c>
      <c r="AU863" t="s"/>
      <c r="AV863" t="s"/>
      <c r="AW863" t="s"/>
      <c r="AX863" t="s"/>
      <c r="AY863" t="n">
        <v>3791857</v>
      </c>
      <c r="AZ863" t="s">
        <v>1388</v>
      </c>
      <c r="BA863" t="s"/>
      <c r="BB863" t="n">
        <v>240470</v>
      </c>
      <c r="BC863" t="n">
        <v>98.9165532588959</v>
      </c>
      <c r="BD863" t="n">
        <v>8.05007897964196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95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1385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727.0700000000001</v>
      </c>
      <c r="L864" t="s">
        <v>77</v>
      </c>
      <c r="M864" t="s"/>
      <c r="N864" t="s">
        <v>323</v>
      </c>
      <c r="O864" t="s">
        <v>79</v>
      </c>
      <c r="P864" t="s">
        <v>1385</v>
      </c>
      <c r="Q864" t="s"/>
      <c r="R864" t="s">
        <v>115</v>
      </c>
      <c r="S864" t="s">
        <v>1386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>
        <f>HYPERLINK("https://hotelmonitor-cachepage.eclerx.com/savepage/tk_15442501482026045_sr_2150.html","info")</f>
        <v/>
      </c>
      <c r="AA864" t="n">
        <v>-3791857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89</v>
      </c>
      <c r="AO864" t="s">
        <v>1387</v>
      </c>
      <c r="AP864" t="n">
        <v>142</v>
      </c>
      <c r="AQ864" t="s">
        <v>91</v>
      </c>
      <c r="AR864" t="s">
        <v>71</v>
      </c>
      <c r="AS864" t="s"/>
      <c r="AT864" t="s">
        <v>93</v>
      </c>
      <c r="AU864" t="s"/>
      <c r="AV864" t="s"/>
      <c r="AW864" t="s"/>
      <c r="AX864" t="s"/>
      <c r="AY864" t="n">
        <v>3791857</v>
      </c>
      <c r="AZ864" t="s">
        <v>1388</v>
      </c>
      <c r="BA864" t="s"/>
      <c r="BB864" t="n">
        <v>240470</v>
      </c>
      <c r="BC864" t="n">
        <v>98.9165532588959</v>
      </c>
      <c r="BD864" t="n">
        <v>8.05007897964196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95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1389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647.73</v>
      </c>
      <c r="L865" t="s">
        <v>77</v>
      </c>
      <c r="M865" t="s"/>
      <c r="N865" t="s">
        <v>163</v>
      </c>
      <c r="O865" t="s">
        <v>79</v>
      </c>
      <c r="P865" t="s">
        <v>1389</v>
      </c>
      <c r="Q865" t="s"/>
      <c r="R865" t="s">
        <v>237</v>
      </c>
      <c r="S865" t="s">
        <v>1390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>
        <f>HYPERLINK("https://hotelmonitor-cachepage.eclerx.com/savepage/tk_15442504624040895_sr_2150.html","info")</f>
        <v/>
      </c>
      <c r="AA865" t="n">
        <v>-6713367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89</v>
      </c>
      <c r="AO865" t="s">
        <v>1391</v>
      </c>
      <c r="AP865" t="n">
        <v>264</v>
      </c>
      <c r="AQ865" t="s">
        <v>91</v>
      </c>
      <c r="AR865" t="s">
        <v>71</v>
      </c>
      <c r="AS865" t="s"/>
      <c r="AT865" t="s">
        <v>93</v>
      </c>
      <c r="AU865" t="s"/>
      <c r="AV865" t="s"/>
      <c r="AW865" t="s"/>
      <c r="AX865" t="s"/>
      <c r="AY865" t="n">
        <v>6713367</v>
      </c>
      <c r="AZ865" t="s">
        <v>1392</v>
      </c>
      <c r="BA865" t="s"/>
      <c r="BB865" t="n">
        <v>727560</v>
      </c>
      <c r="BC865" t="n">
        <v>98.90611267089839</v>
      </c>
      <c r="BD865" t="n">
        <v>8.0827693939209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95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1389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727.28</v>
      </c>
      <c r="L866" t="s">
        <v>77</v>
      </c>
      <c r="M866" t="s"/>
      <c r="N866" t="s">
        <v>163</v>
      </c>
      <c r="O866" t="s">
        <v>79</v>
      </c>
      <c r="P866" t="s">
        <v>1389</v>
      </c>
      <c r="Q866" t="s"/>
      <c r="R866" t="s">
        <v>237</v>
      </c>
      <c r="S866" t="s">
        <v>1393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>
        <f>HYPERLINK("https://hotelmonitor-cachepage.eclerx.com/savepage/tk_15442504624040895_sr_2150.html","info")</f>
        <v/>
      </c>
      <c r="AA866" t="n">
        <v>-6713367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89</v>
      </c>
      <c r="AO866" t="s">
        <v>779</v>
      </c>
      <c r="AP866" t="n">
        <v>264</v>
      </c>
      <c r="AQ866" t="s">
        <v>91</v>
      </c>
      <c r="AR866" t="s">
        <v>71</v>
      </c>
      <c r="AS866" t="s"/>
      <c r="AT866" t="s">
        <v>93</v>
      </c>
      <c r="AU866" t="s"/>
      <c r="AV866" t="s"/>
      <c r="AW866" t="s"/>
      <c r="AX866" t="s"/>
      <c r="AY866" t="n">
        <v>6713367</v>
      </c>
      <c r="AZ866" t="s">
        <v>1392</v>
      </c>
      <c r="BA866" t="s"/>
      <c r="BB866" t="n">
        <v>727560</v>
      </c>
      <c r="BC866" t="n">
        <v>98.90611267089839</v>
      </c>
      <c r="BD866" t="n">
        <v>8.0827693939209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95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1389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757.58</v>
      </c>
      <c r="L867" t="s">
        <v>77</v>
      </c>
      <c r="M867" t="s"/>
      <c r="N867" t="s">
        <v>163</v>
      </c>
      <c r="O867" t="s">
        <v>79</v>
      </c>
      <c r="P867" t="s">
        <v>1389</v>
      </c>
      <c r="Q867" t="s"/>
      <c r="R867" t="s">
        <v>237</v>
      </c>
      <c r="S867" t="s">
        <v>501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>
        <f>HYPERLINK("https://hotelmonitor-cachepage.eclerx.com/savepage/tk_15442504624040895_sr_2150.html","info")</f>
        <v/>
      </c>
      <c r="AA867" t="n">
        <v>-6713367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264</v>
      </c>
      <c r="AQ867" t="s">
        <v>91</v>
      </c>
      <c r="AR867" t="s">
        <v>71</v>
      </c>
      <c r="AS867" t="s"/>
      <c r="AT867" t="s">
        <v>93</v>
      </c>
      <c r="AU867" t="s"/>
      <c r="AV867" t="s"/>
      <c r="AW867" t="s"/>
      <c r="AX867" t="s"/>
      <c r="AY867" t="n">
        <v>6713367</v>
      </c>
      <c r="AZ867" t="s">
        <v>1392</v>
      </c>
      <c r="BA867" t="s"/>
      <c r="BB867" t="n">
        <v>727560</v>
      </c>
      <c r="BC867" t="n">
        <v>98.90611267089839</v>
      </c>
      <c r="BD867" t="n">
        <v>8.0827693939209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95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1389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800.01</v>
      </c>
      <c r="L868" t="s">
        <v>77</v>
      </c>
      <c r="M868" t="s"/>
      <c r="N868" t="s">
        <v>163</v>
      </c>
      <c r="O868" t="s">
        <v>79</v>
      </c>
      <c r="P868" t="s">
        <v>1389</v>
      </c>
      <c r="Q868" t="s"/>
      <c r="R868" t="s">
        <v>237</v>
      </c>
      <c r="S868" t="s">
        <v>1394</v>
      </c>
      <c r="T868" t="s">
        <v>82</v>
      </c>
      <c r="U868" t="s">
        <v>83</v>
      </c>
      <c r="V868" t="s">
        <v>84</v>
      </c>
      <c r="W868" t="s">
        <v>105</v>
      </c>
      <c r="X868" t="s"/>
      <c r="Y868" t="s">
        <v>86</v>
      </c>
      <c r="Z868">
        <f>HYPERLINK("https://hotelmonitor-cachepage.eclerx.com/savepage/tk_15442504624040895_sr_2150.html","info")</f>
        <v/>
      </c>
      <c r="AA868" t="n">
        <v>-6713367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89</v>
      </c>
      <c r="AO868" t="s">
        <v>1395</v>
      </c>
      <c r="AP868" t="n">
        <v>264</v>
      </c>
      <c r="AQ868" t="s">
        <v>91</v>
      </c>
      <c r="AR868" t="s">
        <v>71</v>
      </c>
      <c r="AS868" t="s"/>
      <c r="AT868" t="s">
        <v>93</v>
      </c>
      <c r="AU868" t="s"/>
      <c r="AV868" t="s"/>
      <c r="AW868" t="s"/>
      <c r="AX868" t="s"/>
      <c r="AY868" t="n">
        <v>6713367</v>
      </c>
      <c r="AZ868" t="s">
        <v>1392</v>
      </c>
      <c r="BA868" t="s"/>
      <c r="BB868" t="n">
        <v>727560</v>
      </c>
      <c r="BC868" t="n">
        <v>98.90611267089839</v>
      </c>
      <c r="BD868" t="n">
        <v>8.0827693939209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95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1389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888.9</v>
      </c>
      <c r="L869" t="s">
        <v>77</v>
      </c>
      <c r="M869" t="s"/>
      <c r="N869" t="s">
        <v>163</v>
      </c>
      <c r="O869" t="s">
        <v>79</v>
      </c>
      <c r="P869" t="s">
        <v>1389</v>
      </c>
      <c r="Q869" t="s"/>
      <c r="R869" t="s">
        <v>237</v>
      </c>
      <c r="S869" t="s">
        <v>1396</v>
      </c>
      <c r="T869" t="s">
        <v>82</v>
      </c>
      <c r="U869" t="s">
        <v>83</v>
      </c>
      <c r="V869" t="s">
        <v>84</v>
      </c>
      <c r="W869" t="s">
        <v>105</v>
      </c>
      <c r="X869" t="s"/>
      <c r="Y869" t="s">
        <v>86</v>
      </c>
      <c r="Z869">
        <f>HYPERLINK("https://hotelmonitor-cachepage.eclerx.com/savepage/tk_15442504624040895_sr_2150.html","info")</f>
        <v/>
      </c>
      <c r="AA869" t="n">
        <v>-6713367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89</v>
      </c>
      <c r="AO869" t="s">
        <v>500</v>
      </c>
      <c r="AP869" t="n">
        <v>264</v>
      </c>
      <c r="AQ869" t="s">
        <v>91</v>
      </c>
      <c r="AR869" t="s">
        <v>71</v>
      </c>
      <c r="AS869" t="s"/>
      <c r="AT869" t="s">
        <v>93</v>
      </c>
      <c r="AU869" t="s"/>
      <c r="AV869" t="s"/>
      <c r="AW869" t="s"/>
      <c r="AX869" t="s"/>
      <c r="AY869" t="n">
        <v>6713367</v>
      </c>
      <c r="AZ869" t="s">
        <v>1392</v>
      </c>
      <c r="BA869" t="s"/>
      <c r="BB869" t="n">
        <v>727560</v>
      </c>
      <c r="BC869" t="n">
        <v>98.90611267089839</v>
      </c>
      <c r="BD869" t="n">
        <v>8.0827693939209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95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1389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925.9299999999999</v>
      </c>
      <c r="L870" t="s">
        <v>77</v>
      </c>
      <c r="M870" t="s"/>
      <c r="N870" t="s">
        <v>163</v>
      </c>
      <c r="O870" t="s">
        <v>79</v>
      </c>
      <c r="P870" t="s">
        <v>1389</v>
      </c>
      <c r="Q870" t="s"/>
      <c r="R870" t="s">
        <v>237</v>
      </c>
      <c r="S870" t="s">
        <v>360</v>
      </c>
      <c r="T870" t="s">
        <v>82</v>
      </c>
      <c r="U870" t="s">
        <v>83</v>
      </c>
      <c r="V870" t="s">
        <v>84</v>
      </c>
      <c r="W870" t="s">
        <v>105</v>
      </c>
      <c r="X870" t="s"/>
      <c r="Y870" t="s">
        <v>86</v>
      </c>
      <c r="Z870">
        <f>HYPERLINK("https://hotelmonitor-cachepage.eclerx.com/savepage/tk_15442504624040895_sr_2150.html","info")</f>
        <v/>
      </c>
      <c r="AA870" t="n">
        <v>-6713367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264</v>
      </c>
      <c r="AQ870" t="s">
        <v>91</v>
      </c>
      <c r="AR870" t="s">
        <v>71</v>
      </c>
      <c r="AS870" t="s"/>
      <c r="AT870" t="s">
        <v>93</v>
      </c>
      <c r="AU870" t="s"/>
      <c r="AV870" t="s"/>
      <c r="AW870" t="s"/>
      <c r="AX870" t="s"/>
      <c r="AY870" t="n">
        <v>6713367</v>
      </c>
      <c r="AZ870" t="s">
        <v>1392</v>
      </c>
      <c r="BA870" t="s"/>
      <c r="BB870" t="n">
        <v>727560</v>
      </c>
      <c r="BC870" t="n">
        <v>98.90611267089839</v>
      </c>
      <c r="BD870" t="n">
        <v>8.0827693939209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95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1389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943.9299999999999</v>
      </c>
      <c r="L871" t="s">
        <v>77</v>
      </c>
      <c r="M871" t="s"/>
      <c r="N871" t="s">
        <v>163</v>
      </c>
      <c r="O871" t="s">
        <v>79</v>
      </c>
      <c r="P871" t="s">
        <v>1389</v>
      </c>
      <c r="Q871" t="s"/>
      <c r="R871" t="s">
        <v>237</v>
      </c>
      <c r="S871" t="s">
        <v>1397</v>
      </c>
      <c r="T871" t="s">
        <v>82</v>
      </c>
      <c r="U871" t="s">
        <v>83</v>
      </c>
      <c r="V871" t="s">
        <v>84</v>
      </c>
      <c r="W871" t="s">
        <v>105</v>
      </c>
      <c r="X871" t="s"/>
      <c r="Y871" t="s">
        <v>86</v>
      </c>
      <c r="Z871">
        <f>HYPERLINK("https://hotelmonitor-cachepage.eclerx.com/savepage/tk_15442504624040895_sr_2150.html","info")</f>
        <v/>
      </c>
      <c r="AA871" t="n">
        <v>-6713367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264</v>
      </c>
      <c r="AQ871" t="s">
        <v>91</v>
      </c>
      <c r="AR871" t="s">
        <v>92</v>
      </c>
      <c r="AS871" t="s"/>
      <c r="AT871" t="s">
        <v>93</v>
      </c>
      <c r="AU871" t="s"/>
      <c r="AV871" t="s"/>
      <c r="AW871" t="s"/>
      <c r="AX871" t="s"/>
      <c r="AY871" t="n">
        <v>6713367</v>
      </c>
      <c r="AZ871" t="s">
        <v>1392</v>
      </c>
      <c r="BA871" t="s"/>
      <c r="BB871" t="n">
        <v>727560</v>
      </c>
      <c r="BC871" t="n">
        <v>98.90611267089839</v>
      </c>
      <c r="BD871" t="n">
        <v>8.0827693939209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95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1389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647.73</v>
      </c>
      <c r="L872" t="s">
        <v>77</v>
      </c>
      <c r="M872" t="s"/>
      <c r="N872" t="s">
        <v>214</v>
      </c>
      <c r="O872" t="s">
        <v>79</v>
      </c>
      <c r="P872" t="s">
        <v>1389</v>
      </c>
      <c r="Q872" t="s"/>
      <c r="R872" t="s">
        <v>237</v>
      </c>
      <c r="S872" t="s">
        <v>1390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>
        <f>HYPERLINK("https://hotelmonitor-cachepage.eclerx.com/savepage/tk_15442504624040895_sr_2150.html","info")</f>
        <v/>
      </c>
      <c r="AA872" t="n">
        <v>-6713367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89</v>
      </c>
      <c r="AO872" t="s">
        <v>1391</v>
      </c>
      <c r="AP872" t="n">
        <v>264</v>
      </c>
      <c r="AQ872" t="s">
        <v>91</v>
      </c>
      <c r="AR872" t="s">
        <v>71</v>
      </c>
      <c r="AS872" t="s"/>
      <c r="AT872" t="s">
        <v>93</v>
      </c>
      <c r="AU872" t="s"/>
      <c r="AV872" t="s"/>
      <c r="AW872" t="s"/>
      <c r="AX872" t="s"/>
      <c r="AY872" t="n">
        <v>6713367</v>
      </c>
      <c r="AZ872" t="s">
        <v>1392</v>
      </c>
      <c r="BA872" t="s"/>
      <c r="BB872" t="n">
        <v>727560</v>
      </c>
      <c r="BC872" t="n">
        <v>98.90611267089839</v>
      </c>
      <c r="BD872" t="n">
        <v>8.0827693939209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95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1389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727.28</v>
      </c>
      <c r="L873" t="s">
        <v>77</v>
      </c>
      <c r="M873" t="s"/>
      <c r="N873" t="s">
        <v>214</v>
      </c>
      <c r="O873" t="s">
        <v>79</v>
      </c>
      <c r="P873" t="s">
        <v>1389</v>
      </c>
      <c r="Q873" t="s"/>
      <c r="R873" t="s">
        <v>237</v>
      </c>
      <c r="S873" t="s">
        <v>1393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>
        <f>HYPERLINK("https://hotelmonitor-cachepage.eclerx.com/savepage/tk_15442504624040895_sr_2150.html","info")</f>
        <v/>
      </c>
      <c r="AA873" t="n">
        <v>-6713367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89</v>
      </c>
      <c r="AO873" t="s">
        <v>779</v>
      </c>
      <c r="AP873" t="n">
        <v>264</v>
      </c>
      <c r="AQ873" t="s">
        <v>91</v>
      </c>
      <c r="AR873" t="s">
        <v>71</v>
      </c>
      <c r="AS873" t="s"/>
      <c r="AT873" t="s">
        <v>93</v>
      </c>
      <c r="AU873" t="s"/>
      <c r="AV873" t="s"/>
      <c r="AW873" t="s"/>
      <c r="AX873" t="s"/>
      <c r="AY873" t="n">
        <v>6713367</v>
      </c>
      <c r="AZ873" t="s">
        <v>1392</v>
      </c>
      <c r="BA873" t="s"/>
      <c r="BB873" t="n">
        <v>727560</v>
      </c>
      <c r="BC873" t="n">
        <v>98.90611267089839</v>
      </c>
      <c r="BD873" t="n">
        <v>8.0827693939209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95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1389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757.58</v>
      </c>
      <c r="L874" t="s">
        <v>77</v>
      </c>
      <c r="M874" t="s"/>
      <c r="N874" t="s">
        <v>214</v>
      </c>
      <c r="O874" t="s">
        <v>79</v>
      </c>
      <c r="P874" t="s">
        <v>1389</v>
      </c>
      <c r="Q874" t="s"/>
      <c r="R874" t="s">
        <v>237</v>
      </c>
      <c r="S874" t="s">
        <v>501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>
        <f>HYPERLINK("https://hotelmonitor-cachepage.eclerx.com/savepage/tk_15442504624040895_sr_2150.html","info")</f>
        <v/>
      </c>
      <c r="AA874" t="n">
        <v>-6713367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264</v>
      </c>
      <c r="AQ874" t="s">
        <v>91</v>
      </c>
      <c r="AR874" t="s">
        <v>71</v>
      </c>
      <c r="AS874" t="s"/>
      <c r="AT874" t="s">
        <v>93</v>
      </c>
      <c r="AU874" t="s"/>
      <c r="AV874" t="s"/>
      <c r="AW874" t="s"/>
      <c r="AX874" t="s"/>
      <c r="AY874" t="n">
        <v>6713367</v>
      </c>
      <c r="AZ874" t="s">
        <v>1392</v>
      </c>
      <c r="BA874" t="s"/>
      <c r="BB874" t="n">
        <v>727560</v>
      </c>
      <c r="BC874" t="n">
        <v>98.90611267089839</v>
      </c>
      <c r="BD874" t="n">
        <v>8.0827693939209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95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1389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800.01</v>
      </c>
      <c r="L875" t="s">
        <v>77</v>
      </c>
      <c r="M875" t="s"/>
      <c r="N875" t="s">
        <v>214</v>
      </c>
      <c r="O875" t="s">
        <v>79</v>
      </c>
      <c r="P875" t="s">
        <v>1389</v>
      </c>
      <c r="Q875" t="s"/>
      <c r="R875" t="s">
        <v>237</v>
      </c>
      <c r="S875" t="s">
        <v>1394</v>
      </c>
      <c r="T875" t="s">
        <v>82</v>
      </c>
      <c r="U875" t="s">
        <v>83</v>
      </c>
      <c r="V875" t="s">
        <v>84</v>
      </c>
      <c r="W875" t="s">
        <v>105</v>
      </c>
      <c r="X875" t="s"/>
      <c r="Y875" t="s">
        <v>86</v>
      </c>
      <c r="Z875">
        <f>HYPERLINK("https://hotelmonitor-cachepage.eclerx.com/savepage/tk_15442504624040895_sr_2150.html","info")</f>
        <v/>
      </c>
      <c r="AA875" t="n">
        <v>-6713367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89</v>
      </c>
      <c r="AO875" t="s">
        <v>1395</v>
      </c>
      <c r="AP875" t="n">
        <v>264</v>
      </c>
      <c r="AQ875" t="s">
        <v>91</v>
      </c>
      <c r="AR875" t="s">
        <v>71</v>
      </c>
      <c r="AS875" t="s"/>
      <c r="AT875" t="s">
        <v>93</v>
      </c>
      <c r="AU875" t="s"/>
      <c r="AV875" t="s"/>
      <c r="AW875" t="s"/>
      <c r="AX875" t="s"/>
      <c r="AY875" t="n">
        <v>6713367</v>
      </c>
      <c r="AZ875" t="s">
        <v>1392</v>
      </c>
      <c r="BA875" t="s"/>
      <c r="BB875" t="n">
        <v>727560</v>
      </c>
      <c r="BC875" t="n">
        <v>98.90611267089839</v>
      </c>
      <c r="BD875" t="n">
        <v>8.0827693939209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95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1389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888.9</v>
      </c>
      <c r="L876" t="s">
        <v>77</v>
      </c>
      <c r="M876" t="s"/>
      <c r="N876" t="s">
        <v>214</v>
      </c>
      <c r="O876" t="s">
        <v>79</v>
      </c>
      <c r="P876" t="s">
        <v>1389</v>
      </c>
      <c r="Q876" t="s"/>
      <c r="R876" t="s">
        <v>237</v>
      </c>
      <c r="S876" t="s">
        <v>1396</v>
      </c>
      <c r="T876" t="s">
        <v>82</v>
      </c>
      <c r="U876" t="s">
        <v>83</v>
      </c>
      <c r="V876" t="s">
        <v>84</v>
      </c>
      <c r="W876" t="s">
        <v>105</v>
      </c>
      <c r="X876" t="s"/>
      <c r="Y876" t="s">
        <v>86</v>
      </c>
      <c r="Z876">
        <f>HYPERLINK("https://hotelmonitor-cachepage.eclerx.com/savepage/tk_15442504624040895_sr_2150.html","info")</f>
        <v/>
      </c>
      <c r="AA876" t="n">
        <v>-6713367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89</v>
      </c>
      <c r="AO876" t="s">
        <v>500</v>
      </c>
      <c r="AP876" t="n">
        <v>264</v>
      </c>
      <c r="AQ876" t="s">
        <v>91</v>
      </c>
      <c r="AR876" t="s">
        <v>71</v>
      </c>
      <c r="AS876" t="s"/>
      <c r="AT876" t="s">
        <v>93</v>
      </c>
      <c r="AU876" t="s"/>
      <c r="AV876" t="s"/>
      <c r="AW876" t="s"/>
      <c r="AX876" t="s"/>
      <c r="AY876" t="n">
        <v>6713367</v>
      </c>
      <c r="AZ876" t="s">
        <v>1392</v>
      </c>
      <c r="BA876" t="s"/>
      <c r="BB876" t="n">
        <v>727560</v>
      </c>
      <c r="BC876" t="n">
        <v>98.90611267089839</v>
      </c>
      <c r="BD876" t="n">
        <v>8.0827693939209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95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1389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925.9299999999999</v>
      </c>
      <c r="L877" t="s">
        <v>77</v>
      </c>
      <c r="M877" t="s"/>
      <c r="N877" t="s">
        <v>214</v>
      </c>
      <c r="O877" t="s">
        <v>79</v>
      </c>
      <c r="P877" t="s">
        <v>1389</v>
      </c>
      <c r="Q877" t="s"/>
      <c r="R877" t="s">
        <v>237</v>
      </c>
      <c r="S877" t="s">
        <v>360</v>
      </c>
      <c r="T877" t="s">
        <v>82</v>
      </c>
      <c r="U877" t="s">
        <v>83</v>
      </c>
      <c r="V877" t="s">
        <v>84</v>
      </c>
      <c r="W877" t="s">
        <v>105</v>
      </c>
      <c r="X877" t="s"/>
      <c r="Y877" t="s">
        <v>86</v>
      </c>
      <c r="Z877">
        <f>HYPERLINK("https://hotelmonitor-cachepage.eclerx.com/savepage/tk_15442504624040895_sr_2150.html","info")</f>
        <v/>
      </c>
      <c r="AA877" t="n">
        <v>-6713367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264</v>
      </c>
      <c r="AQ877" t="s">
        <v>91</v>
      </c>
      <c r="AR877" t="s">
        <v>71</v>
      </c>
      <c r="AS877" t="s"/>
      <c r="AT877" t="s">
        <v>93</v>
      </c>
      <c r="AU877" t="s"/>
      <c r="AV877" t="s"/>
      <c r="AW877" t="s"/>
      <c r="AX877" t="s"/>
      <c r="AY877" t="n">
        <v>6713367</v>
      </c>
      <c r="AZ877" t="s">
        <v>1392</v>
      </c>
      <c r="BA877" t="s"/>
      <c r="BB877" t="n">
        <v>727560</v>
      </c>
      <c r="BC877" t="n">
        <v>98.90611267089839</v>
      </c>
      <c r="BD877" t="n">
        <v>8.0827693939209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95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1389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943.9299999999999</v>
      </c>
      <c r="L878" t="s">
        <v>77</v>
      </c>
      <c r="M878" t="s"/>
      <c r="N878" t="s">
        <v>214</v>
      </c>
      <c r="O878" t="s">
        <v>79</v>
      </c>
      <c r="P878" t="s">
        <v>1389</v>
      </c>
      <c r="Q878" t="s"/>
      <c r="R878" t="s">
        <v>237</v>
      </c>
      <c r="S878" t="s">
        <v>1397</v>
      </c>
      <c r="T878" t="s">
        <v>82</v>
      </c>
      <c r="U878" t="s">
        <v>83</v>
      </c>
      <c r="V878" t="s">
        <v>84</v>
      </c>
      <c r="W878" t="s">
        <v>105</v>
      </c>
      <c r="X878" t="s"/>
      <c r="Y878" t="s">
        <v>86</v>
      </c>
      <c r="Z878">
        <f>HYPERLINK("https://hotelmonitor-cachepage.eclerx.com/savepage/tk_15442504624040895_sr_2150.html","info")</f>
        <v/>
      </c>
      <c r="AA878" t="n">
        <v>-6713367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264</v>
      </c>
      <c r="AQ878" t="s">
        <v>91</v>
      </c>
      <c r="AR878" t="s">
        <v>92</v>
      </c>
      <c r="AS878" t="s"/>
      <c r="AT878" t="s">
        <v>93</v>
      </c>
      <c r="AU878" t="s"/>
      <c r="AV878" t="s"/>
      <c r="AW878" t="s"/>
      <c r="AX878" t="s"/>
      <c r="AY878" t="n">
        <v>6713367</v>
      </c>
      <c r="AZ878" t="s">
        <v>1392</v>
      </c>
      <c r="BA878" t="s"/>
      <c r="BB878" t="n">
        <v>727560</v>
      </c>
      <c r="BC878" t="n">
        <v>98.90611267089839</v>
      </c>
      <c r="BD878" t="n">
        <v>8.0827693939209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95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1389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945.46</v>
      </c>
      <c r="L879" t="s">
        <v>77</v>
      </c>
      <c r="M879" t="s"/>
      <c r="N879" t="s">
        <v>215</v>
      </c>
      <c r="O879" t="s">
        <v>79</v>
      </c>
      <c r="P879" t="s">
        <v>1389</v>
      </c>
      <c r="Q879" t="s"/>
      <c r="R879" t="s">
        <v>237</v>
      </c>
      <c r="S879" t="s">
        <v>1398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HYPERLINK("https://hotelmonitor-cachepage.eclerx.com/savepage/tk_15442504624040895_sr_2150.html","info")</f>
        <v/>
      </c>
      <c r="AA879" t="n">
        <v>-6713367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89</v>
      </c>
      <c r="AO879" t="s">
        <v>1399</v>
      </c>
      <c r="AP879" t="n">
        <v>264</v>
      </c>
      <c r="AQ879" t="s">
        <v>91</v>
      </c>
      <c r="AR879" t="s">
        <v>71</v>
      </c>
      <c r="AS879" t="s"/>
      <c r="AT879" t="s">
        <v>93</v>
      </c>
      <c r="AU879" t="s"/>
      <c r="AV879" t="s"/>
      <c r="AW879" t="s"/>
      <c r="AX879" t="s"/>
      <c r="AY879" t="n">
        <v>6713367</v>
      </c>
      <c r="AZ879" t="s">
        <v>1392</v>
      </c>
      <c r="BA879" t="s"/>
      <c r="BB879" t="n">
        <v>727560</v>
      </c>
      <c r="BC879" t="n">
        <v>98.90611267089839</v>
      </c>
      <c r="BD879" t="n">
        <v>8.0827693939209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95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1389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1050.51</v>
      </c>
      <c r="L880" t="s">
        <v>77</v>
      </c>
      <c r="M880" t="s"/>
      <c r="N880" t="s">
        <v>215</v>
      </c>
      <c r="O880" t="s">
        <v>79</v>
      </c>
      <c r="P880" t="s">
        <v>1389</v>
      </c>
      <c r="Q880" t="s"/>
      <c r="R880" t="s">
        <v>237</v>
      </c>
      <c r="S880" t="s">
        <v>1400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>
        <f>HYPERLINK("https://hotelmonitor-cachepage.eclerx.com/savepage/tk_15442504624040895_sr_2150.html","info")</f>
        <v/>
      </c>
      <c r="AA880" t="n">
        <v>-6713367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89</v>
      </c>
      <c r="AO880" t="s">
        <v>1401</v>
      </c>
      <c r="AP880" t="n">
        <v>264</v>
      </c>
      <c r="AQ880" t="s">
        <v>91</v>
      </c>
      <c r="AR880" t="s">
        <v>71</v>
      </c>
      <c r="AS880" t="s"/>
      <c r="AT880" t="s">
        <v>93</v>
      </c>
      <c r="AU880" t="s"/>
      <c r="AV880" t="s"/>
      <c r="AW880" t="s"/>
      <c r="AX880" t="s"/>
      <c r="AY880" t="n">
        <v>6713367</v>
      </c>
      <c r="AZ880" t="s">
        <v>1392</v>
      </c>
      <c r="BA880" t="s"/>
      <c r="BB880" t="n">
        <v>727560</v>
      </c>
      <c r="BC880" t="n">
        <v>98.90611267089839</v>
      </c>
      <c r="BD880" t="n">
        <v>8.0827693939209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95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1389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1090.92</v>
      </c>
      <c r="L881" t="s">
        <v>77</v>
      </c>
      <c r="M881" t="s"/>
      <c r="N881" t="s">
        <v>215</v>
      </c>
      <c r="O881" t="s">
        <v>79</v>
      </c>
      <c r="P881" t="s">
        <v>1389</v>
      </c>
      <c r="Q881" t="s"/>
      <c r="R881" t="s">
        <v>237</v>
      </c>
      <c r="S881" t="s">
        <v>1402</v>
      </c>
      <c r="T881" t="s">
        <v>82</v>
      </c>
      <c r="U881" t="s">
        <v>83</v>
      </c>
      <c r="V881" t="s">
        <v>84</v>
      </c>
      <c r="W881" t="s">
        <v>105</v>
      </c>
      <c r="X881" t="s"/>
      <c r="Y881" t="s">
        <v>86</v>
      </c>
      <c r="Z881">
        <f>HYPERLINK("https://hotelmonitor-cachepage.eclerx.com/savepage/tk_15442504624040895_sr_2150.html","info")</f>
        <v/>
      </c>
      <c r="AA881" t="n">
        <v>-6713367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89</v>
      </c>
      <c r="AO881" t="s">
        <v>1403</v>
      </c>
      <c r="AP881" t="n">
        <v>264</v>
      </c>
      <c r="AQ881" t="s">
        <v>91</v>
      </c>
      <c r="AR881" t="s">
        <v>71</v>
      </c>
      <c r="AS881" t="s"/>
      <c r="AT881" t="s">
        <v>93</v>
      </c>
      <c r="AU881" t="s"/>
      <c r="AV881" t="s"/>
      <c r="AW881" t="s"/>
      <c r="AX881" t="s"/>
      <c r="AY881" t="n">
        <v>6713367</v>
      </c>
      <c r="AZ881" t="s">
        <v>1392</v>
      </c>
      <c r="BA881" t="s"/>
      <c r="BB881" t="n">
        <v>727560</v>
      </c>
      <c r="BC881" t="n">
        <v>98.90611267089839</v>
      </c>
      <c r="BD881" t="n">
        <v>8.0827693939209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95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1389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1094.28</v>
      </c>
      <c r="L882" t="s">
        <v>77</v>
      </c>
      <c r="M882" t="s"/>
      <c r="N882" t="s">
        <v>215</v>
      </c>
      <c r="O882" t="s">
        <v>79</v>
      </c>
      <c r="P882" t="s">
        <v>1389</v>
      </c>
      <c r="Q882" t="s"/>
      <c r="R882" t="s">
        <v>237</v>
      </c>
      <c r="S882" t="s">
        <v>488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>
        <f>HYPERLINK("https://hotelmonitor-cachepage.eclerx.com/savepage/tk_15442504624040895_sr_2150.html","info")</f>
        <v/>
      </c>
      <c r="AA882" t="n">
        <v>-6713367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264</v>
      </c>
      <c r="AQ882" t="s">
        <v>91</v>
      </c>
      <c r="AR882" t="s">
        <v>71</v>
      </c>
      <c r="AS882" t="s"/>
      <c r="AT882" t="s">
        <v>93</v>
      </c>
      <c r="AU882" t="s"/>
      <c r="AV882" t="s"/>
      <c r="AW882" t="s"/>
      <c r="AX882" t="s"/>
      <c r="AY882" t="n">
        <v>6713367</v>
      </c>
      <c r="AZ882" t="s">
        <v>1392</v>
      </c>
      <c r="BA882" t="s"/>
      <c r="BB882" t="n">
        <v>727560</v>
      </c>
      <c r="BC882" t="n">
        <v>98.90611267089839</v>
      </c>
      <c r="BD882" t="n">
        <v>8.0827693939209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95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1389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1212.13</v>
      </c>
      <c r="L883" t="s">
        <v>77</v>
      </c>
      <c r="M883" t="s"/>
      <c r="N883" t="s">
        <v>215</v>
      </c>
      <c r="O883" t="s">
        <v>79</v>
      </c>
      <c r="P883" t="s">
        <v>1389</v>
      </c>
      <c r="Q883" t="s"/>
      <c r="R883" t="s">
        <v>237</v>
      </c>
      <c r="S883" t="s">
        <v>1404</v>
      </c>
      <c r="T883" t="s">
        <v>82</v>
      </c>
      <c r="U883" t="s">
        <v>83</v>
      </c>
      <c r="V883" t="s">
        <v>84</v>
      </c>
      <c r="W883" t="s">
        <v>105</v>
      </c>
      <c r="X883" t="s"/>
      <c r="Y883" t="s">
        <v>86</v>
      </c>
      <c r="Z883">
        <f>HYPERLINK("https://hotelmonitor-cachepage.eclerx.com/savepage/tk_15442504624040895_sr_2150.html","info")</f>
        <v/>
      </c>
      <c r="AA883" t="n">
        <v>-6713367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89</v>
      </c>
      <c r="AO883" t="s">
        <v>1405</v>
      </c>
      <c r="AP883" t="n">
        <v>264</v>
      </c>
      <c r="AQ883" t="s">
        <v>91</v>
      </c>
      <c r="AR883" t="s">
        <v>71</v>
      </c>
      <c r="AS883" t="s"/>
      <c r="AT883" t="s">
        <v>93</v>
      </c>
      <c r="AU883" t="s"/>
      <c r="AV883" t="s"/>
      <c r="AW883" t="s"/>
      <c r="AX883" t="s"/>
      <c r="AY883" t="n">
        <v>6713367</v>
      </c>
      <c r="AZ883" t="s">
        <v>1392</v>
      </c>
      <c r="BA883" t="s"/>
      <c r="BB883" t="n">
        <v>727560</v>
      </c>
      <c r="BC883" t="n">
        <v>98.90611267089839</v>
      </c>
      <c r="BD883" t="n">
        <v>8.0827693939209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95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1389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1262.63</v>
      </c>
      <c r="L884" t="s">
        <v>77</v>
      </c>
      <c r="M884" t="s"/>
      <c r="N884" t="s">
        <v>215</v>
      </c>
      <c r="O884" t="s">
        <v>79</v>
      </c>
      <c r="P884" t="s">
        <v>1389</v>
      </c>
      <c r="Q884" t="s"/>
      <c r="R884" t="s">
        <v>237</v>
      </c>
      <c r="S884" t="s">
        <v>571</v>
      </c>
      <c r="T884" t="s">
        <v>82</v>
      </c>
      <c r="U884" t="s">
        <v>83</v>
      </c>
      <c r="V884" t="s">
        <v>84</v>
      </c>
      <c r="W884" t="s">
        <v>105</v>
      </c>
      <c r="X884" t="s"/>
      <c r="Y884" t="s">
        <v>86</v>
      </c>
      <c r="Z884">
        <f>HYPERLINK("https://hotelmonitor-cachepage.eclerx.com/savepage/tk_15442504624040895_sr_2150.html","info")</f>
        <v/>
      </c>
      <c r="AA884" t="n">
        <v>-6713367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264</v>
      </c>
      <c r="AQ884" t="s">
        <v>91</v>
      </c>
      <c r="AR884" t="s">
        <v>71</v>
      </c>
      <c r="AS884" t="s"/>
      <c r="AT884" t="s">
        <v>93</v>
      </c>
      <c r="AU884" t="s"/>
      <c r="AV884" t="s"/>
      <c r="AW884" t="s"/>
      <c r="AX884" t="s"/>
      <c r="AY884" t="n">
        <v>6713367</v>
      </c>
      <c r="AZ884" t="s">
        <v>1392</v>
      </c>
      <c r="BA884" t="s"/>
      <c r="BB884" t="n">
        <v>727560</v>
      </c>
      <c r="BC884" t="n">
        <v>98.90611267089839</v>
      </c>
      <c r="BD884" t="n">
        <v>8.0827693939209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95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1389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1280.38</v>
      </c>
      <c r="L885" t="s">
        <v>77</v>
      </c>
      <c r="M885" t="s"/>
      <c r="N885" t="s">
        <v>215</v>
      </c>
      <c r="O885" t="s">
        <v>79</v>
      </c>
      <c r="P885" t="s">
        <v>1389</v>
      </c>
      <c r="Q885" t="s"/>
      <c r="R885" t="s">
        <v>237</v>
      </c>
      <c r="S885" t="s">
        <v>1049</v>
      </c>
      <c r="T885" t="s">
        <v>82</v>
      </c>
      <c r="U885" t="s">
        <v>83</v>
      </c>
      <c r="V885" t="s">
        <v>84</v>
      </c>
      <c r="W885" t="s">
        <v>105</v>
      </c>
      <c r="X885" t="s"/>
      <c r="Y885" t="s">
        <v>86</v>
      </c>
      <c r="Z885">
        <f>HYPERLINK("https://hotelmonitor-cachepage.eclerx.com/savepage/tk_15442504624040895_sr_2150.html","info")</f>
        <v/>
      </c>
      <c r="AA885" t="n">
        <v>-6713367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264</v>
      </c>
      <c r="AQ885" t="s">
        <v>91</v>
      </c>
      <c r="AR885" t="s">
        <v>92</v>
      </c>
      <c r="AS885" t="s"/>
      <c r="AT885" t="s">
        <v>93</v>
      </c>
      <c r="AU885" t="s"/>
      <c r="AV885" t="s"/>
      <c r="AW885" t="s"/>
      <c r="AX885" t="s"/>
      <c r="AY885" t="n">
        <v>6713367</v>
      </c>
      <c r="AZ885" t="s">
        <v>1392</v>
      </c>
      <c r="BA885" t="s"/>
      <c r="BB885" t="n">
        <v>727560</v>
      </c>
      <c r="BC885" t="n">
        <v>98.90611267089839</v>
      </c>
      <c r="BD885" t="n">
        <v>8.0827693939209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95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1406</v>
      </c>
      <c r="F886" t="n">
        <v>6479859</v>
      </c>
      <c r="G886" t="s">
        <v>74</v>
      </c>
      <c r="H886" t="s">
        <v>75</v>
      </c>
      <c r="I886" t="s"/>
      <c r="J886" t="s">
        <v>76</v>
      </c>
      <c r="K886" t="n">
        <v>2606.63</v>
      </c>
      <c r="L886" t="s">
        <v>77</v>
      </c>
      <c r="M886" t="s"/>
      <c r="N886" t="s">
        <v>699</v>
      </c>
      <c r="O886" t="s">
        <v>79</v>
      </c>
      <c r="P886" t="s">
        <v>1406</v>
      </c>
      <c r="Q886" t="s"/>
      <c r="R886" t="s">
        <v>80</v>
      </c>
      <c r="S886" t="s">
        <v>1407</v>
      </c>
      <c r="T886" t="s">
        <v>82</v>
      </c>
      <c r="U886" t="s">
        <v>83</v>
      </c>
      <c r="V886" t="s">
        <v>84</v>
      </c>
      <c r="W886" t="s">
        <v>105</v>
      </c>
      <c r="X886" t="s"/>
      <c r="Y886" t="s">
        <v>86</v>
      </c>
      <c r="Z886">
        <f>HYPERLINK("https://hotelmonitor-cachepage.eclerx.com/savepage/tk_15442500290419486_sr_2150.html","info")</f>
        <v/>
      </c>
      <c r="AA886" t="n">
        <v>620084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89</v>
      </c>
      <c r="AO886" t="s">
        <v>1408</v>
      </c>
      <c r="AP886" t="n">
        <v>78</v>
      </c>
      <c r="AQ886" t="s">
        <v>91</v>
      </c>
      <c r="AR886" t="s">
        <v>71</v>
      </c>
      <c r="AS886" t="s"/>
      <c r="AT886" t="s">
        <v>93</v>
      </c>
      <c r="AU886" t="s"/>
      <c r="AV886" t="s"/>
      <c r="AW886" t="s"/>
      <c r="AX886" t="s"/>
      <c r="AY886" t="n">
        <v>5005181</v>
      </c>
      <c r="AZ886" t="s">
        <v>1409</v>
      </c>
      <c r="BA886" t="s"/>
      <c r="BB886" t="n">
        <v>3003835</v>
      </c>
      <c r="BC886" t="n">
        <v>98.8197798281908</v>
      </c>
      <c r="BD886" t="n">
        <v>8.0431313367469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95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1406</v>
      </c>
      <c r="F887" t="n">
        <v>6479859</v>
      </c>
      <c r="G887" t="s">
        <v>74</v>
      </c>
      <c r="H887" t="s">
        <v>75</v>
      </c>
      <c r="I887" t="s"/>
      <c r="J887" t="s">
        <v>76</v>
      </c>
      <c r="K887" t="n">
        <v>2606.63</v>
      </c>
      <c r="L887" t="s">
        <v>77</v>
      </c>
      <c r="M887" t="s"/>
      <c r="N887" t="s">
        <v>1410</v>
      </c>
      <c r="O887" t="s">
        <v>79</v>
      </c>
      <c r="P887" t="s">
        <v>1406</v>
      </c>
      <c r="Q887" t="s"/>
      <c r="R887" t="s">
        <v>80</v>
      </c>
      <c r="S887" t="s">
        <v>1407</v>
      </c>
      <c r="T887" t="s">
        <v>82</v>
      </c>
      <c r="U887" t="s">
        <v>83</v>
      </c>
      <c r="V887" t="s">
        <v>84</v>
      </c>
      <c r="W887" t="s">
        <v>105</v>
      </c>
      <c r="X887" t="s"/>
      <c r="Y887" t="s">
        <v>86</v>
      </c>
      <c r="Z887">
        <f>HYPERLINK("https://hotelmonitor-cachepage.eclerx.com/savepage/tk_15442500290419486_sr_2150.html","info")</f>
        <v/>
      </c>
      <c r="AA887" t="n">
        <v>620084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89</v>
      </c>
      <c r="AO887" t="s">
        <v>1408</v>
      </c>
      <c r="AP887" t="n">
        <v>78</v>
      </c>
      <c r="AQ887" t="s">
        <v>91</v>
      </c>
      <c r="AR887" t="s">
        <v>71</v>
      </c>
      <c r="AS887" t="s"/>
      <c r="AT887" t="s">
        <v>93</v>
      </c>
      <c r="AU887" t="s"/>
      <c r="AV887" t="s"/>
      <c r="AW887" t="s"/>
      <c r="AX887" t="s"/>
      <c r="AY887" t="n">
        <v>5005181</v>
      </c>
      <c r="AZ887" t="s">
        <v>1409</v>
      </c>
      <c r="BA887" t="s"/>
      <c r="BB887" t="n">
        <v>3003835</v>
      </c>
      <c r="BC887" t="n">
        <v>98.8197798281908</v>
      </c>
      <c r="BD887" t="n">
        <v>8.0431313367469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95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1406</v>
      </c>
      <c r="F888" t="n">
        <v>6479859</v>
      </c>
      <c r="G888" t="s">
        <v>74</v>
      </c>
      <c r="H888" t="s">
        <v>75</v>
      </c>
      <c r="I888" t="s"/>
      <c r="J888" t="s">
        <v>76</v>
      </c>
      <c r="K888" t="n">
        <v>2606.63</v>
      </c>
      <c r="L888" t="s">
        <v>77</v>
      </c>
      <c r="M888" t="s"/>
      <c r="N888" t="s">
        <v>699</v>
      </c>
      <c r="O888" t="s">
        <v>79</v>
      </c>
      <c r="P888" t="s">
        <v>1406</v>
      </c>
      <c r="Q888" t="s"/>
      <c r="R888" t="s">
        <v>80</v>
      </c>
      <c r="S888" t="s">
        <v>1407</v>
      </c>
      <c r="T888" t="s">
        <v>82</v>
      </c>
      <c r="U888" t="s">
        <v>83</v>
      </c>
      <c r="V888" t="s">
        <v>84</v>
      </c>
      <c r="W888" t="s">
        <v>105</v>
      </c>
      <c r="X888" t="s"/>
      <c r="Y888" t="s">
        <v>86</v>
      </c>
      <c r="Z888">
        <f>HYPERLINK("https://hotelmonitor-cachepage.eclerx.com/savepage/tk_15442500290419486_sr_2150.html","info")</f>
        <v/>
      </c>
      <c r="AA888" t="n">
        <v>620084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89</v>
      </c>
      <c r="AO888" t="s">
        <v>1408</v>
      </c>
      <c r="AP888" t="n">
        <v>78</v>
      </c>
      <c r="AQ888" t="s">
        <v>91</v>
      </c>
      <c r="AR888" t="s">
        <v>261</v>
      </c>
      <c r="AS888" t="s"/>
      <c r="AT888" t="s">
        <v>93</v>
      </c>
      <c r="AU888" t="s"/>
      <c r="AV888" t="s"/>
      <c r="AW888" t="s"/>
      <c r="AX888" t="s"/>
      <c r="AY888" t="n">
        <v>5005181</v>
      </c>
      <c r="AZ888" t="s">
        <v>1409</v>
      </c>
      <c r="BA888" t="s"/>
      <c r="BB888" t="n">
        <v>3003835</v>
      </c>
      <c r="BC888" t="n">
        <v>98.8197798281908</v>
      </c>
      <c r="BD888" t="n">
        <v>8.0431313367469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95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1406</v>
      </c>
      <c r="F889" t="n">
        <v>6479859</v>
      </c>
      <c r="G889" t="s">
        <v>74</v>
      </c>
      <c r="H889" t="s">
        <v>75</v>
      </c>
      <c r="I889" t="s"/>
      <c r="J889" t="s">
        <v>76</v>
      </c>
      <c r="K889" t="n">
        <v>2606.63</v>
      </c>
      <c r="L889" t="s">
        <v>77</v>
      </c>
      <c r="M889" t="s"/>
      <c r="N889" t="s">
        <v>1410</v>
      </c>
      <c r="O889" t="s">
        <v>79</v>
      </c>
      <c r="P889" t="s">
        <v>1406</v>
      </c>
      <c r="Q889" t="s"/>
      <c r="R889" t="s">
        <v>80</v>
      </c>
      <c r="S889" t="s">
        <v>1407</v>
      </c>
      <c r="T889" t="s">
        <v>82</v>
      </c>
      <c r="U889" t="s">
        <v>83</v>
      </c>
      <c r="V889" t="s">
        <v>84</v>
      </c>
      <c r="W889" t="s">
        <v>105</v>
      </c>
      <c r="X889" t="s"/>
      <c r="Y889" t="s">
        <v>86</v>
      </c>
      <c r="Z889">
        <f>HYPERLINK("https://hotelmonitor-cachepage.eclerx.com/savepage/tk_15442500290419486_sr_2150.html","info")</f>
        <v/>
      </c>
      <c r="AA889" t="n">
        <v>620084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89</v>
      </c>
      <c r="AO889" t="s">
        <v>1408</v>
      </c>
      <c r="AP889" t="n">
        <v>78</v>
      </c>
      <c r="AQ889" t="s">
        <v>91</v>
      </c>
      <c r="AR889" t="s">
        <v>261</v>
      </c>
      <c r="AS889" t="s"/>
      <c r="AT889" t="s">
        <v>93</v>
      </c>
      <c r="AU889" t="s"/>
      <c r="AV889" t="s"/>
      <c r="AW889" t="s"/>
      <c r="AX889" t="s"/>
      <c r="AY889" t="n">
        <v>5005181</v>
      </c>
      <c r="AZ889" t="s">
        <v>1409</v>
      </c>
      <c r="BA889" t="s"/>
      <c r="BB889" t="n">
        <v>3003835</v>
      </c>
      <c r="BC889" t="n">
        <v>98.8197798281908</v>
      </c>
      <c r="BD889" t="n">
        <v>8.0431313367469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95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1406</v>
      </c>
      <c r="F890" t="n">
        <v>6479859</v>
      </c>
      <c r="G890" t="s">
        <v>74</v>
      </c>
      <c r="H890" t="s">
        <v>75</v>
      </c>
      <c r="I890" t="s"/>
      <c r="J890" t="s">
        <v>76</v>
      </c>
      <c r="K890" t="n">
        <v>2773.28</v>
      </c>
      <c r="L890" t="s">
        <v>77</v>
      </c>
      <c r="M890" t="s"/>
      <c r="N890" t="s">
        <v>699</v>
      </c>
      <c r="O890" t="s">
        <v>79</v>
      </c>
      <c r="P890" t="s">
        <v>1406</v>
      </c>
      <c r="Q890" t="s"/>
      <c r="R890" t="s">
        <v>80</v>
      </c>
      <c r="S890" t="s">
        <v>1411</v>
      </c>
      <c r="T890" t="s">
        <v>82</v>
      </c>
      <c r="U890" t="s">
        <v>83</v>
      </c>
      <c r="V890" t="s">
        <v>84</v>
      </c>
      <c r="W890" t="s">
        <v>105</v>
      </c>
      <c r="X890" t="s"/>
      <c r="Y890" t="s">
        <v>86</v>
      </c>
      <c r="Z890">
        <f>HYPERLINK("https://hotelmonitor-cachepage.eclerx.com/savepage/tk_15442500290419486_sr_2150.html","info")</f>
        <v/>
      </c>
      <c r="AA890" t="n">
        <v>620084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89</v>
      </c>
      <c r="AO890" t="s">
        <v>1412</v>
      </c>
      <c r="AP890" t="n">
        <v>78</v>
      </c>
      <c r="AQ890" t="s">
        <v>91</v>
      </c>
      <c r="AR890" t="s">
        <v>71</v>
      </c>
      <c r="AS890" t="s"/>
      <c r="AT890" t="s">
        <v>93</v>
      </c>
      <c r="AU890" t="s"/>
      <c r="AV890" t="s"/>
      <c r="AW890" t="s"/>
      <c r="AX890" t="s"/>
      <c r="AY890" t="n">
        <v>5005181</v>
      </c>
      <c r="AZ890" t="s">
        <v>1409</v>
      </c>
      <c r="BA890" t="s"/>
      <c r="BB890" t="n">
        <v>3003835</v>
      </c>
      <c r="BC890" t="n">
        <v>98.8197798281908</v>
      </c>
      <c r="BD890" t="n">
        <v>8.0431313367469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95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1406</v>
      </c>
      <c r="F891" t="n">
        <v>6479859</v>
      </c>
      <c r="G891" t="s">
        <v>74</v>
      </c>
      <c r="H891" t="s">
        <v>75</v>
      </c>
      <c r="I891" t="s"/>
      <c r="J891" t="s">
        <v>76</v>
      </c>
      <c r="K891" t="n">
        <v>2773.28</v>
      </c>
      <c r="L891" t="s">
        <v>77</v>
      </c>
      <c r="M891" t="s"/>
      <c r="N891" t="s">
        <v>1410</v>
      </c>
      <c r="O891" t="s">
        <v>79</v>
      </c>
      <c r="P891" t="s">
        <v>1406</v>
      </c>
      <c r="Q891" t="s"/>
      <c r="R891" t="s">
        <v>80</v>
      </c>
      <c r="S891" t="s">
        <v>1411</v>
      </c>
      <c r="T891" t="s">
        <v>82</v>
      </c>
      <c r="U891" t="s">
        <v>83</v>
      </c>
      <c r="V891" t="s">
        <v>84</v>
      </c>
      <c r="W891" t="s">
        <v>105</v>
      </c>
      <c r="X891" t="s"/>
      <c r="Y891" t="s">
        <v>86</v>
      </c>
      <c r="Z891">
        <f>HYPERLINK("https://hotelmonitor-cachepage.eclerx.com/savepage/tk_15442500290419486_sr_2150.html","info")</f>
        <v/>
      </c>
      <c r="AA891" t="n">
        <v>620084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89</v>
      </c>
      <c r="AO891" t="s">
        <v>1412</v>
      </c>
      <c r="AP891" t="n">
        <v>78</v>
      </c>
      <c r="AQ891" t="s">
        <v>91</v>
      </c>
      <c r="AR891" t="s">
        <v>71</v>
      </c>
      <c r="AS891" t="s"/>
      <c r="AT891" t="s">
        <v>93</v>
      </c>
      <c r="AU891" t="s"/>
      <c r="AV891" t="s"/>
      <c r="AW891" t="s"/>
      <c r="AX891" t="s"/>
      <c r="AY891" t="n">
        <v>5005181</v>
      </c>
      <c r="AZ891" t="s">
        <v>1409</v>
      </c>
      <c r="BA891" t="s"/>
      <c r="BB891" t="n">
        <v>3003835</v>
      </c>
      <c r="BC891" t="n">
        <v>98.8197798281908</v>
      </c>
      <c r="BD891" t="n">
        <v>8.0431313367469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95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1406</v>
      </c>
      <c r="F892" t="n">
        <v>6479859</v>
      </c>
      <c r="G892" t="s">
        <v>74</v>
      </c>
      <c r="H892" t="s">
        <v>75</v>
      </c>
      <c r="I892" t="s"/>
      <c r="J892" t="s">
        <v>76</v>
      </c>
      <c r="K892" t="n">
        <v>2773.28</v>
      </c>
      <c r="L892" t="s">
        <v>77</v>
      </c>
      <c r="M892" t="s"/>
      <c r="N892" t="s">
        <v>699</v>
      </c>
      <c r="O892" t="s">
        <v>79</v>
      </c>
      <c r="P892" t="s">
        <v>1406</v>
      </c>
      <c r="Q892" t="s"/>
      <c r="R892" t="s">
        <v>80</v>
      </c>
      <c r="S892" t="s">
        <v>1411</v>
      </c>
      <c r="T892" t="s">
        <v>82</v>
      </c>
      <c r="U892" t="s">
        <v>83</v>
      </c>
      <c r="V892" t="s">
        <v>84</v>
      </c>
      <c r="W892" t="s">
        <v>105</v>
      </c>
      <c r="X892" t="s"/>
      <c r="Y892" t="s">
        <v>86</v>
      </c>
      <c r="Z892">
        <f>HYPERLINK("https://hotelmonitor-cachepage.eclerx.com/savepage/tk_15442500290419486_sr_2150.html","info")</f>
        <v/>
      </c>
      <c r="AA892" t="n">
        <v>620084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89</v>
      </c>
      <c r="AO892" t="s">
        <v>1412</v>
      </c>
      <c r="AP892" t="n">
        <v>78</v>
      </c>
      <c r="AQ892" t="s">
        <v>91</v>
      </c>
      <c r="AR892" t="s">
        <v>261</v>
      </c>
      <c r="AS892" t="s"/>
      <c r="AT892" t="s">
        <v>93</v>
      </c>
      <c r="AU892" t="s"/>
      <c r="AV892" t="s"/>
      <c r="AW892" t="s"/>
      <c r="AX892" t="s"/>
      <c r="AY892" t="n">
        <v>5005181</v>
      </c>
      <c r="AZ892" t="s">
        <v>1409</v>
      </c>
      <c r="BA892" t="s"/>
      <c r="BB892" t="n">
        <v>3003835</v>
      </c>
      <c r="BC892" t="n">
        <v>98.8197798281908</v>
      </c>
      <c r="BD892" t="n">
        <v>8.0431313367469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95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1406</v>
      </c>
      <c r="F893" t="n">
        <v>6479859</v>
      </c>
      <c r="G893" t="s">
        <v>74</v>
      </c>
      <c r="H893" t="s">
        <v>75</v>
      </c>
      <c r="I893" t="s"/>
      <c r="J893" t="s">
        <v>76</v>
      </c>
      <c r="K893" t="n">
        <v>2773.28</v>
      </c>
      <c r="L893" t="s">
        <v>77</v>
      </c>
      <c r="M893" t="s"/>
      <c r="N893" t="s">
        <v>1410</v>
      </c>
      <c r="O893" t="s">
        <v>79</v>
      </c>
      <c r="P893" t="s">
        <v>1406</v>
      </c>
      <c r="Q893" t="s"/>
      <c r="R893" t="s">
        <v>80</v>
      </c>
      <c r="S893" t="s">
        <v>1411</v>
      </c>
      <c r="T893" t="s">
        <v>82</v>
      </c>
      <c r="U893" t="s">
        <v>83</v>
      </c>
      <c r="V893" t="s">
        <v>84</v>
      </c>
      <c r="W893" t="s">
        <v>105</v>
      </c>
      <c r="X893" t="s"/>
      <c r="Y893" t="s">
        <v>86</v>
      </c>
      <c r="Z893">
        <f>HYPERLINK("https://hotelmonitor-cachepage.eclerx.com/savepage/tk_15442500290419486_sr_2150.html","info")</f>
        <v/>
      </c>
      <c r="AA893" t="n">
        <v>620084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89</v>
      </c>
      <c r="AO893" t="s">
        <v>1412</v>
      </c>
      <c r="AP893" t="n">
        <v>78</v>
      </c>
      <c r="AQ893" t="s">
        <v>91</v>
      </c>
      <c r="AR893" t="s">
        <v>261</v>
      </c>
      <c r="AS893" t="s"/>
      <c r="AT893" t="s">
        <v>93</v>
      </c>
      <c r="AU893" t="s"/>
      <c r="AV893" t="s"/>
      <c r="AW893" t="s"/>
      <c r="AX893" t="s"/>
      <c r="AY893" t="n">
        <v>5005181</v>
      </c>
      <c r="AZ893" t="s">
        <v>1409</v>
      </c>
      <c r="BA893" t="s"/>
      <c r="BB893" t="n">
        <v>3003835</v>
      </c>
      <c r="BC893" t="n">
        <v>98.8197798281908</v>
      </c>
      <c r="BD893" t="n">
        <v>8.0431313367469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95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1406</v>
      </c>
      <c r="F894" t="n">
        <v>6479859</v>
      </c>
      <c r="G894" t="s">
        <v>74</v>
      </c>
      <c r="H894" t="s">
        <v>75</v>
      </c>
      <c r="I894" t="s"/>
      <c r="J894" t="s">
        <v>76</v>
      </c>
      <c r="K894" t="n">
        <v>2946.13</v>
      </c>
      <c r="L894" t="s">
        <v>77</v>
      </c>
      <c r="M894" t="s"/>
      <c r="N894" t="s">
        <v>699</v>
      </c>
      <c r="O894" t="s">
        <v>79</v>
      </c>
      <c r="P894" t="s">
        <v>1406</v>
      </c>
      <c r="Q894" t="s"/>
      <c r="R894" t="s">
        <v>80</v>
      </c>
      <c r="S894" t="s">
        <v>1368</v>
      </c>
      <c r="T894" t="s">
        <v>82</v>
      </c>
      <c r="U894" t="s">
        <v>83</v>
      </c>
      <c r="V894" t="s">
        <v>84</v>
      </c>
      <c r="W894" t="s">
        <v>105</v>
      </c>
      <c r="X894" t="s"/>
      <c r="Y894" t="s">
        <v>86</v>
      </c>
      <c r="Z894">
        <f>HYPERLINK("https://hotelmonitor-cachepage.eclerx.com/savepage/tk_15442500290419486_sr_2150.html","info")</f>
        <v/>
      </c>
      <c r="AA894" t="n">
        <v>620084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78</v>
      </c>
      <c r="AQ894" t="s">
        <v>91</v>
      </c>
      <c r="AR894" t="s">
        <v>71</v>
      </c>
      <c r="AS894" t="s"/>
      <c r="AT894" t="s">
        <v>93</v>
      </c>
      <c r="AU894" t="s"/>
      <c r="AV894" t="s"/>
      <c r="AW894" t="s"/>
      <c r="AX894" t="s"/>
      <c r="AY894" t="n">
        <v>5005181</v>
      </c>
      <c r="AZ894" t="s">
        <v>1409</v>
      </c>
      <c r="BA894" t="s"/>
      <c r="BB894" t="n">
        <v>3003835</v>
      </c>
      <c r="BC894" t="n">
        <v>98.8197798281908</v>
      </c>
      <c r="BD894" t="n">
        <v>8.0431313367469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95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1406</v>
      </c>
      <c r="F895" t="n">
        <v>6479859</v>
      </c>
      <c r="G895" t="s">
        <v>74</v>
      </c>
      <c r="H895" t="s">
        <v>75</v>
      </c>
      <c r="I895" t="s"/>
      <c r="J895" t="s">
        <v>76</v>
      </c>
      <c r="K895" t="n">
        <v>2946.13</v>
      </c>
      <c r="L895" t="s">
        <v>77</v>
      </c>
      <c r="M895" t="s"/>
      <c r="N895" t="s">
        <v>1410</v>
      </c>
      <c r="O895" t="s">
        <v>79</v>
      </c>
      <c r="P895" t="s">
        <v>1406</v>
      </c>
      <c r="Q895" t="s"/>
      <c r="R895" t="s">
        <v>80</v>
      </c>
      <c r="S895" t="s">
        <v>1368</v>
      </c>
      <c r="T895" t="s">
        <v>82</v>
      </c>
      <c r="U895" t="s">
        <v>83</v>
      </c>
      <c r="V895" t="s">
        <v>84</v>
      </c>
      <c r="W895" t="s">
        <v>105</v>
      </c>
      <c r="X895" t="s"/>
      <c r="Y895" t="s">
        <v>86</v>
      </c>
      <c r="Z895">
        <f>HYPERLINK("https://hotelmonitor-cachepage.eclerx.com/savepage/tk_15442500290419486_sr_2150.html","info")</f>
        <v/>
      </c>
      <c r="AA895" t="n">
        <v>620084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78</v>
      </c>
      <c r="AQ895" t="s">
        <v>91</v>
      </c>
      <c r="AR895" t="s">
        <v>71</v>
      </c>
      <c r="AS895" t="s"/>
      <c r="AT895" t="s">
        <v>93</v>
      </c>
      <c r="AU895" t="s"/>
      <c r="AV895" t="s"/>
      <c r="AW895" t="s"/>
      <c r="AX895" t="s"/>
      <c r="AY895" t="n">
        <v>5005181</v>
      </c>
      <c r="AZ895" t="s">
        <v>1409</v>
      </c>
      <c r="BA895" t="s"/>
      <c r="BB895" t="n">
        <v>3003835</v>
      </c>
      <c r="BC895" t="n">
        <v>98.8197798281908</v>
      </c>
      <c r="BD895" t="n">
        <v>8.0431313367469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95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1406</v>
      </c>
      <c r="F896" t="n">
        <v>6479859</v>
      </c>
      <c r="G896" t="s">
        <v>74</v>
      </c>
      <c r="H896" t="s">
        <v>75</v>
      </c>
      <c r="I896" t="s"/>
      <c r="J896" t="s">
        <v>76</v>
      </c>
      <c r="K896" t="n">
        <v>2946.13</v>
      </c>
      <c r="L896" t="s">
        <v>77</v>
      </c>
      <c r="M896" t="s"/>
      <c r="N896" t="s">
        <v>699</v>
      </c>
      <c r="O896" t="s">
        <v>79</v>
      </c>
      <c r="P896" t="s">
        <v>1406</v>
      </c>
      <c r="Q896" t="s"/>
      <c r="R896" t="s">
        <v>80</v>
      </c>
      <c r="S896" t="s">
        <v>1368</v>
      </c>
      <c r="T896" t="s">
        <v>82</v>
      </c>
      <c r="U896" t="s">
        <v>83</v>
      </c>
      <c r="V896" t="s">
        <v>84</v>
      </c>
      <c r="W896" t="s">
        <v>105</v>
      </c>
      <c r="X896" t="s"/>
      <c r="Y896" t="s">
        <v>86</v>
      </c>
      <c r="Z896">
        <f>HYPERLINK("https://hotelmonitor-cachepage.eclerx.com/savepage/tk_15442500290419486_sr_2150.html","info")</f>
        <v/>
      </c>
      <c r="AA896" t="n">
        <v>620084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78</v>
      </c>
      <c r="AQ896" t="s">
        <v>91</v>
      </c>
      <c r="AR896" t="s">
        <v>261</v>
      </c>
      <c r="AS896" t="s"/>
      <c r="AT896" t="s">
        <v>93</v>
      </c>
      <c r="AU896" t="s"/>
      <c r="AV896" t="s"/>
      <c r="AW896" t="s"/>
      <c r="AX896" t="s"/>
      <c r="AY896" t="n">
        <v>5005181</v>
      </c>
      <c r="AZ896" t="s">
        <v>1409</v>
      </c>
      <c r="BA896" t="s"/>
      <c r="BB896" t="n">
        <v>3003835</v>
      </c>
      <c r="BC896" t="n">
        <v>98.8197798281908</v>
      </c>
      <c r="BD896" t="n">
        <v>8.0431313367469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95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1406</v>
      </c>
      <c r="F897" t="n">
        <v>6479859</v>
      </c>
      <c r="G897" t="s">
        <v>74</v>
      </c>
      <c r="H897" t="s">
        <v>75</v>
      </c>
      <c r="I897" t="s"/>
      <c r="J897" t="s">
        <v>76</v>
      </c>
      <c r="K897" t="n">
        <v>2946.13</v>
      </c>
      <c r="L897" t="s">
        <v>77</v>
      </c>
      <c r="M897" t="s"/>
      <c r="N897" t="s">
        <v>1410</v>
      </c>
      <c r="O897" t="s">
        <v>79</v>
      </c>
      <c r="P897" t="s">
        <v>1406</v>
      </c>
      <c r="Q897" t="s"/>
      <c r="R897" t="s">
        <v>80</v>
      </c>
      <c r="S897" t="s">
        <v>1368</v>
      </c>
      <c r="T897" t="s">
        <v>82</v>
      </c>
      <c r="U897" t="s">
        <v>83</v>
      </c>
      <c r="V897" t="s">
        <v>84</v>
      </c>
      <c r="W897" t="s">
        <v>105</v>
      </c>
      <c r="X897" t="s"/>
      <c r="Y897" t="s">
        <v>86</v>
      </c>
      <c r="Z897">
        <f>HYPERLINK("https://hotelmonitor-cachepage.eclerx.com/savepage/tk_15442500290419486_sr_2150.html","info")</f>
        <v/>
      </c>
      <c r="AA897" t="n">
        <v>620084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78</v>
      </c>
      <c r="AQ897" t="s">
        <v>91</v>
      </c>
      <c r="AR897" t="s">
        <v>261</v>
      </c>
      <c r="AS897" t="s"/>
      <c r="AT897" t="s">
        <v>93</v>
      </c>
      <c r="AU897" t="s"/>
      <c r="AV897" t="s"/>
      <c r="AW897" t="s"/>
      <c r="AX897" t="s"/>
      <c r="AY897" t="n">
        <v>5005181</v>
      </c>
      <c r="AZ897" t="s">
        <v>1409</v>
      </c>
      <c r="BA897" t="s"/>
      <c r="BB897" t="n">
        <v>3003835</v>
      </c>
      <c r="BC897" t="n">
        <v>98.8197798281908</v>
      </c>
      <c r="BD897" t="n">
        <v>8.0431313367469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95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1406</v>
      </c>
      <c r="F898" t="n">
        <v>6479859</v>
      </c>
      <c r="G898" t="s">
        <v>74</v>
      </c>
      <c r="H898" t="s">
        <v>75</v>
      </c>
      <c r="I898" t="s"/>
      <c r="J898" t="s">
        <v>76</v>
      </c>
      <c r="K898" t="n">
        <v>3078.71</v>
      </c>
      <c r="L898" t="s">
        <v>77</v>
      </c>
      <c r="M898" t="s"/>
      <c r="N898" t="s">
        <v>699</v>
      </c>
      <c r="O898" t="s">
        <v>79</v>
      </c>
      <c r="P898" t="s">
        <v>1406</v>
      </c>
      <c r="Q898" t="s"/>
      <c r="R898" t="s">
        <v>80</v>
      </c>
      <c r="S898" t="s">
        <v>1413</v>
      </c>
      <c r="T898" t="s">
        <v>82</v>
      </c>
      <c r="U898" t="s">
        <v>83</v>
      </c>
      <c r="V898" t="s">
        <v>84</v>
      </c>
      <c r="W898" t="s">
        <v>105</v>
      </c>
      <c r="X898" t="s"/>
      <c r="Y898" t="s">
        <v>86</v>
      </c>
      <c r="Z898">
        <f>HYPERLINK("https://hotelmonitor-cachepage.eclerx.com/savepage/tk_15442500290419486_sr_2150.html","info")</f>
        <v/>
      </c>
      <c r="AA898" t="n">
        <v>620084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78</v>
      </c>
      <c r="AQ898" t="s">
        <v>91</v>
      </c>
      <c r="AR898" t="s">
        <v>92</v>
      </c>
      <c r="AS898" t="s"/>
      <c r="AT898" t="s">
        <v>93</v>
      </c>
      <c r="AU898" t="s"/>
      <c r="AV898" t="s"/>
      <c r="AW898" t="s"/>
      <c r="AX898" t="s"/>
      <c r="AY898" t="n">
        <v>5005181</v>
      </c>
      <c r="AZ898" t="s">
        <v>1409</v>
      </c>
      <c r="BA898" t="s"/>
      <c r="BB898" t="n">
        <v>3003835</v>
      </c>
      <c r="BC898" t="n">
        <v>98.8197798281908</v>
      </c>
      <c r="BD898" t="n">
        <v>8.0431313367469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95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1406</v>
      </c>
      <c r="F899" t="n">
        <v>6479859</v>
      </c>
      <c r="G899" t="s">
        <v>74</v>
      </c>
      <c r="H899" t="s">
        <v>75</v>
      </c>
      <c r="I899" t="s"/>
      <c r="J899" t="s">
        <v>76</v>
      </c>
      <c r="K899" t="n">
        <v>3078.71</v>
      </c>
      <c r="L899" t="s">
        <v>77</v>
      </c>
      <c r="M899" t="s"/>
      <c r="N899" t="s">
        <v>1410</v>
      </c>
      <c r="O899" t="s">
        <v>79</v>
      </c>
      <c r="P899" t="s">
        <v>1406</v>
      </c>
      <c r="Q899" t="s"/>
      <c r="R899" t="s">
        <v>80</v>
      </c>
      <c r="S899" t="s">
        <v>1413</v>
      </c>
      <c r="T899" t="s">
        <v>82</v>
      </c>
      <c r="U899" t="s">
        <v>83</v>
      </c>
      <c r="V899" t="s">
        <v>84</v>
      </c>
      <c r="W899" t="s">
        <v>105</v>
      </c>
      <c r="X899" t="s"/>
      <c r="Y899" t="s">
        <v>86</v>
      </c>
      <c r="Z899">
        <f>HYPERLINK("https://hotelmonitor-cachepage.eclerx.com/savepage/tk_15442500290419486_sr_2150.html","info")</f>
        <v/>
      </c>
      <c r="AA899" t="n">
        <v>620084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78</v>
      </c>
      <c r="AQ899" t="s">
        <v>91</v>
      </c>
      <c r="AR899" t="s">
        <v>92</v>
      </c>
      <c r="AS899" t="s"/>
      <c r="AT899" t="s">
        <v>93</v>
      </c>
      <c r="AU899" t="s"/>
      <c r="AV899" t="s"/>
      <c r="AW899" t="s"/>
      <c r="AX899" t="s"/>
      <c r="AY899" t="n">
        <v>5005181</v>
      </c>
      <c r="AZ899" t="s">
        <v>1409</v>
      </c>
      <c r="BA899" t="s"/>
      <c r="BB899" t="n">
        <v>3003835</v>
      </c>
      <c r="BC899" t="n">
        <v>98.8197798281908</v>
      </c>
      <c r="BD899" t="n">
        <v>8.0431313367469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95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1406</v>
      </c>
      <c r="F900" t="n">
        <v>6479859</v>
      </c>
      <c r="G900" t="s">
        <v>74</v>
      </c>
      <c r="H900" t="s">
        <v>75</v>
      </c>
      <c r="I900" t="s"/>
      <c r="J900" t="s">
        <v>76</v>
      </c>
      <c r="K900" t="n">
        <v>3240.74</v>
      </c>
      <c r="L900" t="s">
        <v>77</v>
      </c>
      <c r="M900" t="s"/>
      <c r="N900" t="s">
        <v>699</v>
      </c>
      <c r="O900" t="s">
        <v>79</v>
      </c>
      <c r="P900" t="s">
        <v>1406</v>
      </c>
      <c r="Q900" t="s"/>
      <c r="R900" t="s">
        <v>80</v>
      </c>
      <c r="S900" t="s">
        <v>1368</v>
      </c>
      <c r="T900" t="s">
        <v>82</v>
      </c>
      <c r="U900" t="s">
        <v>83</v>
      </c>
      <c r="V900" t="s">
        <v>84</v>
      </c>
      <c r="W900" t="s">
        <v>105</v>
      </c>
      <c r="X900" t="s"/>
      <c r="Y900" t="s">
        <v>86</v>
      </c>
      <c r="Z900">
        <f>HYPERLINK("https://hotelmonitor-cachepage.eclerx.com/savepage/tk_15442500290419486_sr_2150.html","info")</f>
        <v/>
      </c>
      <c r="AA900" t="n">
        <v>620084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78</v>
      </c>
      <c r="AQ900" t="s">
        <v>91</v>
      </c>
      <c r="AR900" t="s">
        <v>92</v>
      </c>
      <c r="AS900" t="s"/>
      <c r="AT900" t="s">
        <v>93</v>
      </c>
      <c r="AU900" t="s"/>
      <c r="AV900" t="s"/>
      <c r="AW900" t="s"/>
      <c r="AX900" t="s"/>
      <c r="AY900" t="n">
        <v>5005181</v>
      </c>
      <c r="AZ900" t="s">
        <v>1409</v>
      </c>
      <c r="BA900" t="s"/>
      <c r="BB900" t="n">
        <v>3003835</v>
      </c>
      <c r="BC900" t="n">
        <v>98.8197798281908</v>
      </c>
      <c r="BD900" t="n">
        <v>8.0431313367469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95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1406</v>
      </c>
      <c r="F901" t="n">
        <v>6479859</v>
      </c>
      <c r="G901" t="s">
        <v>74</v>
      </c>
      <c r="H901" t="s">
        <v>75</v>
      </c>
      <c r="I901" t="s"/>
      <c r="J901" t="s">
        <v>76</v>
      </c>
      <c r="K901" t="n">
        <v>3240.74</v>
      </c>
      <c r="L901" t="s">
        <v>77</v>
      </c>
      <c r="M901" t="s"/>
      <c r="N901" t="s">
        <v>1410</v>
      </c>
      <c r="O901" t="s">
        <v>79</v>
      </c>
      <c r="P901" t="s">
        <v>1406</v>
      </c>
      <c r="Q901" t="s"/>
      <c r="R901" t="s">
        <v>80</v>
      </c>
      <c r="S901" t="s">
        <v>1368</v>
      </c>
      <c r="T901" t="s">
        <v>82</v>
      </c>
      <c r="U901" t="s">
        <v>83</v>
      </c>
      <c r="V901" t="s">
        <v>84</v>
      </c>
      <c r="W901" t="s">
        <v>105</v>
      </c>
      <c r="X901" t="s"/>
      <c r="Y901" t="s">
        <v>86</v>
      </c>
      <c r="Z901">
        <f>HYPERLINK("https://hotelmonitor-cachepage.eclerx.com/savepage/tk_15442500290419486_sr_2150.html","info")</f>
        <v/>
      </c>
      <c r="AA901" t="n">
        <v>620084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78</v>
      </c>
      <c r="AQ901" t="s">
        <v>91</v>
      </c>
      <c r="AR901" t="s">
        <v>92</v>
      </c>
      <c r="AS901" t="s"/>
      <c r="AT901" t="s">
        <v>93</v>
      </c>
      <c r="AU901" t="s"/>
      <c r="AV901" t="s"/>
      <c r="AW901" t="s"/>
      <c r="AX901" t="s"/>
      <c r="AY901" t="n">
        <v>5005181</v>
      </c>
      <c r="AZ901" t="s">
        <v>1409</v>
      </c>
      <c r="BA901" t="s"/>
      <c r="BB901" t="n">
        <v>3003835</v>
      </c>
      <c r="BC901" t="n">
        <v>98.8197798281908</v>
      </c>
      <c r="BD901" t="n">
        <v>8.0431313367469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95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1406</v>
      </c>
      <c r="F902" t="n">
        <v>6479859</v>
      </c>
      <c r="G902" t="s">
        <v>74</v>
      </c>
      <c r="H902" t="s">
        <v>75</v>
      </c>
      <c r="I902" t="s"/>
      <c r="J902" t="s">
        <v>76</v>
      </c>
      <c r="K902" t="n">
        <v>3688.47</v>
      </c>
      <c r="L902" t="s">
        <v>77</v>
      </c>
      <c r="M902" t="s"/>
      <c r="N902" t="s">
        <v>1414</v>
      </c>
      <c r="O902" t="s">
        <v>79</v>
      </c>
      <c r="P902" t="s">
        <v>1406</v>
      </c>
      <c r="Q902" t="s"/>
      <c r="R902" t="s">
        <v>80</v>
      </c>
      <c r="S902" t="s">
        <v>1415</v>
      </c>
      <c r="T902" t="s">
        <v>82</v>
      </c>
      <c r="U902" t="s">
        <v>83</v>
      </c>
      <c r="V902" t="s">
        <v>84</v>
      </c>
      <c r="W902" t="s">
        <v>105</v>
      </c>
      <c r="X902" t="s"/>
      <c r="Y902" t="s">
        <v>86</v>
      </c>
      <c r="Z902">
        <f>HYPERLINK("https://hotelmonitor-cachepage.eclerx.com/savepage/tk_15442500290419486_sr_2150.html","info")</f>
        <v/>
      </c>
      <c r="AA902" t="n">
        <v>620084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1416</v>
      </c>
      <c r="AP902" t="n">
        <v>78</v>
      </c>
      <c r="AQ902" t="s">
        <v>91</v>
      </c>
      <c r="AR902" t="s">
        <v>71</v>
      </c>
      <c r="AS902" t="s"/>
      <c r="AT902" t="s">
        <v>93</v>
      </c>
      <c r="AU902" t="s"/>
      <c r="AV902" t="s"/>
      <c r="AW902" t="s"/>
      <c r="AX902" t="s"/>
      <c r="AY902" t="n">
        <v>5005181</v>
      </c>
      <c r="AZ902" t="s">
        <v>1409</v>
      </c>
      <c r="BA902" t="s"/>
      <c r="BB902" t="n">
        <v>3003835</v>
      </c>
      <c r="BC902" t="n">
        <v>98.8197798281908</v>
      </c>
      <c r="BD902" t="n">
        <v>8.0431313367469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95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1406</v>
      </c>
      <c r="F903" t="n">
        <v>6479859</v>
      </c>
      <c r="G903" t="s">
        <v>74</v>
      </c>
      <c r="H903" t="s">
        <v>75</v>
      </c>
      <c r="I903" t="s"/>
      <c r="J903" t="s">
        <v>76</v>
      </c>
      <c r="K903" t="n">
        <v>3688.47</v>
      </c>
      <c r="L903" t="s">
        <v>77</v>
      </c>
      <c r="M903" t="s"/>
      <c r="N903" t="s">
        <v>1414</v>
      </c>
      <c r="O903" t="s">
        <v>79</v>
      </c>
      <c r="P903" t="s">
        <v>1406</v>
      </c>
      <c r="Q903" t="s"/>
      <c r="R903" t="s">
        <v>80</v>
      </c>
      <c r="S903" t="s">
        <v>1415</v>
      </c>
      <c r="T903" t="s">
        <v>82</v>
      </c>
      <c r="U903" t="s">
        <v>83</v>
      </c>
      <c r="V903" t="s">
        <v>84</v>
      </c>
      <c r="W903" t="s">
        <v>105</v>
      </c>
      <c r="X903" t="s"/>
      <c r="Y903" t="s">
        <v>86</v>
      </c>
      <c r="Z903">
        <f>HYPERLINK("https://hotelmonitor-cachepage.eclerx.com/savepage/tk_15442500290419486_sr_2150.html","info")</f>
        <v/>
      </c>
      <c r="AA903" t="n">
        <v>620084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89</v>
      </c>
      <c r="AO903" t="s">
        <v>1416</v>
      </c>
      <c r="AP903" t="n">
        <v>78</v>
      </c>
      <c r="AQ903" t="s">
        <v>91</v>
      </c>
      <c r="AR903" t="s">
        <v>261</v>
      </c>
      <c r="AS903" t="s"/>
      <c r="AT903" t="s">
        <v>93</v>
      </c>
      <c r="AU903" t="s"/>
      <c r="AV903" t="s"/>
      <c r="AW903" t="s"/>
      <c r="AX903" t="s"/>
      <c r="AY903" t="n">
        <v>5005181</v>
      </c>
      <c r="AZ903" t="s">
        <v>1409</v>
      </c>
      <c r="BA903" t="s"/>
      <c r="BB903" t="n">
        <v>3003835</v>
      </c>
      <c r="BC903" t="n">
        <v>98.8197798281908</v>
      </c>
      <c r="BD903" t="n">
        <v>8.0431313367469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95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1406</v>
      </c>
      <c r="F904" t="n">
        <v>6479859</v>
      </c>
      <c r="G904" t="s">
        <v>74</v>
      </c>
      <c r="H904" t="s">
        <v>75</v>
      </c>
      <c r="I904" t="s"/>
      <c r="J904" t="s">
        <v>76</v>
      </c>
      <c r="K904" t="n">
        <v>3882.59</v>
      </c>
      <c r="L904" t="s">
        <v>77</v>
      </c>
      <c r="M904" t="s"/>
      <c r="N904" t="s">
        <v>1414</v>
      </c>
      <c r="O904" t="s">
        <v>79</v>
      </c>
      <c r="P904" t="s">
        <v>1406</v>
      </c>
      <c r="Q904" t="s"/>
      <c r="R904" t="s">
        <v>80</v>
      </c>
      <c r="S904" t="s">
        <v>1417</v>
      </c>
      <c r="T904" t="s">
        <v>82</v>
      </c>
      <c r="U904" t="s">
        <v>83</v>
      </c>
      <c r="V904" t="s">
        <v>84</v>
      </c>
      <c r="W904" t="s">
        <v>105</v>
      </c>
      <c r="X904" t="s"/>
      <c r="Y904" t="s">
        <v>86</v>
      </c>
      <c r="Z904">
        <f>HYPERLINK("https://hotelmonitor-cachepage.eclerx.com/savepage/tk_15442500290419486_sr_2150.html","info")</f>
        <v/>
      </c>
      <c r="AA904" t="n">
        <v>620084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89</v>
      </c>
      <c r="AO904" t="s">
        <v>1418</v>
      </c>
      <c r="AP904" t="n">
        <v>78</v>
      </c>
      <c r="AQ904" t="s">
        <v>91</v>
      </c>
      <c r="AR904" t="s">
        <v>71</v>
      </c>
      <c r="AS904" t="s"/>
      <c r="AT904" t="s">
        <v>93</v>
      </c>
      <c r="AU904" t="s"/>
      <c r="AV904" t="s"/>
      <c r="AW904" t="s"/>
      <c r="AX904" t="s"/>
      <c r="AY904" t="n">
        <v>5005181</v>
      </c>
      <c r="AZ904" t="s">
        <v>1409</v>
      </c>
      <c r="BA904" t="s"/>
      <c r="BB904" t="n">
        <v>3003835</v>
      </c>
      <c r="BC904" t="n">
        <v>98.8197798281908</v>
      </c>
      <c r="BD904" t="n">
        <v>8.0431313367469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95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1406</v>
      </c>
      <c r="F905" t="n">
        <v>6479859</v>
      </c>
      <c r="G905" t="s">
        <v>74</v>
      </c>
      <c r="H905" t="s">
        <v>75</v>
      </c>
      <c r="I905" t="s"/>
      <c r="J905" t="s">
        <v>76</v>
      </c>
      <c r="K905" t="n">
        <v>3882.59</v>
      </c>
      <c r="L905" t="s">
        <v>77</v>
      </c>
      <c r="M905" t="s"/>
      <c r="N905" t="s">
        <v>1414</v>
      </c>
      <c r="O905" t="s">
        <v>79</v>
      </c>
      <c r="P905" t="s">
        <v>1406</v>
      </c>
      <c r="Q905" t="s"/>
      <c r="R905" t="s">
        <v>80</v>
      </c>
      <c r="S905" t="s">
        <v>1417</v>
      </c>
      <c r="T905" t="s">
        <v>82</v>
      </c>
      <c r="U905" t="s">
        <v>83</v>
      </c>
      <c r="V905" t="s">
        <v>84</v>
      </c>
      <c r="W905" t="s">
        <v>105</v>
      </c>
      <c r="X905" t="s"/>
      <c r="Y905" t="s">
        <v>86</v>
      </c>
      <c r="Z905">
        <f>HYPERLINK("https://hotelmonitor-cachepage.eclerx.com/savepage/tk_15442500290419486_sr_2150.html","info")</f>
        <v/>
      </c>
      <c r="AA905" t="n">
        <v>620084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89</v>
      </c>
      <c r="AO905" t="s">
        <v>1418</v>
      </c>
      <c r="AP905" t="n">
        <v>78</v>
      </c>
      <c r="AQ905" t="s">
        <v>91</v>
      </c>
      <c r="AR905" t="s">
        <v>261</v>
      </c>
      <c r="AS905" t="s"/>
      <c r="AT905" t="s">
        <v>93</v>
      </c>
      <c r="AU905" t="s"/>
      <c r="AV905" t="s"/>
      <c r="AW905" t="s"/>
      <c r="AX905" t="s"/>
      <c r="AY905" t="n">
        <v>5005181</v>
      </c>
      <c r="AZ905" t="s">
        <v>1409</v>
      </c>
      <c r="BA905" t="s"/>
      <c r="BB905" t="n">
        <v>3003835</v>
      </c>
      <c r="BC905" t="n">
        <v>98.8197798281908</v>
      </c>
      <c r="BD905" t="n">
        <v>8.0431313367469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95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1406</v>
      </c>
      <c r="F906" t="n">
        <v>6479859</v>
      </c>
      <c r="G906" t="s">
        <v>74</v>
      </c>
      <c r="H906" t="s">
        <v>75</v>
      </c>
      <c r="I906" t="s"/>
      <c r="J906" t="s">
        <v>76</v>
      </c>
      <c r="K906" t="n">
        <v>4124.58</v>
      </c>
      <c r="L906" t="s">
        <v>77</v>
      </c>
      <c r="M906" t="s"/>
      <c r="N906" t="s">
        <v>1414</v>
      </c>
      <c r="O906" t="s">
        <v>79</v>
      </c>
      <c r="P906" t="s">
        <v>1406</v>
      </c>
      <c r="Q906" t="s"/>
      <c r="R906" t="s">
        <v>80</v>
      </c>
      <c r="S906" t="s">
        <v>1419</v>
      </c>
      <c r="T906" t="s">
        <v>82</v>
      </c>
      <c r="U906" t="s">
        <v>83</v>
      </c>
      <c r="V906" t="s">
        <v>84</v>
      </c>
      <c r="W906" t="s">
        <v>105</v>
      </c>
      <c r="X906" t="s"/>
      <c r="Y906" t="s">
        <v>86</v>
      </c>
      <c r="Z906">
        <f>HYPERLINK("https://hotelmonitor-cachepage.eclerx.com/savepage/tk_15442500290419486_sr_2150.html","info")</f>
        <v/>
      </c>
      <c r="AA906" t="n">
        <v>620084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78</v>
      </c>
      <c r="AQ906" t="s">
        <v>91</v>
      </c>
      <c r="AR906" t="s">
        <v>71</v>
      </c>
      <c r="AS906" t="s"/>
      <c r="AT906" t="s">
        <v>93</v>
      </c>
      <c r="AU906" t="s"/>
      <c r="AV906" t="s"/>
      <c r="AW906" t="s"/>
      <c r="AX906" t="s"/>
      <c r="AY906" t="n">
        <v>5005181</v>
      </c>
      <c r="AZ906" t="s">
        <v>1409</v>
      </c>
      <c r="BA906" t="s"/>
      <c r="BB906" t="n">
        <v>3003835</v>
      </c>
      <c r="BC906" t="n">
        <v>98.8197798281908</v>
      </c>
      <c r="BD906" t="n">
        <v>8.0431313367469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95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1406</v>
      </c>
      <c r="F907" t="n">
        <v>6479859</v>
      </c>
      <c r="G907" t="s">
        <v>74</v>
      </c>
      <c r="H907" t="s">
        <v>75</v>
      </c>
      <c r="I907" t="s"/>
      <c r="J907" t="s">
        <v>76</v>
      </c>
      <c r="K907" t="n">
        <v>4124.58</v>
      </c>
      <c r="L907" t="s">
        <v>77</v>
      </c>
      <c r="M907" t="s"/>
      <c r="N907" t="s">
        <v>1414</v>
      </c>
      <c r="O907" t="s">
        <v>79</v>
      </c>
      <c r="P907" t="s">
        <v>1406</v>
      </c>
      <c r="Q907" t="s"/>
      <c r="R907" t="s">
        <v>80</v>
      </c>
      <c r="S907" t="s">
        <v>1419</v>
      </c>
      <c r="T907" t="s">
        <v>82</v>
      </c>
      <c r="U907" t="s">
        <v>83</v>
      </c>
      <c r="V907" t="s">
        <v>84</v>
      </c>
      <c r="W907" t="s">
        <v>105</v>
      </c>
      <c r="X907" t="s"/>
      <c r="Y907" t="s">
        <v>86</v>
      </c>
      <c r="Z907">
        <f>HYPERLINK("https://hotelmonitor-cachepage.eclerx.com/savepage/tk_15442500290419486_sr_2150.html","info")</f>
        <v/>
      </c>
      <c r="AA907" t="n">
        <v>620084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78</v>
      </c>
      <c r="AQ907" t="s">
        <v>91</v>
      </c>
      <c r="AR907" t="s">
        <v>261</v>
      </c>
      <c r="AS907" t="s"/>
      <c r="AT907" t="s">
        <v>93</v>
      </c>
      <c r="AU907" t="s"/>
      <c r="AV907" t="s"/>
      <c r="AW907" t="s"/>
      <c r="AX907" t="s"/>
      <c r="AY907" t="n">
        <v>5005181</v>
      </c>
      <c r="AZ907" t="s">
        <v>1409</v>
      </c>
      <c r="BA907" t="s"/>
      <c r="BB907" t="n">
        <v>3003835</v>
      </c>
      <c r="BC907" t="n">
        <v>98.8197798281908</v>
      </c>
      <c r="BD907" t="n">
        <v>8.0431313367469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95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1406</v>
      </c>
      <c r="F908" t="n">
        <v>6479859</v>
      </c>
      <c r="G908" t="s">
        <v>74</v>
      </c>
      <c r="H908" t="s">
        <v>75</v>
      </c>
      <c r="I908" t="s"/>
      <c r="J908" t="s">
        <v>76</v>
      </c>
      <c r="K908" t="n">
        <v>4215.39</v>
      </c>
      <c r="L908" t="s">
        <v>77</v>
      </c>
      <c r="M908" t="s"/>
      <c r="N908" t="s">
        <v>1420</v>
      </c>
      <c r="O908" t="s">
        <v>79</v>
      </c>
      <c r="P908" t="s">
        <v>1406</v>
      </c>
      <c r="Q908" t="s"/>
      <c r="R908" t="s">
        <v>80</v>
      </c>
      <c r="S908" t="s">
        <v>1421</v>
      </c>
      <c r="T908" t="s">
        <v>82</v>
      </c>
      <c r="U908" t="s">
        <v>83</v>
      </c>
      <c r="V908" t="s">
        <v>84</v>
      </c>
      <c r="W908" t="s">
        <v>105</v>
      </c>
      <c r="X908" t="s"/>
      <c r="Y908" t="s">
        <v>86</v>
      </c>
      <c r="Z908">
        <f>HYPERLINK("https://hotelmonitor-cachepage.eclerx.com/savepage/tk_15442500290419486_sr_2150.html","info")</f>
        <v/>
      </c>
      <c r="AA908" t="n">
        <v>620084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1422</v>
      </c>
      <c r="AP908" t="n">
        <v>78</v>
      </c>
      <c r="AQ908" t="s">
        <v>91</v>
      </c>
      <c r="AR908" t="s">
        <v>71</v>
      </c>
      <c r="AS908" t="s"/>
      <c r="AT908" t="s">
        <v>93</v>
      </c>
      <c r="AU908" t="s"/>
      <c r="AV908" t="s"/>
      <c r="AW908" t="s"/>
      <c r="AX908" t="s"/>
      <c r="AY908" t="n">
        <v>5005181</v>
      </c>
      <c r="AZ908" t="s">
        <v>1409</v>
      </c>
      <c r="BA908" t="s"/>
      <c r="BB908" t="n">
        <v>3003835</v>
      </c>
      <c r="BC908" t="n">
        <v>98.8197798281908</v>
      </c>
      <c r="BD908" t="n">
        <v>8.0431313367469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95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1406</v>
      </c>
      <c r="F909" t="n">
        <v>6479859</v>
      </c>
      <c r="G909" t="s">
        <v>74</v>
      </c>
      <c r="H909" t="s">
        <v>75</v>
      </c>
      <c r="I909" t="s"/>
      <c r="J909" t="s">
        <v>76</v>
      </c>
      <c r="K909" t="n">
        <v>4215.39</v>
      </c>
      <c r="L909" t="s">
        <v>77</v>
      </c>
      <c r="M909" t="s"/>
      <c r="N909" t="s">
        <v>1420</v>
      </c>
      <c r="O909" t="s">
        <v>79</v>
      </c>
      <c r="P909" t="s">
        <v>1406</v>
      </c>
      <c r="Q909" t="s"/>
      <c r="R909" t="s">
        <v>80</v>
      </c>
      <c r="S909" t="s">
        <v>1421</v>
      </c>
      <c r="T909" t="s">
        <v>82</v>
      </c>
      <c r="U909" t="s">
        <v>83</v>
      </c>
      <c r="V909" t="s">
        <v>84</v>
      </c>
      <c r="W909" t="s">
        <v>105</v>
      </c>
      <c r="X909" t="s"/>
      <c r="Y909" t="s">
        <v>86</v>
      </c>
      <c r="Z909">
        <f>HYPERLINK("https://hotelmonitor-cachepage.eclerx.com/savepage/tk_15442500290419486_sr_2150.html","info")</f>
        <v/>
      </c>
      <c r="AA909" t="n">
        <v>620084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89</v>
      </c>
      <c r="AO909" t="s">
        <v>1422</v>
      </c>
      <c r="AP909" t="n">
        <v>78</v>
      </c>
      <c r="AQ909" t="s">
        <v>91</v>
      </c>
      <c r="AR909" t="s">
        <v>261</v>
      </c>
      <c r="AS909" t="s"/>
      <c r="AT909" t="s">
        <v>93</v>
      </c>
      <c r="AU909" t="s"/>
      <c r="AV909" t="s"/>
      <c r="AW909" t="s"/>
      <c r="AX909" t="s"/>
      <c r="AY909" t="n">
        <v>5005181</v>
      </c>
      <c r="AZ909" t="s">
        <v>1409</v>
      </c>
      <c r="BA909" t="s"/>
      <c r="BB909" t="n">
        <v>3003835</v>
      </c>
      <c r="BC909" t="n">
        <v>98.8197798281908</v>
      </c>
      <c r="BD909" t="n">
        <v>8.0431313367469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95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1406</v>
      </c>
      <c r="F910" t="n">
        <v>6479859</v>
      </c>
      <c r="G910" t="s">
        <v>74</v>
      </c>
      <c r="H910" t="s">
        <v>75</v>
      </c>
      <c r="I910" t="s"/>
      <c r="J910" t="s">
        <v>76</v>
      </c>
      <c r="K910" t="n">
        <v>4245.5</v>
      </c>
      <c r="L910" t="s">
        <v>77</v>
      </c>
      <c r="M910" t="s"/>
      <c r="N910" t="s">
        <v>1423</v>
      </c>
      <c r="O910" t="s">
        <v>79</v>
      </c>
      <c r="P910" t="s">
        <v>1406</v>
      </c>
      <c r="Q910" t="s"/>
      <c r="R910" t="s">
        <v>80</v>
      </c>
      <c r="S910" t="s">
        <v>1424</v>
      </c>
      <c r="T910" t="s">
        <v>82</v>
      </c>
      <c r="U910" t="s">
        <v>83</v>
      </c>
      <c r="V910" t="s">
        <v>84</v>
      </c>
      <c r="W910" t="s">
        <v>105</v>
      </c>
      <c r="X910" t="s"/>
      <c r="Y910" t="s">
        <v>86</v>
      </c>
      <c r="Z910">
        <f>HYPERLINK("https://hotelmonitor-cachepage.eclerx.com/savepage/tk_15442500290419486_sr_2150.html","info")</f>
        <v/>
      </c>
      <c r="AA910" t="n">
        <v>620084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89</v>
      </c>
      <c r="AO910" t="s">
        <v>1425</v>
      </c>
      <c r="AP910" t="n">
        <v>78</v>
      </c>
      <c r="AQ910" t="s">
        <v>91</v>
      </c>
      <c r="AR910" t="s">
        <v>71</v>
      </c>
      <c r="AS910" t="s"/>
      <c r="AT910" t="s">
        <v>93</v>
      </c>
      <c r="AU910" t="s"/>
      <c r="AV910" t="s"/>
      <c r="AW910" t="s"/>
      <c r="AX910" t="s"/>
      <c r="AY910" t="n">
        <v>5005181</v>
      </c>
      <c r="AZ910" t="s">
        <v>1409</v>
      </c>
      <c r="BA910" t="s"/>
      <c r="BB910" t="n">
        <v>3003835</v>
      </c>
      <c r="BC910" t="n">
        <v>98.8197798281908</v>
      </c>
      <c r="BD910" t="n">
        <v>8.0431313367469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95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1406</v>
      </c>
      <c r="F911" t="n">
        <v>6479859</v>
      </c>
      <c r="G911" t="s">
        <v>74</v>
      </c>
      <c r="H911" t="s">
        <v>75</v>
      </c>
      <c r="I911" t="s"/>
      <c r="J911" t="s">
        <v>76</v>
      </c>
      <c r="K911" t="n">
        <v>4245.5</v>
      </c>
      <c r="L911" t="s">
        <v>77</v>
      </c>
      <c r="M911" t="s"/>
      <c r="N911" t="s">
        <v>1423</v>
      </c>
      <c r="O911" t="s">
        <v>79</v>
      </c>
      <c r="P911" t="s">
        <v>1406</v>
      </c>
      <c r="Q911" t="s"/>
      <c r="R911" t="s">
        <v>80</v>
      </c>
      <c r="S911" t="s">
        <v>1424</v>
      </c>
      <c r="T911" t="s">
        <v>82</v>
      </c>
      <c r="U911" t="s">
        <v>83</v>
      </c>
      <c r="V911" t="s">
        <v>84</v>
      </c>
      <c r="W911" t="s">
        <v>105</v>
      </c>
      <c r="X911" t="s"/>
      <c r="Y911" t="s">
        <v>86</v>
      </c>
      <c r="Z911">
        <f>HYPERLINK("https://hotelmonitor-cachepage.eclerx.com/savepage/tk_15442500290419486_sr_2150.html","info")</f>
        <v/>
      </c>
      <c r="AA911" t="n">
        <v>620084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89</v>
      </c>
      <c r="AO911" t="s">
        <v>1425</v>
      </c>
      <c r="AP911" t="n">
        <v>78</v>
      </c>
      <c r="AQ911" t="s">
        <v>91</v>
      </c>
      <c r="AR911" t="s">
        <v>261</v>
      </c>
      <c r="AS911" t="s"/>
      <c r="AT911" t="s">
        <v>93</v>
      </c>
      <c r="AU911" t="s"/>
      <c r="AV911" t="s"/>
      <c r="AW911" t="s"/>
      <c r="AX911" t="s"/>
      <c r="AY911" t="n">
        <v>5005181</v>
      </c>
      <c r="AZ911" t="s">
        <v>1409</v>
      </c>
      <c r="BA911" t="s"/>
      <c r="BB911" t="n">
        <v>3003835</v>
      </c>
      <c r="BC911" t="n">
        <v>98.8197798281908</v>
      </c>
      <c r="BD911" t="n">
        <v>8.0431313367469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95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1406</v>
      </c>
      <c r="F912" t="n">
        <v>6479859</v>
      </c>
      <c r="G912" t="s">
        <v>74</v>
      </c>
      <c r="H912" t="s">
        <v>75</v>
      </c>
      <c r="I912" t="s"/>
      <c r="J912" t="s">
        <v>76</v>
      </c>
      <c r="K912" t="n">
        <v>4310.19</v>
      </c>
      <c r="L912" t="s">
        <v>77</v>
      </c>
      <c r="M912" t="s"/>
      <c r="N912" t="s">
        <v>1414</v>
      </c>
      <c r="O912" t="s">
        <v>79</v>
      </c>
      <c r="P912" t="s">
        <v>1406</v>
      </c>
      <c r="Q912" t="s"/>
      <c r="R912" t="s">
        <v>80</v>
      </c>
      <c r="S912" t="s">
        <v>1426</v>
      </c>
      <c r="T912" t="s">
        <v>82</v>
      </c>
      <c r="U912" t="s">
        <v>83</v>
      </c>
      <c r="V912" t="s">
        <v>84</v>
      </c>
      <c r="W912" t="s">
        <v>105</v>
      </c>
      <c r="X912" t="s"/>
      <c r="Y912" t="s">
        <v>86</v>
      </c>
      <c r="Z912">
        <f>HYPERLINK("https://hotelmonitor-cachepage.eclerx.com/savepage/tk_15442500290419486_sr_2150.html","info")</f>
        <v/>
      </c>
      <c r="AA912" t="n">
        <v>620084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78</v>
      </c>
      <c r="AQ912" t="s">
        <v>91</v>
      </c>
      <c r="AR912" t="s">
        <v>92</v>
      </c>
      <c r="AS912" t="s"/>
      <c r="AT912" t="s">
        <v>93</v>
      </c>
      <c r="AU912" t="s"/>
      <c r="AV912" t="s"/>
      <c r="AW912" t="s"/>
      <c r="AX912" t="s"/>
      <c r="AY912" t="n">
        <v>5005181</v>
      </c>
      <c r="AZ912" t="s">
        <v>1409</v>
      </c>
      <c r="BA912" t="s"/>
      <c r="BB912" t="n">
        <v>3003835</v>
      </c>
      <c r="BC912" t="n">
        <v>98.8197798281908</v>
      </c>
      <c r="BD912" t="n">
        <v>8.0431313367469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95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1406</v>
      </c>
      <c r="F913" t="n">
        <v>6479859</v>
      </c>
      <c r="G913" t="s">
        <v>74</v>
      </c>
      <c r="H913" t="s">
        <v>75</v>
      </c>
      <c r="I913" t="s"/>
      <c r="J913" t="s">
        <v>76</v>
      </c>
      <c r="K913" t="n">
        <v>4437.25</v>
      </c>
      <c r="L913" t="s">
        <v>77</v>
      </c>
      <c r="M913" t="s"/>
      <c r="N913" t="s">
        <v>1420</v>
      </c>
      <c r="O913" t="s">
        <v>79</v>
      </c>
      <c r="P913" t="s">
        <v>1406</v>
      </c>
      <c r="Q913" t="s"/>
      <c r="R913" t="s">
        <v>80</v>
      </c>
      <c r="S913" t="s">
        <v>1427</v>
      </c>
      <c r="T913" t="s">
        <v>82</v>
      </c>
      <c r="U913" t="s">
        <v>83</v>
      </c>
      <c r="V913" t="s">
        <v>84</v>
      </c>
      <c r="W913" t="s">
        <v>105</v>
      </c>
      <c r="X913" t="s"/>
      <c r="Y913" t="s">
        <v>86</v>
      </c>
      <c r="Z913">
        <f>HYPERLINK("https://hotelmonitor-cachepage.eclerx.com/savepage/tk_15442500290419486_sr_2150.html","info")</f>
        <v/>
      </c>
      <c r="AA913" t="n">
        <v>620084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89</v>
      </c>
      <c r="AO913" t="s">
        <v>1428</v>
      </c>
      <c r="AP913" t="n">
        <v>78</v>
      </c>
      <c r="AQ913" t="s">
        <v>91</v>
      </c>
      <c r="AR913" t="s">
        <v>71</v>
      </c>
      <c r="AS913" t="s"/>
      <c r="AT913" t="s">
        <v>93</v>
      </c>
      <c r="AU913" t="s"/>
      <c r="AV913" t="s"/>
      <c r="AW913" t="s"/>
      <c r="AX913" t="s"/>
      <c r="AY913" t="n">
        <v>5005181</v>
      </c>
      <c r="AZ913" t="s">
        <v>1409</v>
      </c>
      <c r="BA913" t="s"/>
      <c r="BB913" t="n">
        <v>3003835</v>
      </c>
      <c r="BC913" t="n">
        <v>98.8197798281908</v>
      </c>
      <c r="BD913" t="n">
        <v>8.0431313367469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95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1406</v>
      </c>
      <c r="F914" t="n">
        <v>6479859</v>
      </c>
      <c r="G914" t="s">
        <v>74</v>
      </c>
      <c r="H914" t="s">
        <v>75</v>
      </c>
      <c r="I914" t="s"/>
      <c r="J914" t="s">
        <v>76</v>
      </c>
      <c r="K914" t="n">
        <v>4437.25</v>
      </c>
      <c r="L914" t="s">
        <v>77</v>
      </c>
      <c r="M914" t="s"/>
      <c r="N914" t="s">
        <v>1420</v>
      </c>
      <c r="O914" t="s">
        <v>79</v>
      </c>
      <c r="P914" t="s">
        <v>1406</v>
      </c>
      <c r="Q914" t="s"/>
      <c r="R914" t="s">
        <v>80</v>
      </c>
      <c r="S914" t="s">
        <v>1427</v>
      </c>
      <c r="T914" t="s">
        <v>82</v>
      </c>
      <c r="U914" t="s">
        <v>83</v>
      </c>
      <c r="V914" t="s">
        <v>84</v>
      </c>
      <c r="W914" t="s">
        <v>105</v>
      </c>
      <c r="X914" t="s"/>
      <c r="Y914" t="s">
        <v>86</v>
      </c>
      <c r="Z914">
        <f>HYPERLINK("https://hotelmonitor-cachepage.eclerx.com/savepage/tk_15442500290419486_sr_2150.html","info")</f>
        <v/>
      </c>
      <c r="AA914" t="n">
        <v>620084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1428</v>
      </c>
      <c r="AP914" t="n">
        <v>78</v>
      </c>
      <c r="AQ914" t="s">
        <v>91</v>
      </c>
      <c r="AR914" t="s">
        <v>261</v>
      </c>
      <c r="AS914" t="s"/>
      <c r="AT914" t="s">
        <v>93</v>
      </c>
      <c r="AU914" t="s"/>
      <c r="AV914" t="s"/>
      <c r="AW914" t="s"/>
      <c r="AX914" t="s"/>
      <c r="AY914" t="n">
        <v>5005181</v>
      </c>
      <c r="AZ914" t="s">
        <v>1409</v>
      </c>
      <c r="BA914" t="s"/>
      <c r="BB914" t="n">
        <v>3003835</v>
      </c>
      <c r="BC914" t="n">
        <v>98.8197798281908</v>
      </c>
      <c r="BD914" t="n">
        <v>8.0431313367469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95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1406</v>
      </c>
      <c r="F915" t="n">
        <v>6479859</v>
      </c>
      <c r="G915" t="s">
        <v>74</v>
      </c>
      <c r="H915" t="s">
        <v>75</v>
      </c>
      <c r="I915" t="s"/>
      <c r="J915" t="s">
        <v>76</v>
      </c>
      <c r="K915" t="n">
        <v>4468.95</v>
      </c>
      <c r="L915" t="s">
        <v>77</v>
      </c>
      <c r="M915" t="s"/>
      <c r="N915" t="s">
        <v>1423</v>
      </c>
      <c r="O915" t="s">
        <v>79</v>
      </c>
      <c r="P915" t="s">
        <v>1406</v>
      </c>
      <c r="Q915" t="s"/>
      <c r="R915" t="s">
        <v>80</v>
      </c>
      <c r="S915" t="s">
        <v>1429</v>
      </c>
      <c r="T915" t="s">
        <v>82</v>
      </c>
      <c r="U915" t="s">
        <v>83</v>
      </c>
      <c r="V915" t="s">
        <v>84</v>
      </c>
      <c r="W915" t="s">
        <v>105</v>
      </c>
      <c r="X915" t="s"/>
      <c r="Y915" t="s">
        <v>86</v>
      </c>
      <c r="Z915">
        <f>HYPERLINK("https://hotelmonitor-cachepage.eclerx.com/savepage/tk_15442500290419486_sr_2150.html","info")</f>
        <v/>
      </c>
      <c r="AA915" t="n">
        <v>620084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89</v>
      </c>
      <c r="AO915" t="s">
        <v>1430</v>
      </c>
      <c r="AP915" t="n">
        <v>78</v>
      </c>
      <c r="AQ915" t="s">
        <v>91</v>
      </c>
      <c r="AR915" t="s">
        <v>71</v>
      </c>
      <c r="AS915" t="s"/>
      <c r="AT915" t="s">
        <v>93</v>
      </c>
      <c r="AU915" t="s"/>
      <c r="AV915" t="s"/>
      <c r="AW915" t="s"/>
      <c r="AX915" t="s"/>
      <c r="AY915" t="n">
        <v>5005181</v>
      </c>
      <c r="AZ915" t="s">
        <v>1409</v>
      </c>
      <c r="BA915" t="s"/>
      <c r="BB915" t="n">
        <v>3003835</v>
      </c>
      <c r="BC915" t="n">
        <v>98.8197798281908</v>
      </c>
      <c r="BD915" t="n">
        <v>8.0431313367469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95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1406</v>
      </c>
      <c r="F916" t="n">
        <v>6479859</v>
      </c>
      <c r="G916" t="s">
        <v>74</v>
      </c>
      <c r="H916" t="s">
        <v>75</v>
      </c>
      <c r="I916" t="s"/>
      <c r="J916" t="s">
        <v>76</v>
      </c>
      <c r="K916" t="n">
        <v>4468.95</v>
      </c>
      <c r="L916" t="s">
        <v>77</v>
      </c>
      <c r="M916" t="s"/>
      <c r="N916" t="s">
        <v>1423</v>
      </c>
      <c r="O916" t="s">
        <v>79</v>
      </c>
      <c r="P916" t="s">
        <v>1406</v>
      </c>
      <c r="Q916" t="s"/>
      <c r="R916" t="s">
        <v>80</v>
      </c>
      <c r="S916" t="s">
        <v>1429</v>
      </c>
      <c r="T916" t="s">
        <v>82</v>
      </c>
      <c r="U916" t="s">
        <v>83</v>
      </c>
      <c r="V916" t="s">
        <v>84</v>
      </c>
      <c r="W916" t="s">
        <v>105</v>
      </c>
      <c r="X916" t="s"/>
      <c r="Y916" t="s">
        <v>86</v>
      </c>
      <c r="Z916">
        <f>HYPERLINK("https://hotelmonitor-cachepage.eclerx.com/savepage/tk_15442500290419486_sr_2150.html","info")</f>
        <v/>
      </c>
      <c r="AA916" t="n">
        <v>620084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89</v>
      </c>
      <c r="AO916" t="s">
        <v>1430</v>
      </c>
      <c r="AP916" t="n">
        <v>78</v>
      </c>
      <c r="AQ916" t="s">
        <v>91</v>
      </c>
      <c r="AR916" t="s">
        <v>261</v>
      </c>
      <c r="AS916" t="s"/>
      <c r="AT916" t="s">
        <v>93</v>
      </c>
      <c r="AU916" t="s"/>
      <c r="AV916" t="s"/>
      <c r="AW916" t="s"/>
      <c r="AX916" t="s"/>
      <c r="AY916" t="n">
        <v>5005181</v>
      </c>
      <c r="AZ916" t="s">
        <v>1409</v>
      </c>
      <c r="BA916" t="s"/>
      <c r="BB916" t="n">
        <v>3003835</v>
      </c>
      <c r="BC916" t="n">
        <v>98.8197798281908</v>
      </c>
      <c r="BD916" t="n">
        <v>8.0431313367469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95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1406</v>
      </c>
      <c r="F917" t="n">
        <v>6479859</v>
      </c>
      <c r="G917" t="s">
        <v>74</v>
      </c>
      <c r="H917" t="s">
        <v>75</v>
      </c>
      <c r="I917" t="s"/>
      <c r="J917" t="s">
        <v>76</v>
      </c>
      <c r="K917" t="n">
        <v>4537.04</v>
      </c>
      <c r="L917" t="s">
        <v>77</v>
      </c>
      <c r="M917" t="s"/>
      <c r="N917" t="s">
        <v>1414</v>
      </c>
      <c r="O917" t="s">
        <v>79</v>
      </c>
      <c r="P917" t="s">
        <v>1406</v>
      </c>
      <c r="Q917" t="s"/>
      <c r="R917" t="s">
        <v>80</v>
      </c>
      <c r="S917" t="s">
        <v>920</v>
      </c>
      <c r="T917" t="s">
        <v>82</v>
      </c>
      <c r="U917" t="s">
        <v>83</v>
      </c>
      <c r="V917" t="s">
        <v>84</v>
      </c>
      <c r="W917" t="s">
        <v>105</v>
      </c>
      <c r="X917" t="s"/>
      <c r="Y917" t="s">
        <v>86</v>
      </c>
      <c r="Z917">
        <f>HYPERLINK("https://hotelmonitor-cachepage.eclerx.com/savepage/tk_15442500290419486_sr_2150.html","info")</f>
        <v/>
      </c>
      <c r="AA917" t="n">
        <v>620084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78</v>
      </c>
      <c r="AQ917" t="s">
        <v>91</v>
      </c>
      <c r="AR917" t="s">
        <v>92</v>
      </c>
      <c r="AS917" t="s"/>
      <c r="AT917" t="s">
        <v>93</v>
      </c>
      <c r="AU917" t="s"/>
      <c r="AV917" t="s"/>
      <c r="AW917" t="s"/>
      <c r="AX917" t="s"/>
      <c r="AY917" t="n">
        <v>5005181</v>
      </c>
      <c r="AZ917" t="s">
        <v>1409</v>
      </c>
      <c r="BA917" t="s"/>
      <c r="BB917" t="n">
        <v>3003835</v>
      </c>
      <c r="BC917" t="n">
        <v>98.8197798281908</v>
      </c>
      <c r="BD917" t="n">
        <v>8.0431313367469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95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1406</v>
      </c>
      <c r="F918" t="n">
        <v>6479859</v>
      </c>
      <c r="G918" t="s">
        <v>74</v>
      </c>
      <c r="H918" t="s">
        <v>75</v>
      </c>
      <c r="I918" t="s"/>
      <c r="J918" t="s">
        <v>76</v>
      </c>
      <c r="K918" t="n">
        <v>4713.8</v>
      </c>
      <c r="L918" t="s">
        <v>77</v>
      </c>
      <c r="M918" t="s"/>
      <c r="N918" t="s">
        <v>1420</v>
      </c>
      <c r="O918" t="s">
        <v>79</v>
      </c>
      <c r="P918" t="s">
        <v>1406</v>
      </c>
      <c r="Q918" t="s"/>
      <c r="R918" t="s">
        <v>80</v>
      </c>
      <c r="S918" t="s">
        <v>1431</v>
      </c>
      <c r="T918" t="s">
        <v>82</v>
      </c>
      <c r="U918" t="s">
        <v>83</v>
      </c>
      <c r="V918" t="s">
        <v>84</v>
      </c>
      <c r="W918" t="s">
        <v>105</v>
      </c>
      <c r="X918" t="s"/>
      <c r="Y918" t="s">
        <v>86</v>
      </c>
      <c r="Z918">
        <f>HYPERLINK("https://hotelmonitor-cachepage.eclerx.com/savepage/tk_15442500290419486_sr_2150.html","info")</f>
        <v/>
      </c>
      <c r="AA918" t="n">
        <v>620084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78</v>
      </c>
      <c r="AQ918" t="s">
        <v>91</v>
      </c>
      <c r="AR918" t="s">
        <v>71</v>
      </c>
      <c r="AS918" t="s"/>
      <c r="AT918" t="s">
        <v>93</v>
      </c>
      <c r="AU918" t="s"/>
      <c r="AV918" t="s"/>
      <c r="AW918" t="s"/>
      <c r="AX918" t="s"/>
      <c r="AY918" t="n">
        <v>5005181</v>
      </c>
      <c r="AZ918" t="s">
        <v>1409</v>
      </c>
      <c r="BA918" t="s"/>
      <c r="BB918" t="n">
        <v>3003835</v>
      </c>
      <c r="BC918" t="n">
        <v>98.8197798281908</v>
      </c>
      <c r="BD918" t="n">
        <v>8.0431313367469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95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1406</v>
      </c>
      <c r="F919" t="n">
        <v>6479859</v>
      </c>
      <c r="G919" t="s">
        <v>74</v>
      </c>
      <c r="H919" t="s">
        <v>75</v>
      </c>
      <c r="I919" t="s"/>
      <c r="J919" t="s">
        <v>76</v>
      </c>
      <c r="K919" t="n">
        <v>4713.8</v>
      </c>
      <c r="L919" t="s">
        <v>77</v>
      </c>
      <c r="M919" t="s"/>
      <c r="N919" t="s">
        <v>1420</v>
      </c>
      <c r="O919" t="s">
        <v>79</v>
      </c>
      <c r="P919" t="s">
        <v>1406</v>
      </c>
      <c r="Q919" t="s"/>
      <c r="R919" t="s">
        <v>80</v>
      </c>
      <c r="S919" t="s">
        <v>1431</v>
      </c>
      <c r="T919" t="s">
        <v>82</v>
      </c>
      <c r="U919" t="s">
        <v>83</v>
      </c>
      <c r="V919" t="s">
        <v>84</v>
      </c>
      <c r="W919" t="s">
        <v>105</v>
      </c>
      <c r="X919" t="s"/>
      <c r="Y919" t="s">
        <v>86</v>
      </c>
      <c r="Z919">
        <f>HYPERLINK("https://hotelmonitor-cachepage.eclerx.com/savepage/tk_15442500290419486_sr_2150.html","info")</f>
        <v/>
      </c>
      <c r="AA919" t="n">
        <v>620084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78</v>
      </c>
      <c r="AQ919" t="s">
        <v>91</v>
      </c>
      <c r="AR919" t="s">
        <v>261</v>
      </c>
      <c r="AS919" t="s"/>
      <c r="AT919" t="s">
        <v>93</v>
      </c>
      <c r="AU919" t="s"/>
      <c r="AV919" t="s"/>
      <c r="AW919" t="s"/>
      <c r="AX919" t="s"/>
      <c r="AY919" t="n">
        <v>5005181</v>
      </c>
      <c r="AZ919" t="s">
        <v>1409</v>
      </c>
      <c r="BA919" t="s"/>
      <c r="BB919" t="n">
        <v>3003835</v>
      </c>
      <c r="BC919" t="n">
        <v>98.8197798281908</v>
      </c>
      <c r="BD919" t="n">
        <v>8.0431313367469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95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1406</v>
      </c>
      <c r="F920" t="n">
        <v>6479859</v>
      </c>
      <c r="G920" t="s">
        <v>74</v>
      </c>
      <c r="H920" t="s">
        <v>75</v>
      </c>
      <c r="I920" t="s"/>
      <c r="J920" t="s">
        <v>76</v>
      </c>
      <c r="K920" t="n">
        <v>4747.47</v>
      </c>
      <c r="L920" t="s">
        <v>77</v>
      </c>
      <c r="M920" t="s"/>
      <c r="N920" t="s">
        <v>1423</v>
      </c>
      <c r="O920" t="s">
        <v>79</v>
      </c>
      <c r="P920" t="s">
        <v>1406</v>
      </c>
      <c r="Q920" t="s"/>
      <c r="R920" t="s">
        <v>80</v>
      </c>
      <c r="S920" t="s">
        <v>1432</v>
      </c>
      <c r="T920" t="s">
        <v>82</v>
      </c>
      <c r="U920" t="s">
        <v>83</v>
      </c>
      <c r="V920" t="s">
        <v>84</v>
      </c>
      <c r="W920" t="s">
        <v>105</v>
      </c>
      <c r="X920" t="s"/>
      <c r="Y920" t="s">
        <v>86</v>
      </c>
      <c r="Z920">
        <f>HYPERLINK("https://hotelmonitor-cachepage.eclerx.com/savepage/tk_15442500290419486_sr_2150.html","info")</f>
        <v/>
      </c>
      <c r="AA920" t="n">
        <v>620084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78</v>
      </c>
      <c r="AQ920" t="s">
        <v>91</v>
      </c>
      <c r="AR920" t="s">
        <v>71</v>
      </c>
      <c r="AS920" t="s"/>
      <c r="AT920" t="s">
        <v>93</v>
      </c>
      <c r="AU920" t="s"/>
      <c r="AV920" t="s"/>
      <c r="AW920" t="s"/>
      <c r="AX920" t="s"/>
      <c r="AY920" t="n">
        <v>5005181</v>
      </c>
      <c r="AZ920" t="s">
        <v>1409</v>
      </c>
      <c r="BA920" t="s"/>
      <c r="BB920" t="n">
        <v>3003835</v>
      </c>
      <c r="BC920" t="n">
        <v>98.8197798281908</v>
      </c>
      <c r="BD920" t="n">
        <v>8.0431313367469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95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1406</v>
      </c>
      <c r="F921" t="n">
        <v>6479859</v>
      </c>
      <c r="G921" t="s">
        <v>74</v>
      </c>
      <c r="H921" t="s">
        <v>75</v>
      </c>
      <c r="I921" t="s"/>
      <c r="J921" t="s">
        <v>76</v>
      </c>
      <c r="K921" t="n">
        <v>4747.47</v>
      </c>
      <c r="L921" t="s">
        <v>77</v>
      </c>
      <c r="M921" t="s"/>
      <c r="N921" t="s">
        <v>1423</v>
      </c>
      <c r="O921" t="s">
        <v>79</v>
      </c>
      <c r="P921" t="s">
        <v>1406</v>
      </c>
      <c r="Q921" t="s"/>
      <c r="R921" t="s">
        <v>80</v>
      </c>
      <c r="S921" t="s">
        <v>1432</v>
      </c>
      <c r="T921" t="s">
        <v>82</v>
      </c>
      <c r="U921" t="s">
        <v>83</v>
      </c>
      <c r="V921" t="s">
        <v>84</v>
      </c>
      <c r="W921" t="s">
        <v>105</v>
      </c>
      <c r="X921" t="s"/>
      <c r="Y921" t="s">
        <v>86</v>
      </c>
      <c r="Z921">
        <f>HYPERLINK("https://hotelmonitor-cachepage.eclerx.com/savepage/tk_15442500290419486_sr_2150.html","info")</f>
        <v/>
      </c>
      <c r="AA921" t="n">
        <v>620084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78</v>
      </c>
      <c r="AQ921" t="s">
        <v>91</v>
      </c>
      <c r="AR921" t="s">
        <v>261</v>
      </c>
      <c r="AS921" t="s"/>
      <c r="AT921" t="s">
        <v>93</v>
      </c>
      <c r="AU921" t="s"/>
      <c r="AV921" t="s"/>
      <c r="AW921" t="s"/>
      <c r="AX921" t="s"/>
      <c r="AY921" t="n">
        <v>5005181</v>
      </c>
      <c r="AZ921" t="s">
        <v>1409</v>
      </c>
      <c r="BA921" t="s"/>
      <c r="BB921" t="n">
        <v>3003835</v>
      </c>
      <c r="BC921" t="n">
        <v>98.8197798281908</v>
      </c>
      <c r="BD921" t="n">
        <v>8.0431313367469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95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1406</v>
      </c>
      <c r="F922" t="n">
        <v>6479859</v>
      </c>
      <c r="G922" t="s">
        <v>74</v>
      </c>
      <c r="H922" t="s">
        <v>75</v>
      </c>
      <c r="I922" t="s"/>
      <c r="J922" t="s">
        <v>76</v>
      </c>
      <c r="K922" t="n">
        <v>4925.93</v>
      </c>
      <c r="L922" t="s">
        <v>77</v>
      </c>
      <c r="M922" t="s"/>
      <c r="N922" t="s">
        <v>1420</v>
      </c>
      <c r="O922" t="s">
        <v>79</v>
      </c>
      <c r="P922" t="s">
        <v>1406</v>
      </c>
      <c r="Q922" t="s"/>
      <c r="R922" t="s">
        <v>80</v>
      </c>
      <c r="S922" t="s">
        <v>1433</v>
      </c>
      <c r="T922" t="s">
        <v>82</v>
      </c>
      <c r="U922" t="s">
        <v>83</v>
      </c>
      <c r="V922" t="s">
        <v>84</v>
      </c>
      <c r="W922" t="s">
        <v>105</v>
      </c>
      <c r="X922" t="s"/>
      <c r="Y922" t="s">
        <v>86</v>
      </c>
      <c r="Z922">
        <f>HYPERLINK("https://hotelmonitor-cachepage.eclerx.com/savepage/tk_15442500290419486_sr_2150.html","info")</f>
        <v/>
      </c>
      <c r="AA922" t="n">
        <v>620084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78</v>
      </c>
      <c r="AQ922" t="s">
        <v>91</v>
      </c>
      <c r="AR922" t="s">
        <v>92</v>
      </c>
      <c r="AS922" t="s"/>
      <c r="AT922" t="s">
        <v>93</v>
      </c>
      <c r="AU922" t="s"/>
      <c r="AV922" t="s"/>
      <c r="AW922" t="s"/>
      <c r="AX922" t="s"/>
      <c r="AY922" t="n">
        <v>5005181</v>
      </c>
      <c r="AZ922" t="s">
        <v>1409</v>
      </c>
      <c r="BA922" t="s"/>
      <c r="BB922" t="n">
        <v>3003835</v>
      </c>
      <c r="BC922" t="n">
        <v>98.8197798281908</v>
      </c>
      <c r="BD922" t="n">
        <v>8.0431313367469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95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1406</v>
      </c>
      <c r="F923" t="n">
        <v>6479859</v>
      </c>
      <c r="G923" t="s">
        <v>74</v>
      </c>
      <c r="H923" t="s">
        <v>75</v>
      </c>
      <c r="I923" t="s"/>
      <c r="J923" t="s">
        <v>76</v>
      </c>
      <c r="K923" t="n">
        <v>4961.11</v>
      </c>
      <c r="L923" t="s">
        <v>77</v>
      </c>
      <c r="M923" t="s"/>
      <c r="N923" t="s">
        <v>1423</v>
      </c>
      <c r="O923" t="s">
        <v>79</v>
      </c>
      <c r="P923" t="s">
        <v>1406</v>
      </c>
      <c r="Q923" t="s"/>
      <c r="R923" t="s">
        <v>80</v>
      </c>
      <c r="S923" t="s">
        <v>1434</v>
      </c>
      <c r="T923" t="s">
        <v>82</v>
      </c>
      <c r="U923" t="s">
        <v>83</v>
      </c>
      <c r="V923" t="s">
        <v>84</v>
      </c>
      <c r="W923" t="s">
        <v>105</v>
      </c>
      <c r="X923" t="s"/>
      <c r="Y923" t="s">
        <v>86</v>
      </c>
      <c r="Z923">
        <f>HYPERLINK("https://hotelmonitor-cachepage.eclerx.com/savepage/tk_15442500290419486_sr_2150.html","info")</f>
        <v/>
      </c>
      <c r="AA923" t="n">
        <v>620084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78</v>
      </c>
      <c r="AQ923" t="s">
        <v>91</v>
      </c>
      <c r="AR923" t="s">
        <v>92</v>
      </c>
      <c r="AS923" t="s"/>
      <c r="AT923" t="s">
        <v>93</v>
      </c>
      <c r="AU923" t="s"/>
      <c r="AV923" t="s"/>
      <c r="AW923" t="s"/>
      <c r="AX923" t="s"/>
      <c r="AY923" t="n">
        <v>5005181</v>
      </c>
      <c r="AZ923" t="s">
        <v>1409</v>
      </c>
      <c r="BA923" t="s"/>
      <c r="BB923" t="n">
        <v>3003835</v>
      </c>
      <c r="BC923" t="n">
        <v>98.8197798281908</v>
      </c>
      <c r="BD923" t="n">
        <v>8.0431313367469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95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1406</v>
      </c>
      <c r="F924" t="n">
        <v>6479859</v>
      </c>
      <c r="G924" t="s">
        <v>74</v>
      </c>
      <c r="H924" t="s">
        <v>75</v>
      </c>
      <c r="I924" t="s"/>
      <c r="J924" t="s">
        <v>76</v>
      </c>
      <c r="K924" t="n">
        <v>5185.19</v>
      </c>
      <c r="L924" t="s">
        <v>77</v>
      </c>
      <c r="M924" t="s"/>
      <c r="N924" t="s">
        <v>1420</v>
      </c>
      <c r="O924" t="s">
        <v>79</v>
      </c>
      <c r="P924" t="s">
        <v>1406</v>
      </c>
      <c r="Q924" t="s"/>
      <c r="R924" t="s">
        <v>80</v>
      </c>
      <c r="S924" t="s">
        <v>1435</v>
      </c>
      <c r="T924" t="s">
        <v>82</v>
      </c>
      <c r="U924" t="s">
        <v>83</v>
      </c>
      <c r="V924" t="s">
        <v>84</v>
      </c>
      <c r="W924" t="s">
        <v>105</v>
      </c>
      <c r="X924" t="s"/>
      <c r="Y924" t="s">
        <v>86</v>
      </c>
      <c r="Z924">
        <f>HYPERLINK("https://hotelmonitor-cachepage.eclerx.com/savepage/tk_15442500290419486_sr_2150.html","info")</f>
        <v/>
      </c>
      <c r="AA924" t="n">
        <v>620084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78</v>
      </c>
      <c r="AQ924" t="s">
        <v>91</v>
      </c>
      <c r="AR924" t="s">
        <v>92</v>
      </c>
      <c r="AS924" t="s"/>
      <c r="AT924" t="s">
        <v>93</v>
      </c>
      <c r="AU924" t="s"/>
      <c r="AV924" t="s"/>
      <c r="AW924" t="s"/>
      <c r="AX924" t="s"/>
      <c r="AY924" t="n">
        <v>5005181</v>
      </c>
      <c r="AZ924" t="s">
        <v>1409</v>
      </c>
      <c r="BA924" t="s"/>
      <c r="BB924" t="n">
        <v>3003835</v>
      </c>
      <c r="BC924" t="n">
        <v>98.8197798281908</v>
      </c>
      <c r="BD924" t="n">
        <v>8.0431313367469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95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1406</v>
      </c>
      <c r="F925" t="n">
        <v>6479859</v>
      </c>
      <c r="G925" t="s">
        <v>74</v>
      </c>
      <c r="H925" t="s">
        <v>75</v>
      </c>
      <c r="I925" t="s"/>
      <c r="J925" t="s">
        <v>76</v>
      </c>
      <c r="K925" t="n">
        <v>5222.22</v>
      </c>
      <c r="L925" t="s">
        <v>77</v>
      </c>
      <c r="M925" t="s"/>
      <c r="N925" t="s">
        <v>1423</v>
      </c>
      <c r="O925" t="s">
        <v>79</v>
      </c>
      <c r="P925" t="s">
        <v>1406</v>
      </c>
      <c r="Q925" t="s"/>
      <c r="R925" t="s">
        <v>80</v>
      </c>
      <c r="S925" t="s">
        <v>1432</v>
      </c>
      <c r="T925" t="s">
        <v>82</v>
      </c>
      <c r="U925" t="s">
        <v>83</v>
      </c>
      <c r="V925" t="s">
        <v>84</v>
      </c>
      <c r="W925" t="s">
        <v>105</v>
      </c>
      <c r="X925" t="s"/>
      <c r="Y925" t="s">
        <v>86</v>
      </c>
      <c r="Z925">
        <f>HYPERLINK("https://hotelmonitor-cachepage.eclerx.com/savepage/tk_15442500290419486_sr_2150.html","info")</f>
        <v/>
      </c>
      <c r="AA925" t="n">
        <v>620084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78</v>
      </c>
      <c r="AQ925" t="s">
        <v>91</v>
      </c>
      <c r="AR925" t="s">
        <v>92</v>
      </c>
      <c r="AS925" t="s"/>
      <c r="AT925" t="s">
        <v>93</v>
      </c>
      <c r="AU925" t="s"/>
      <c r="AV925" t="s"/>
      <c r="AW925" t="s"/>
      <c r="AX925" t="s"/>
      <c r="AY925" t="n">
        <v>5005181</v>
      </c>
      <c r="AZ925" t="s">
        <v>1409</v>
      </c>
      <c r="BA925" t="s"/>
      <c r="BB925" t="n">
        <v>3003835</v>
      </c>
      <c r="BC925" t="n">
        <v>98.8197798281908</v>
      </c>
      <c r="BD925" t="n">
        <v>8.0431313367469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95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1436</v>
      </c>
      <c r="F926" t="n">
        <v>545236</v>
      </c>
      <c r="G926" t="s">
        <v>74</v>
      </c>
      <c r="H926" t="s">
        <v>75</v>
      </c>
      <c r="I926" t="s"/>
      <c r="J926" t="s">
        <v>76</v>
      </c>
      <c r="K926" t="n">
        <v>3520.71</v>
      </c>
      <c r="L926" t="s">
        <v>77</v>
      </c>
      <c r="M926" t="s"/>
      <c r="N926" t="s">
        <v>215</v>
      </c>
      <c r="O926" t="s">
        <v>79</v>
      </c>
      <c r="P926" t="s">
        <v>1437</v>
      </c>
      <c r="Q926" t="s"/>
      <c r="R926" t="s">
        <v>337</v>
      </c>
      <c r="S926" t="s">
        <v>1438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>
        <f>HYPERLINK("https://hotelmonitor-cachepage.eclerx.com/savepage/tk_15442503490787106_sr_2150.html","info")</f>
        <v/>
      </c>
      <c r="AA926" t="n">
        <v>110542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89</v>
      </c>
      <c r="AO926" t="s">
        <v>1439</v>
      </c>
      <c r="AP926" t="n">
        <v>221</v>
      </c>
      <c r="AQ926" t="s">
        <v>91</v>
      </c>
      <c r="AR926" t="s">
        <v>71</v>
      </c>
      <c r="AS926" t="s"/>
      <c r="AT926" t="s">
        <v>93</v>
      </c>
      <c r="AU926" t="s"/>
      <c r="AV926" t="s"/>
      <c r="AW926" t="s"/>
      <c r="AX926" t="s"/>
      <c r="AY926" t="n">
        <v>754627</v>
      </c>
      <c r="AZ926" t="s">
        <v>1440</v>
      </c>
      <c r="BA926" t="s"/>
      <c r="BB926" t="n">
        <v>108856</v>
      </c>
      <c r="BC926" t="n">
        <v>98.8173598051071</v>
      </c>
      <c r="BD926" t="n">
        <v>8.04059136494115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95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1436</v>
      </c>
      <c r="F927" t="n">
        <v>545236</v>
      </c>
      <c r="G927" t="s">
        <v>74</v>
      </c>
      <c r="H927" t="s">
        <v>75</v>
      </c>
      <c r="I927" t="s"/>
      <c r="J927" t="s">
        <v>76</v>
      </c>
      <c r="K927" t="n">
        <v>3520.71</v>
      </c>
      <c r="L927" t="s">
        <v>77</v>
      </c>
      <c r="M927" t="s"/>
      <c r="N927" t="s">
        <v>215</v>
      </c>
      <c r="O927" t="s">
        <v>79</v>
      </c>
      <c r="P927" t="s">
        <v>1437</v>
      </c>
      <c r="Q927" t="s"/>
      <c r="R927" t="s">
        <v>337</v>
      </c>
      <c r="S927" t="s">
        <v>1438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>
        <f>HYPERLINK("https://hotelmonitor-cachepage.eclerx.com/savepage/tk_15442503490787106_sr_2150.html","info")</f>
        <v/>
      </c>
      <c r="AA927" t="n">
        <v>110542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89</v>
      </c>
      <c r="AO927" t="s">
        <v>1439</v>
      </c>
      <c r="AP927" t="n">
        <v>221</v>
      </c>
      <c r="AQ927" t="s">
        <v>91</v>
      </c>
      <c r="AR927" t="s">
        <v>261</v>
      </c>
      <c r="AS927" t="s"/>
      <c r="AT927" t="s">
        <v>93</v>
      </c>
      <c r="AU927" t="s"/>
      <c r="AV927" t="s"/>
      <c r="AW927" t="s"/>
      <c r="AX927" t="s"/>
      <c r="AY927" t="n">
        <v>754627</v>
      </c>
      <c r="AZ927" t="s">
        <v>1440</v>
      </c>
      <c r="BA927" t="s"/>
      <c r="BB927" t="n">
        <v>108856</v>
      </c>
      <c r="BC927" t="n">
        <v>98.8173598051071</v>
      </c>
      <c r="BD927" t="n">
        <v>8.04059136494115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95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1436</v>
      </c>
      <c r="F928" t="n">
        <v>545236</v>
      </c>
      <c r="G928" t="s">
        <v>74</v>
      </c>
      <c r="H928" t="s">
        <v>75</v>
      </c>
      <c r="I928" t="s"/>
      <c r="J928" t="s">
        <v>76</v>
      </c>
      <c r="K928" t="n">
        <v>3656.27</v>
      </c>
      <c r="L928" t="s">
        <v>77</v>
      </c>
      <c r="M928" t="s"/>
      <c r="N928" t="s">
        <v>103</v>
      </c>
      <c r="O928" t="s">
        <v>79</v>
      </c>
      <c r="P928" t="s">
        <v>1437</v>
      </c>
      <c r="Q928" t="s"/>
      <c r="R928" t="s">
        <v>337</v>
      </c>
      <c r="S928" t="s">
        <v>1441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HYPERLINK("https://hotelmonitor-cachepage.eclerx.com/savepage/tk_15442503490787106_sr_2150.html","info")</f>
        <v/>
      </c>
      <c r="AA928" t="n">
        <v>110542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221</v>
      </c>
      <c r="AQ928" t="s">
        <v>91</v>
      </c>
      <c r="AR928" t="s">
        <v>92</v>
      </c>
      <c r="AS928" t="s"/>
      <c r="AT928" t="s">
        <v>93</v>
      </c>
      <c r="AU928" t="s"/>
      <c r="AV928" t="s"/>
      <c r="AW928" t="s"/>
      <c r="AX928" t="s"/>
      <c r="AY928" t="n">
        <v>754627</v>
      </c>
      <c r="AZ928" t="s">
        <v>1440</v>
      </c>
      <c r="BA928" t="s"/>
      <c r="BB928" t="n">
        <v>108856</v>
      </c>
      <c r="BC928" t="n">
        <v>98.8173598051071</v>
      </c>
      <c r="BD928" t="n">
        <v>8.04059136494115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95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1436</v>
      </c>
      <c r="F929" t="n">
        <v>545236</v>
      </c>
      <c r="G929" t="s">
        <v>74</v>
      </c>
      <c r="H929" t="s">
        <v>75</v>
      </c>
      <c r="I929" t="s"/>
      <c r="J929" t="s">
        <v>76</v>
      </c>
      <c r="K929" t="n">
        <v>3782.65</v>
      </c>
      <c r="L929" t="s">
        <v>77</v>
      </c>
      <c r="M929" t="s"/>
      <c r="N929" t="s">
        <v>103</v>
      </c>
      <c r="O929" t="s">
        <v>79</v>
      </c>
      <c r="P929" t="s">
        <v>1437</v>
      </c>
      <c r="Q929" t="s"/>
      <c r="R929" t="s">
        <v>337</v>
      </c>
      <c r="S929" t="s">
        <v>1442</v>
      </c>
      <c r="T929" t="s">
        <v>82</v>
      </c>
      <c r="U929" t="s">
        <v>83</v>
      </c>
      <c r="V929" t="s">
        <v>84</v>
      </c>
      <c r="W929" t="s">
        <v>105</v>
      </c>
      <c r="X929" t="s"/>
      <c r="Y929" t="s">
        <v>86</v>
      </c>
      <c r="Z929">
        <f>HYPERLINK("https://hotelmonitor-cachepage.eclerx.com/savepage/tk_15442503490787106_sr_2150.html","info")</f>
        <v/>
      </c>
      <c r="AA929" t="n">
        <v>110542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221</v>
      </c>
      <c r="AQ929" t="s">
        <v>91</v>
      </c>
      <c r="AR929" t="s">
        <v>92</v>
      </c>
      <c r="AS929" t="s"/>
      <c r="AT929" t="s">
        <v>93</v>
      </c>
      <c r="AU929" t="s"/>
      <c r="AV929" t="s"/>
      <c r="AW929" t="s"/>
      <c r="AX929" t="s"/>
      <c r="AY929" t="n">
        <v>754627</v>
      </c>
      <c r="AZ929" t="s">
        <v>1440</v>
      </c>
      <c r="BA929" t="s"/>
      <c r="BB929" t="n">
        <v>108856</v>
      </c>
      <c r="BC929" t="n">
        <v>98.8173598051071</v>
      </c>
      <c r="BD929" t="n">
        <v>8.04059136494115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95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1443</v>
      </c>
      <c r="F930" t="n">
        <v>6401328</v>
      </c>
      <c r="G930" t="s">
        <v>74</v>
      </c>
      <c r="H930" t="s">
        <v>75</v>
      </c>
      <c r="I930" t="s"/>
      <c r="J930" t="s">
        <v>76</v>
      </c>
      <c r="K930" t="n">
        <v>12146.09</v>
      </c>
      <c r="L930" t="s">
        <v>77</v>
      </c>
      <c r="M930" t="s"/>
      <c r="N930" t="s">
        <v>1444</v>
      </c>
      <c r="O930" t="s">
        <v>79</v>
      </c>
      <c r="P930" t="s">
        <v>1443</v>
      </c>
      <c r="Q930" t="s"/>
      <c r="R930" t="s">
        <v>80</v>
      </c>
      <c r="S930" t="s">
        <v>1445</v>
      </c>
      <c r="T930" t="s">
        <v>82</v>
      </c>
      <c r="U930" t="s">
        <v>83</v>
      </c>
      <c r="V930" t="s">
        <v>84</v>
      </c>
      <c r="W930" t="s">
        <v>105</v>
      </c>
      <c r="X930" t="s"/>
      <c r="Y930" t="s">
        <v>86</v>
      </c>
      <c r="Z930">
        <f>HYPERLINK("https://hotelmonitor-cachepage.eclerx.com/savepage/tk_15442498650268185_sr_2150.html","info")</f>
        <v/>
      </c>
      <c r="AA930" t="n">
        <v>621448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89</v>
      </c>
      <c r="AO930" t="s">
        <v>1446</v>
      </c>
      <c r="AP930" t="n">
        <v>3</v>
      </c>
      <c r="AQ930" t="s">
        <v>91</v>
      </c>
      <c r="AR930" t="s">
        <v>1447</v>
      </c>
      <c r="AS930" t="s"/>
      <c r="AT930" t="s">
        <v>93</v>
      </c>
      <c r="AU930" t="s"/>
      <c r="AV930" t="s"/>
      <c r="AW930" t="s"/>
      <c r="AX930" t="s"/>
      <c r="AY930" t="n">
        <v>5855229</v>
      </c>
      <c r="AZ930" t="s">
        <v>1448</v>
      </c>
      <c r="BA930" t="s"/>
      <c r="BB930" t="n">
        <v>3580274</v>
      </c>
      <c r="BC930" t="n">
        <v>98.746467679739</v>
      </c>
      <c r="BD930" t="n">
        <v>8.088433509827871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95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1449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2528.06</v>
      </c>
      <c r="L931" t="s">
        <v>77</v>
      </c>
      <c r="M931" t="s"/>
      <c r="N931" t="s">
        <v>1450</v>
      </c>
      <c r="O931" t="s">
        <v>79</v>
      </c>
      <c r="P931" t="s">
        <v>1449</v>
      </c>
      <c r="Q931" t="s"/>
      <c r="R931" t="s">
        <v>80</v>
      </c>
      <c r="S931" t="s">
        <v>1451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>
        <f>HYPERLINK("https://hotelmonitor-cachepage.eclerx.com/savepage/tk_15442507410064418_sr_2150.html","info")</f>
        <v/>
      </c>
      <c r="AA931" t="n">
        <v>-3791641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89</v>
      </c>
      <c r="AO931" t="s">
        <v>1452</v>
      </c>
      <c r="AP931" t="n">
        <v>374</v>
      </c>
      <c r="AQ931" t="s">
        <v>91</v>
      </c>
      <c r="AR931" t="s">
        <v>71</v>
      </c>
      <c r="AS931" t="s"/>
      <c r="AT931" t="s">
        <v>93</v>
      </c>
      <c r="AU931" t="s"/>
      <c r="AV931" t="s"/>
      <c r="AW931" t="s"/>
      <c r="AX931" t="s"/>
      <c r="AY931" t="n">
        <v>3791641</v>
      </c>
      <c r="AZ931" t="s">
        <v>1453</v>
      </c>
      <c r="BA931" t="s"/>
      <c r="BB931" t="n">
        <v>703621</v>
      </c>
      <c r="BC931" t="n">
        <v>98.8057136535644</v>
      </c>
      <c r="BD931" t="n">
        <v>8.051623577578489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95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1449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2528.06</v>
      </c>
      <c r="L932" t="s">
        <v>77</v>
      </c>
      <c r="M932" t="s"/>
      <c r="N932" t="s">
        <v>1450</v>
      </c>
      <c r="O932" t="s">
        <v>79</v>
      </c>
      <c r="P932" t="s">
        <v>1449</v>
      </c>
      <c r="Q932" t="s"/>
      <c r="R932" t="s">
        <v>80</v>
      </c>
      <c r="S932" t="s">
        <v>1451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>
        <f>HYPERLINK("https://hotelmonitor-cachepage.eclerx.com/savepage/tk_15442507410064418_sr_2150.html","info")</f>
        <v/>
      </c>
      <c r="AA932" t="n">
        <v>-3791641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89</v>
      </c>
      <c r="AO932" t="s">
        <v>1452</v>
      </c>
      <c r="AP932" t="n">
        <v>374</v>
      </c>
      <c r="AQ932" t="s">
        <v>91</v>
      </c>
      <c r="AR932" t="s">
        <v>71</v>
      </c>
      <c r="AS932" t="s"/>
      <c r="AT932" t="s">
        <v>93</v>
      </c>
      <c r="AU932" t="s"/>
      <c r="AV932" t="s"/>
      <c r="AW932" t="s"/>
      <c r="AX932" t="s"/>
      <c r="AY932" t="n">
        <v>3791641</v>
      </c>
      <c r="AZ932" t="s">
        <v>1453</v>
      </c>
      <c r="BA932" t="s"/>
      <c r="BB932" t="n">
        <v>703621</v>
      </c>
      <c r="BC932" t="n">
        <v>98.8057136535644</v>
      </c>
      <c r="BD932" t="n">
        <v>8.051623577578489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95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1449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3068.54</v>
      </c>
      <c r="L933" t="s">
        <v>77</v>
      </c>
      <c r="M933" t="s"/>
      <c r="N933" t="s">
        <v>1450</v>
      </c>
      <c r="O933" t="s">
        <v>79</v>
      </c>
      <c r="P933" t="s">
        <v>1449</v>
      </c>
      <c r="Q933" t="s"/>
      <c r="R933" t="s">
        <v>80</v>
      </c>
      <c r="S933" t="s">
        <v>1454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>
        <f>HYPERLINK("https://hotelmonitor-cachepage.eclerx.com/savepage/tk_15442507410064418_sr_2150.html","info")</f>
        <v/>
      </c>
      <c r="AA933" t="n">
        <v>-3791641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89</v>
      </c>
      <c r="AO933" t="s">
        <v>97</v>
      </c>
      <c r="AP933" t="n">
        <v>374</v>
      </c>
      <c r="AQ933" t="s">
        <v>91</v>
      </c>
      <c r="AR933" t="s">
        <v>92</v>
      </c>
      <c r="AS933" t="s"/>
      <c r="AT933" t="s">
        <v>93</v>
      </c>
      <c r="AU933" t="s"/>
      <c r="AV933" t="s"/>
      <c r="AW933" t="s"/>
      <c r="AX933" t="s"/>
      <c r="AY933" t="n">
        <v>3791641</v>
      </c>
      <c r="AZ933" t="s">
        <v>1453</v>
      </c>
      <c r="BA933" t="s"/>
      <c r="BB933" t="n">
        <v>703621</v>
      </c>
      <c r="BC933" t="n">
        <v>98.8057136535644</v>
      </c>
      <c r="BD933" t="n">
        <v>8.051623577578489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95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1455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2250</v>
      </c>
      <c r="L934" t="s">
        <v>77</v>
      </c>
      <c r="M934" t="s"/>
      <c r="N934" t="s">
        <v>1456</v>
      </c>
      <c r="O934" t="s">
        <v>79</v>
      </c>
      <c r="P934" t="s">
        <v>1455</v>
      </c>
      <c r="Q934" t="s"/>
      <c r="R934" t="s">
        <v>354</v>
      </c>
      <c r="S934" t="s">
        <v>1457</v>
      </c>
      <c r="T934" t="s">
        <v>82</v>
      </c>
      <c r="U934" t="s">
        <v>83</v>
      </c>
      <c r="V934" t="s">
        <v>84</v>
      </c>
      <c r="W934" t="s">
        <v>105</v>
      </c>
      <c r="X934" t="s"/>
      <c r="Y934" t="s">
        <v>86</v>
      </c>
      <c r="Z934">
        <f>HYPERLINK("https://hotelmonitor-cachepage.eclerx.com/savepage/tk_1544250646686785_sr_2150.html","info")</f>
        <v/>
      </c>
      <c r="AA934" t="n">
        <v>-6659772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343</v>
      </c>
      <c r="AQ934" t="s">
        <v>91</v>
      </c>
      <c r="AR934" t="s">
        <v>92</v>
      </c>
      <c r="AS934" t="s"/>
      <c r="AT934" t="s">
        <v>93</v>
      </c>
      <c r="AU934" t="s"/>
      <c r="AV934" t="s"/>
      <c r="AW934" t="s"/>
      <c r="AX934" t="s"/>
      <c r="AY934" t="n">
        <v>6659772</v>
      </c>
      <c r="AZ934" t="s">
        <v>1458</v>
      </c>
      <c r="BA934" t="s"/>
      <c r="BB934" t="n">
        <v>2179822</v>
      </c>
      <c r="BC934" t="n">
        <v>98.74459</v>
      </c>
      <c r="BD934" t="n">
        <v>8.064636999999999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95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1459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1993.84</v>
      </c>
      <c r="L935" t="s">
        <v>77</v>
      </c>
      <c r="M935" t="s"/>
      <c r="N935" t="s">
        <v>248</v>
      </c>
      <c r="O935" t="s">
        <v>79</v>
      </c>
      <c r="P935" t="s">
        <v>1459</v>
      </c>
      <c r="Q935" t="s"/>
      <c r="R935" t="s">
        <v>80</v>
      </c>
      <c r="S935" t="s">
        <v>1460</v>
      </c>
      <c r="T935" t="s">
        <v>82</v>
      </c>
      <c r="U935" t="s">
        <v>83</v>
      </c>
      <c r="V935" t="s">
        <v>84</v>
      </c>
      <c r="W935" t="s">
        <v>105</v>
      </c>
      <c r="X935" t="s"/>
      <c r="Y935" t="s">
        <v>86</v>
      </c>
      <c r="Z935">
        <f>HYPERLINK("https://hotelmonitor-cachepage.eclerx.com/savepage/tk_1544249918849275_sr_2150.html","info")</f>
        <v/>
      </c>
      <c r="AA935" t="n">
        <v>-6713324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89</v>
      </c>
      <c r="AO935" t="s">
        <v>1461</v>
      </c>
      <c r="AP935" t="n">
        <v>26</v>
      </c>
      <c r="AQ935" t="s">
        <v>91</v>
      </c>
      <c r="AR935" t="s">
        <v>71</v>
      </c>
      <c r="AS935" t="s"/>
      <c r="AT935" t="s">
        <v>93</v>
      </c>
      <c r="AU935" t="s"/>
      <c r="AV935" t="s"/>
      <c r="AW935" t="s"/>
      <c r="AX935" t="s"/>
      <c r="AY935" t="n">
        <v>6713324</v>
      </c>
      <c r="AZ935" t="s">
        <v>1462</v>
      </c>
      <c r="BA935" t="s"/>
      <c r="BB935" t="n">
        <v>1077198</v>
      </c>
      <c r="BC935" t="n">
        <v>98.83804378172501</v>
      </c>
      <c r="BD935" t="n">
        <v>8.041352526689369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95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1459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1993.84</v>
      </c>
      <c r="L936" t="s">
        <v>77</v>
      </c>
      <c r="M936" t="s"/>
      <c r="N936" t="s">
        <v>248</v>
      </c>
      <c r="O936" t="s">
        <v>79</v>
      </c>
      <c r="P936" t="s">
        <v>1459</v>
      </c>
      <c r="Q936" t="s"/>
      <c r="R936" t="s">
        <v>80</v>
      </c>
      <c r="S936" t="s">
        <v>1460</v>
      </c>
      <c r="T936" t="s">
        <v>82</v>
      </c>
      <c r="U936" t="s">
        <v>83</v>
      </c>
      <c r="V936" t="s">
        <v>84</v>
      </c>
      <c r="W936" t="s">
        <v>105</v>
      </c>
      <c r="X936" t="s"/>
      <c r="Y936" t="s">
        <v>86</v>
      </c>
      <c r="Z936">
        <f>HYPERLINK("https://hotelmonitor-cachepage.eclerx.com/savepage/tk_1544249918849275_sr_2150.html","info")</f>
        <v/>
      </c>
      <c r="AA936" t="n">
        <v>-6713324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89</v>
      </c>
      <c r="AO936" t="s">
        <v>1461</v>
      </c>
      <c r="AP936" t="n">
        <v>26</v>
      </c>
      <c r="AQ936" t="s">
        <v>91</v>
      </c>
      <c r="AR936" t="s">
        <v>261</v>
      </c>
      <c r="AS936" t="s"/>
      <c r="AT936" t="s">
        <v>93</v>
      </c>
      <c r="AU936" t="s"/>
      <c r="AV936" t="s"/>
      <c r="AW936" t="s"/>
      <c r="AX936" t="s"/>
      <c r="AY936" t="n">
        <v>6713324</v>
      </c>
      <c r="AZ936" t="s">
        <v>1462</v>
      </c>
      <c r="BA936" t="s"/>
      <c r="BB936" t="n">
        <v>1077198</v>
      </c>
      <c r="BC936" t="n">
        <v>98.83804378172501</v>
      </c>
      <c r="BD936" t="n">
        <v>8.041352526689369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95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1459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2160.91</v>
      </c>
      <c r="L937" t="s">
        <v>77</v>
      </c>
      <c r="M937" t="s"/>
      <c r="N937" t="s">
        <v>248</v>
      </c>
      <c r="O937" t="s">
        <v>79</v>
      </c>
      <c r="P937" t="s">
        <v>1459</v>
      </c>
      <c r="Q937" t="s"/>
      <c r="R937" t="s">
        <v>80</v>
      </c>
      <c r="S937" t="s">
        <v>1463</v>
      </c>
      <c r="T937" t="s">
        <v>82</v>
      </c>
      <c r="U937" t="s">
        <v>83</v>
      </c>
      <c r="V937" t="s">
        <v>84</v>
      </c>
      <c r="W937" t="s">
        <v>105</v>
      </c>
      <c r="X937" t="s"/>
      <c r="Y937" t="s">
        <v>86</v>
      </c>
      <c r="Z937">
        <f>HYPERLINK("https://hotelmonitor-cachepage.eclerx.com/savepage/tk_1544249918849275_sr_2150.html","info")</f>
        <v/>
      </c>
      <c r="AA937" t="n">
        <v>-6713324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26</v>
      </c>
      <c r="AQ937" t="s">
        <v>91</v>
      </c>
      <c r="AR937" t="s">
        <v>92</v>
      </c>
      <c r="AS937" t="s"/>
      <c r="AT937" t="s">
        <v>93</v>
      </c>
      <c r="AU937" t="s"/>
      <c r="AV937" t="s"/>
      <c r="AW937" t="s"/>
      <c r="AX937" t="s"/>
      <c r="AY937" t="n">
        <v>6713324</v>
      </c>
      <c r="AZ937" t="s">
        <v>1462</v>
      </c>
      <c r="BA937" t="s"/>
      <c r="BB937" t="n">
        <v>1077198</v>
      </c>
      <c r="BC937" t="n">
        <v>98.83804378172501</v>
      </c>
      <c r="BD937" t="n">
        <v>8.041352526689369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95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1459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2239.17</v>
      </c>
      <c r="L938" t="s">
        <v>77</v>
      </c>
      <c r="M938" t="s"/>
      <c r="N938" t="s">
        <v>248</v>
      </c>
      <c r="O938" t="s">
        <v>79</v>
      </c>
      <c r="P938" t="s">
        <v>1459</v>
      </c>
      <c r="Q938" t="s"/>
      <c r="R938" t="s">
        <v>80</v>
      </c>
      <c r="S938" t="s">
        <v>1464</v>
      </c>
      <c r="T938" t="s">
        <v>82</v>
      </c>
      <c r="U938" t="s">
        <v>83</v>
      </c>
      <c r="V938" t="s">
        <v>84</v>
      </c>
      <c r="W938" t="s">
        <v>105</v>
      </c>
      <c r="X938" t="s"/>
      <c r="Y938" t="s">
        <v>86</v>
      </c>
      <c r="Z938">
        <f>HYPERLINK("https://hotelmonitor-cachepage.eclerx.com/savepage/tk_1544249918849275_sr_2150.html","info")</f>
        <v/>
      </c>
      <c r="AA938" t="n">
        <v>-6713324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89</v>
      </c>
      <c r="AO938" t="s">
        <v>1465</v>
      </c>
      <c r="AP938" t="n">
        <v>26</v>
      </c>
      <c r="AQ938" t="s">
        <v>91</v>
      </c>
      <c r="AR938" t="s">
        <v>71</v>
      </c>
      <c r="AS938" t="s"/>
      <c r="AT938" t="s">
        <v>93</v>
      </c>
      <c r="AU938" t="s"/>
      <c r="AV938" t="s"/>
      <c r="AW938" t="s"/>
      <c r="AX938" t="s"/>
      <c r="AY938" t="n">
        <v>6713324</v>
      </c>
      <c r="AZ938" t="s">
        <v>1462</v>
      </c>
      <c r="BA938" t="s"/>
      <c r="BB938" t="n">
        <v>1077198</v>
      </c>
      <c r="BC938" t="n">
        <v>98.83804378172501</v>
      </c>
      <c r="BD938" t="n">
        <v>8.041352526689369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95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1459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2239.17</v>
      </c>
      <c r="L939" t="s">
        <v>77</v>
      </c>
      <c r="M939" t="s"/>
      <c r="N939" t="s">
        <v>248</v>
      </c>
      <c r="O939" t="s">
        <v>79</v>
      </c>
      <c r="P939" t="s">
        <v>1459</v>
      </c>
      <c r="Q939" t="s"/>
      <c r="R939" t="s">
        <v>80</v>
      </c>
      <c r="S939" t="s">
        <v>1464</v>
      </c>
      <c r="T939" t="s">
        <v>82</v>
      </c>
      <c r="U939" t="s">
        <v>83</v>
      </c>
      <c r="V939" t="s">
        <v>84</v>
      </c>
      <c r="W939" t="s">
        <v>105</v>
      </c>
      <c r="X939" t="s"/>
      <c r="Y939" t="s">
        <v>86</v>
      </c>
      <c r="Z939">
        <f>HYPERLINK("https://hotelmonitor-cachepage.eclerx.com/savepage/tk_1544249918849275_sr_2150.html","info")</f>
        <v/>
      </c>
      <c r="AA939" t="n">
        <v>-6713324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89</v>
      </c>
      <c r="AO939" t="s">
        <v>1465</v>
      </c>
      <c r="AP939" t="n">
        <v>26</v>
      </c>
      <c r="AQ939" t="s">
        <v>91</v>
      </c>
      <c r="AR939" t="s">
        <v>261</v>
      </c>
      <c r="AS939" t="s"/>
      <c r="AT939" t="s">
        <v>93</v>
      </c>
      <c r="AU939" t="s"/>
      <c r="AV939" t="s"/>
      <c r="AW939" t="s"/>
      <c r="AX939" t="s"/>
      <c r="AY939" t="n">
        <v>6713324</v>
      </c>
      <c r="AZ939" t="s">
        <v>1462</v>
      </c>
      <c r="BA939" t="s"/>
      <c r="BB939" t="n">
        <v>1077198</v>
      </c>
      <c r="BC939" t="n">
        <v>98.83804378172501</v>
      </c>
      <c r="BD939" t="n">
        <v>8.041352526689369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95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1459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2378.73</v>
      </c>
      <c r="L940" t="s">
        <v>77</v>
      </c>
      <c r="M940" t="s"/>
      <c r="N940" t="s">
        <v>248</v>
      </c>
      <c r="O940" t="s">
        <v>79</v>
      </c>
      <c r="P940" t="s">
        <v>1459</v>
      </c>
      <c r="Q940" t="s"/>
      <c r="R940" t="s">
        <v>80</v>
      </c>
      <c r="S940" t="s">
        <v>1466</v>
      </c>
      <c r="T940" t="s">
        <v>82</v>
      </c>
      <c r="U940" t="s">
        <v>83</v>
      </c>
      <c r="V940" t="s">
        <v>84</v>
      </c>
      <c r="W940" t="s">
        <v>105</v>
      </c>
      <c r="X940" t="s"/>
      <c r="Y940" t="s">
        <v>86</v>
      </c>
      <c r="Z940">
        <f>HYPERLINK("https://hotelmonitor-cachepage.eclerx.com/savepage/tk_1544249918849275_sr_2150.html","info")</f>
        <v/>
      </c>
      <c r="AA940" t="n">
        <v>-6713324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26</v>
      </c>
      <c r="AQ940" t="s">
        <v>91</v>
      </c>
      <c r="AR940" t="s">
        <v>71</v>
      </c>
      <c r="AS940" t="s"/>
      <c r="AT940" t="s">
        <v>93</v>
      </c>
      <c r="AU940" t="s"/>
      <c r="AV940" t="s"/>
      <c r="AW940" t="s"/>
      <c r="AX940" t="s"/>
      <c r="AY940" t="n">
        <v>6713324</v>
      </c>
      <c r="AZ940" t="s">
        <v>1462</v>
      </c>
      <c r="BA940" t="s"/>
      <c r="BB940" t="n">
        <v>1077198</v>
      </c>
      <c r="BC940" t="n">
        <v>98.83804378172501</v>
      </c>
      <c r="BD940" t="n">
        <v>8.041352526689369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95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1459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2378.73</v>
      </c>
      <c r="L941" t="s">
        <v>77</v>
      </c>
      <c r="M941" t="s"/>
      <c r="N941" t="s">
        <v>248</v>
      </c>
      <c r="O941" t="s">
        <v>79</v>
      </c>
      <c r="P941" t="s">
        <v>1459</v>
      </c>
      <c r="Q941" t="s"/>
      <c r="R941" t="s">
        <v>80</v>
      </c>
      <c r="S941" t="s">
        <v>1466</v>
      </c>
      <c r="T941" t="s">
        <v>82</v>
      </c>
      <c r="U941" t="s">
        <v>83</v>
      </c>
      <c r="V941" t="s">
        <v>84</v>
      </c>
      <c r="W941" t="s">
        <v>105</v>
      </c>
      <c r="X941" t="s"/>
      <c r="Y941" t="s">
        <v>86</v>
      </c>
      <c r="Z941">
        <f>HYPERLINK("https://hotelmonitor-cachepage.eclerx.com/savepage/tk_1544249918849275_sr_2150.html","info")</f>
        <v/>
      </c>
      <c r="AA941" t="n">
        <v>-6713324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26</v>
      </c>
      <c r="AQ941" t="s">
        <v>91</v>
      </c>
      <c r="AR941" t="s">
        <v>261</v>
      </c>
      <c r="AS941" t="s"/>
      <c r="AT941" t="s">
        <v>93</v>
      </c>
      <c r="AU941" t="s"/>
      <c r="AV941" t="s"/>
      <c r="AW941" t="s"/>
      <c r="AX941" t="s"/>
      <c r="AY941" t="n">
        <v>6713324</v>
      </c>
      <c r="AZ941" t="s">
        <v>1462</v>
      </c>
      <c r="BA941" t="s"/>
      <c r="BB941" t="n">
        <v>1077198</v>
      </c>
      <c r="BC941" t="n">
        <v>98.83804378172501</v>
      </c>
      <c r="BD941" t="n">
        <v>8.041352526689369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95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1459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2687</v>
      </c>
      <c r="L942" t="s">
        <v>77</v>
      </c>
      <c r="M942" t="s"/>
      <c r="N942" t="s">
        <v>1467</v>
      </c>
      <c r="O942" t="s">
        <v>922</v>
      </c>
      <c r="P942" t="s">
        <v>1459</v>
      </c>
      <c r="Q942" t="s"/>
      <c r="R942" t="s">
        <v>80</v>
      </c>
      <c r="S942" t="s">
        <v>1468</v>
      </c>
      <c r="T942" t="s">
        <v>82</v>
      </c>
      <c r="U942" t="s">
        <v>83</v>
      </c>
      <c r="V942" t="s">
        <v>84</v>
      </c>
      <c r="W942" t="s">
        <v>105</v>
      </c>
      <c r="X942" t="s"/>
      <c r="Y942" t="s">
        <v>86</v>
      </c>
      <c r="Z942">
        <f>HYPERLINK("https://hotelmonitor-cachepage.eclerx.com/savepage/tk_1544249918849275_sr_2150.html","info")</f>
        <v/>
      </c>
      <c r="AA942" t="n">
        <v>-6713324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89</v>
      </c>
      <c r="AO942" t="s">
        <v>1469</v>
      </c>
      <c r="AP942" t="n">
        <v>26</v>
      </c>
      <c r="AQ942" t="s">
        <v>91</v>
      </c>
      <c r="AR942" t="s">
        <v>71</v>
      </c>
      <c r="AS942" t="s"/>
      <c r="AT942" t="s">
        <v>93</v>
      </c>
      <c r="AU942" t="s"/>
      <c r="AV942" t="s"/>
      <c r="AW942" t="s"/>
      <c r="AX942" t="s"/>
      <c r="AY942" t="n">
        <v>6713324</v>
      </c>
      <c r="AZ942" t="s">
        <v>1462</v>
      </c>
      <c r="BA942" t="s"/>
      <c r="BB942" t="n">
        <v>1077198</v>
      </c>
      <c r="BC942" t="n">
        <v>98.83804378172501</v>
      </c>
      <c r="BD942" t="n">
        <v>8.041352526689369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95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1459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2687</v>
      </c>
      <c r="L943" t="s">
        <v>77</v>
      </c>
      <c r="M943" t="s"/>
      <c r="N943" t="s">
        <v>1467</v>
      </c>
      <c r="O943" t="s">
        <v>922</v>
      </c>
      <c r="P943" t="s">
        <v>1459</v>
      </c>
      <c r="Q943" t="s"/>
      <c r="R943" t="s">
        <v>80</v>
      </c>
      <c r="S943" t="s">
        <v>1468</v>
      </c>
      <c r="T943" t="s">
        <v>82</v>
      </c>
      <c r="U943" t="s">
        <v>83</v>
      </c>
      <c r="V943" t="s">
        <v>84</v>
      </c>
      <c r="W943" t="s">
        <v>105</v>
      </c>
      <c r="X943" t="s"/>
      <c r="Y943" t="s">
        <v>86</v>
      </c>
      <c r="Z943">
        <f>HYPERLINK("https://hotelmonitor-cachepage.eclerx.com/savepage/tk_1544249918849275_sr_2150.html","info")</f>
        <v/>
      </c>
      <c r="AA943" t="n">
        <v>-6713324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89</v>
      </c>
      <c r="AO943" t="s">
        <v>1469</v>
      </c>
      <c r="AP943" t="n">
        <v>26</v>
      </c>
      <c r="AQ943" t="s">
        <v>91</v>
      </c>
      <c r="AR943" t="s">
        <v>261</v>
      </c>
      <c r="AS943" t="s"/>
      <c r="AT943" t="s">
        <v>93</v>
      </c>
      <c r="AU943" t="s"/>
      <c r="AV943" t="s"/>
      <c r="AW943" t="s"/>
      <c r="AX943" t="s"/>
      <c r="AY943" t="n">
        <v>6713324</v>
      </c>
      <c r="AZ943" t="s">
        <v>1462</v>
      </c>
      <c r="BA943" t="s"/>
      <c r="BB943" t="n">
        <v>1077198</v>
      </c>
      <c r="BC943" t="n">
        <v>98.83804378172501</v>
      </c>
      <c r="BD943" t="n">
        <v>8.041352526689369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95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1459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2881.21</v>
      </c>
      <c r="L944" t="s">
        <v>77</v>
      </c>
      <c r="M944" t="s"/>
      <c r="N944" t="s">
        <v>1467</v>
      </c>
      <c r="O944" t="s">
        <v>922</v>
      </c>
      <c r="P944" t="s">
        <v>1459</v>
      </c>
      <c r="Q944" t="s"/>
      <c r="R944" t="s">
        <v>80</v>
      </c>
      <c r="S944" t="s">
        <v>1470</v>
      </c>
      <c r="T944" t="s">
        <v>82</v>
      </c>
      <c r="U944" t="s">
        <v>83</v>
      </c>
      <c r="V944" t="s">
        <v>84</v>
      </c>
      <c r="W944" t="s">
        <v>105</v>
      </c>
      <c r="X944" t="s"/>
      <c r="Y944" t="s">
        <v>86</v>
      </c>
      <c r="Z944">
        <f>HYPERLINK("https://hotelmonitor-cachepage.eclerx.com/savepage/tk_1544249918849275_sr_2150.html","info")</f>
        <v/>
      </c>
      <c r="AA944" t="n">
        <v>-6713324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89</v>
      </c>
      <c r="AO944" t="s">
        <v>310</v>
      </c>
      <c r="AP944" t="n">
        <v>26</v>
      </c>
      <c r="AQ944" t="s">
        <v>91</v>
      </c>
      <c r="AR944" t="s">
        <v>92</v>
      </c>
      <c r="AS944" t="s"/>
      <c r="AT944" t="s">
        <v>93</v>
      </c>
      <c r="AU944" t="s"/>
      <c r="AV944" t="s"/>
      <c r="AW944" t="s"/>
      <c r="AX944" t="s"/>
      <c r="AY944" t="n">
        <v>6713324</v>
      </c>
      <c r="AZ944" t="s">
        <v>1462</v>
      </c>
      <c r="BA944" t="s"/>
      <c r="BB944" t="n">
        <v>1077198</v>
      </c>
      <c r="BC944" t="n">
        <v>98.83804378172501</v>
      </c>
      <c r="BD944" t="n">
        <v>8.041352526689369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95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1459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2985.56</v>
      </c>
      <c r="L945" t="s">
        <v>77</v>
      </c>
      <c r="M945" t="s"/>
      <c r="N945" t="s">
        <v>1467</v>
      </c>
      <c r="O945" t="s">
        <v>922</v>
      </c>
      <c r="P945" t="s">
        <v>1459</v>
      </c>
      <c r="Q945" t="s"/>
      <c r="R945" t="s">
        <v>80</v>
      </c>
      <c r="S945" t="s">
        <v>1471</v>
      </c>
      <c r="T945" t="s">
        <v>82</v>
      </c>
      <c r="U945" t="s">
        <v>83</v>
      </c>
      <c r="V945" t="s">
        <v>84</v>
      </c>
      <c r="W945" t="s">
        <v>105</v>
      </c>
      <c r="X945" t="s"/>
      <c r="Y945" t="s">
        <v>86</v>
      </c>
      <c r="Z945">
        <f>HYPERLINK("https://hotelmonitor-cachepage.eclerx.com/savepage/tk_1544249918849275_sr_2150.html","info")</f>
        <v/>
      </c>
      <c r="AA945" t="n">
        <v>-6713324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89</v>
      </c>
      <c r="AO945" t="s">
        <v>1472</v>
      </c>
      <c r="AP945" t="n">
        <v>26</v>
      </c>
      <c r="AQ945" t="s">
        <v>91</v>
      </c>
      <c r="AR945" t="s">
        <v>71</v>
      </c>
      <c r="AS945" t="s"/>
      <c r="AT945" t="s">
        <v>93</v>
      </c>
      <c r="AU945" t="s"/>
      <c r="AV945" t="s"/>
      <c r="AW945" t="s"/>
      <c r="AX945" t="s"/>
      <c r="AY945" t="n">
        <v>6713324</v>
      </c>
      <c r="AZ945" t="s">
        <v>1462</v>
      </c>
      <c r="BA945" t="s"/>
      <c r="BB945" t="n">
        <v>1077198</v>
      </c>
      <c r="BC945" t="n">
        <v>98.83804378172501</v>
      </c>
      <c r="BD945" t="n">
        <v>8.041352526689369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95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1459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2985.56</v>
      </c>
      <c r="L946" t="s">
        <v>77</v>
      </c>
      <c r="M946" t="s"/>
      <c r="N946" t="s">
        <v>1467</v>
      </c>
      <c r="O946" t="s">
        <v>922</v>
      </c>
      <c r="P946" t="s">
        <v>1459</v>
      </c>
      <c r="Q946" t="s"/>
      <c r="R946" t="s">
        <v>80</v>
      </c>
      <c r="S946" t="s">
        <v>1471</v>
      </c>
      <c r="T946" t="s">
        <v>82</v>
      </c>
      <c r="U946" t="s">
        <v>83</v>
      </c>
      <c r="V946" t="s">
        <v>84</v>
      </c>
      <c r="W946" t="s">
        <v>105</v>
      </c>
      <c r="X946" t="s"/>
      <c r="Y946" t="s">
        <v>86</v>
      </c>
      <c r="Z946">
        <f>HYPERLINK("https://hotelmonitor-cachepage.eclerx.com/savepage/tk_1544249918849275_sr_2150.html","info")</f>
        <v/>
      </c>
      <c r="AA946" t="n">
        <v>-6713324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89</v>
      </c>
      <c r="AO946" t="s">
        <v>1472</v>
      </c>
      <c r="AP946" t="n">
        <v>26</v>
      </c>
      <c r="AQ946" t="s">
        <v>91</v>
      </c>
      <c r="AR946" t="s">
        <v>261</v>
      </c>
      <c r="AS946" t="s"/>
      <c r="AT946" t="s">
        <v>93</v>
      </c>
      <c r="AU946" t="s"/>
      <c r="AV946" t="s"/>
      <c r="AW946" t="s"/>
      <c r="AX946" t="s"/>
      <c r="AY946" t="n">
        <v>6713324</v>
      </c>
      <c r="AZ946" t="s">
        <v>1462</v>
      </c>
      <c r="BA946" t="s"/>
      <c r="BB946" t="n">
        <v>1077198</v>
      </c>
      <c r="BC946" t="n">
        <v>98.83804378172501</v>
      </c>
      <c r="BD946" t="n">
        <v>8.041352526689369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95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1459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3171.64</v>
      </c>
      <c r="L947" t="s">
        <v>77</v>
      </c>
      <c r="M947" t="s"/>
      <c r="N947" t="s">
        <v>1467</v>
      </c>
      <c r="O947" t="s">
        <v>922</v>
      </c>
      <c r="P947" t="s">
        <v>1459</v>
      </c>
      <c r="Q947" t="s"/>
      <c r="R947" t="s">
        <v>80</v>
      </c>
      <c r="S947" t="s">
        <v>1473</v>
      </c>
      <c r="T947" t="s">
        <v>82</v>
      </c>
      <c r="U947" t="s">
        <v>83</v>
      </c>
      <c r="V947" t="s">
        <v>84</v>
      </c>
      <c r="W947" t="s">
        <v>105</v>
      </c>
      <c r="X947" t="s"/>
      <c r="Y947" t="s">
        <v>86</v>
      </c>
      <c r="Z947">
        <f>HYPERLINK("https://hotelmonitor-cachepage.eclerx.com/savepage/tk_1544249918849275_sr_2150.html","info")</f>
        <v/>
      </c>
      <c r="AA947" t="n">
        <v>-6713324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89</v>
      </c>
      <c r="AO947" t="s">
        <v>863</v>
      </c>
      <c r="AP947" t="n">
        <v>26</v>
      </c>
      <c r="AQ947" t="s">
        <v>91</v>
      </c>
      <c r="AR947" t="s">
        <v>71</v>
      </c>
      <c r="AS947" t="s"/>
      <c r="AT947" t="s">
        <v>93</v>
      </c>
      <c r="AU947" t="s"/>
      <c r="AV947" t="s"/>
      <c r="AW947" t="s"/>
      <c r="AX947" t="s"/>
      <c r="AY947" t="n">
        <v>6713324</v>
      </c>
      <c r="AZ947" t="s">
        <v>1462</v>
      </c>
      <c r="BA947" t="s"/>
      <c r="BB947" t="n">
        <v>1077198</v>
      </c>
      <c r="BC947" t="n">
        <v>98.83804378172501</v>
      </c>
      <c r="BD947" t="n">
        <v>8.041352526689369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95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1459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3171.64</v>
      </c>
      <c r="L948" t="s">
        <v>77</v>
      </c>
      <c r="M948" t="s"/>
      <c r="N948" t="s">
        <v>1467</v>
      </c>
      <c r="O948" t="s">
        <v>922</v>
      </c>
      <c r="P948" t="s">
        <v>1459</v>
      </c>
      <c r="Q948" t="s"/>
      <c r="R948" t="s">
        <v>80</v>
      </c>
      <c r="S948" t="s">
        <v>1473</v>
      </c>
      <c r="T948" t="s">
        <v>82</v>
      </c>
      <c r="U948" t="s">
        <v>83</v>
      </c>
      <c r="V948" t="s">
        <v>84</v>
      </c>
      <c r="W948" t="s">
        <v>105</v>
      </c>
      <c r="X948" t="s"/>
      <c r="Y948" t="s">
        <v>86</v>
      </c>
      <c r="Z948">
        <f>HYPERLINK("https://hotelmonitor-cachepage.eclerx.com/savepage/tk_1544249918849275_sr_2150.html","info")</f>
        <v/>
      </c>
      <c r="AA948" t="n">
        <v>-6713324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863</v>
      </c>
      <c r="AP948" t="n">
        <v>26</v>
      </c>
      <c r="AQ948" t="s">
        <v>91</v>
      </c>
      <c r="AR948" t="s">
        <v>261</v>
      </c>
      <c r="AS948" t="s"/>
      <c r="AT948" t="s">
        <v>93</v>
      </c>
      <c r="AU948" t="s"/>
      <c r="AV948" t="s"/>
      <c r="AW948" t="s"/>
      <c r="AX948" t="s"/>
      <c r="AY948" t="n">
        <v>6713324</v>
      </c>
      <c r="AZ948" t="s">
        <v>1462</v>
      </c>
      <c r="BA948" t="s"/>
      <c r="BB948" t="n">
        <v>1077198</v>
      </c>
      <c r="BC948" t="n">
        <v>98.83804378172501</v>
      </c>
      <c r="BD948" t="n">
        <v>8.041352526689369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95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1474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1105.2</v>
      </c>
      <c r="L949" t="s">
        <v>77</v>
      </c>
      <c r="M949" t="s"/>
      <c r="N949" t="s">
        <v>1348</v>
      </c>
      <c r="O949" t="s">
        <v>79</v>
      </c>
      <c r="P949" t="s">
        <v>1474</v>
      </c>
      <c r="Q949" t="s"/>
      <c r="R949" t="s">
        <v>115</v>
      </c>
      <c r="S949" t="s">
        <v>1475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HYPERLINK("https://hotelmonitor-cachepage.eclerx.com/savepage/tk_15442503279380224_sr_2150.html","info")</f>
        <v/>
      </c>
      <c r="AA949" t="n">
        <v>-6797516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89</v>
      </c>
      <c r="AO949" t="s">
        <v>1476</v>
      </c>
      <c r="AP949" t="n">
        <v>215</v>
      </c>
      <c r="AQ949" t="s">
        <v>91</v>
      </c>
      <c r="AR949" t="s">
        <v>71</v>
      </c>
      <c r="AS949" t="s"/>
      <c r="AT949" t="s">
        <v>93</v>
      </c>
      <c r="AU949" t="s"/>
      <c r="AV949" t="s"/>
      <c r="AW949" t="s"/>
      <c r="AX949" t="s"/>
      <c r="AY949" t="n">
        <v>6797516</v>
      </c>
      <c r="AZ949" t="s"/>
      <c r="BA949" t="s"/>
      <c r="BB949" t="n">
        <v>773036</v>
      </c>
      <c r="BC949" t="n">
        <v>98.84237670898438</v>
      </c>
      <c r="BD949" t="n">
        <v>8.041595458984375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95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1474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1178.45</v>
      </c>
      <c r="L950" t="s">
        <v>77</v>
      </c>
      <c r="M950" t="s"/>
      <c r="N950" t="s">
        <v>1348</v>
      </c>
      <c r="O950" t="s">
        <v>79</v>
      </c>
      <c r="P950" t="s">
        <v>1474</v>
      </c>
      <c r="Q950" t="s"/>
      <c r="R950" t="s">
        <v>115</v>
      </c>
      <c r="S950" t="s">
        <v>334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>
        <f>HYPERLINK("https://hotelmonitor-cachepage.eclerx.com/savepage/tk_15442503279380224_sr_2150.html","info")</f>
        <v/>
      </c>
      <c r="AA950" t="n">
        <v>-6797516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89</v>
      </c>
      <c r="AO950" t="s">
        <v>1477</v>
      </c>
      <c r="AP950" t="n">
        <v>215</v>
      </c>
      <c r="AQ950" t="s">
        <v>91</v>
      </c>
      <c r="AR950" t="s">
        <v>71</v>
      </c>
      <c r="AS950" t="s"/>
      <c r="AT950" t="s">
        <v>93</v>
      </c>
      <c r="AU950" t="s"/>
      <c r="AV950" t="s"/>
      <c r="AW950" t="s"/>
      <c r="AX950" t="s"/>
      <c r="AY950" t="n">
        <v>6797516</v>
      </c>
      <c r="AZ950" t="s"/>
      <c r="BA950" t="s"/>
      <c r="BB950" t="n">
        <v>773036</v>
      </c>
      <c r="BC950" t="n">
        <v>98.84237670898438</v>
      </c>
      <c r="BD950" t="n">
        <v>8.041595458984375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95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1474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1121.49</v>
      </c>
      <c r="L951" t="s">
        <v>77</v>
      </c>
      <c r="M951" t="s"/>
      <c r="N951" t="s">
        <v>1478</v>
      </c>
      <c r="O951" t="s">
        <v>79</v>
      </c>
      <c r="P951" t="s">
        <v>1474</v>
      </c>
      <c r="Q951" t="s"/>
      <c r="R951" t="s">
        <v>115</v>
      </c>
      <c r="S951" t="s">
        <v>656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>
        <f>HYPERLINK("https://hotelmonitor-cachepage.eclerx.com/savepage/tk_15442503279380224_sr_2150.html","info")</f>
        <v/>
      </c>
      <c r="AA951" t="n">
        <v>-6797516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215</v>
      </c>
      <c r="AQ951" t="s">
        <v>91</v>
      </c>
      <c r="AR951" t="s">
        <v>92</v>
      </c>
      <c r="AS951" t="s"/>
      <c r="AT951" t="s">
        <v>93</v>
      </c>
      <c r="AU951" t="s"/>
      <c r="AV951" t="s"/>
      <c r="AW951" t="s"/>
      <c r="AX951" t="s"/>
      <c r="AY951" t="n">
        <v>6797516</v>
      </c>
      <c r="AZ951" t="s"/>
      <c r="BA951" t="s"/>
      <c r="BB951" t="n">
        <v>773036</v>
      </c>
      <c r="BC951" t="n">
        <v>98.84237670898438</v>
      </c>
      <c r="BD951" t="n">
        <v>8.041595458984375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95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1479</v>
      </c>
      <c r="F952" t="n">
        <v>1734387</v>
      </c>
      <c r="G952" t="s">
        <v>74</v>
      </c>
      <c r="H952" t="s">
        <v>75</v>
      </c>
      <c r="I952" t="s"/>
      <c r="J952" t="s">
        <v>76</v>
      </c>
      <c r="K952" t="n">
        <v>1175.14</v>
      </c>
      <c r="L952" t="s">
        <v>77</v>
      </c>
      <c r="M952" t="s"/>
      <c r="N952" t="s">
        <v>1348</v>
      </c>
      <c r="O952" t="s">
        <v>79</v>
      </c>
      <c r="P952" t="s">
        <v>1480</v>
      </c>
      <c r="Q952" t="s"/>
      <c r="R952" t="s">
        <v>115</v>
      </c>
      <c r="S952" t="s">
        <v>1481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HYPERLINK("https://hotelmonitor-cachepage.eclerx.com/savepage/tk_15442505639619942_sr_2150.html","info")</f>
        <v/>
      </c>
      <c r="AA952" t="n">
        <v>252988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89</v>
      </c>
      <c r="AO952" t="s">
        <v>1482</v>
      </c>
      <c r="AP952" t="n">
        <v>308</v>
      </c>
      <c r="AQ952" t="s">
        <v>91</v>
      </c>
      <c r="AR952" t="s">
        <v>71</v>
      </c>
      <c r="AS952" t="s"/>
      <c r="AT952" t="s">
        <v>93</v>
      </c>
      <c r="AU952" t="s"/>
      <c r="AV952" t="s"/>
      <c r="AW952" t="s"/>
      <c r="AX952" t="s"/>
      <c r="AY952" t="n">
        <v>754717</v>
      </c>
      <c r="AZ952" t="s">
        <v>1483</v>
      </c>
      <c r="BA952" t="s"/>
      <c r="BB952" t="n">
        <v>253962</v>
      </c>
      <c r="BC952" t="n">
        <v>98.8291702270508</v>
      </c>
      <c r="BD952" t="n">
        <v>8.03475952148438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95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1479</v>
      </c>
      <c r="F953" t="n">
        <v>1734387</v>
      </c>
      <c r="G953" t="s">
        <v>74</v>
      </c>
      <c r="H953" t="s">
        <v>75</v>
      </c>
      <c r="I953" t="s"/>
      <c r="J953" t="s">
        <v>76</v>
      </c>
      <c r="K953" t="n">
        <v>1175.14</v>
      </c>
      <c r="L953" t="s">
        <v>77</v>
      </c>
      <c r="M953" t="s"/>
      <c r="N953" t="s">
        <v>1348</v>
      </c>
      <c r="O953" t="s">
        <v>79</v>
      </c>
      <c r="P953" t="s">
        <v>1480</v>
      </c>
      <c r="Q953" t="s"/>
      <c r="R953" t="s">
        <v>115</v>
      </c>
      <c r="S953" t="s">
        <v>1481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HYPERLINK("https://hotelmonitor-cachepage.eclerx.com/savepage/tk_15442505639619942_sr_2150.html","info")</f>
        <v/>
      </c>
      <c r="AA953" t="n">
        <v>252988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89</v>
      </c>
      <c r="AO953" t="s">
        <v>1482</v>
      </c>
      <c r="AP953" t="n">
        <v>308</v>
      </c>
      <c r="AQ953" t="s">
        <v>91</v>
      </c>
      <c r="AR953" t="s">
        <v>261</v>
      </c>
      <c r="AS953" t="s"/>
      <c r="AT953" t="s">
        <v>93</v>
      </c>
      <c r="AU953" t="s"/>
      <c r="AV953" t="s"/>
      <c r="AW953" t="s"/>
      <c r="AX953" t="s"/>
      <c r="AY953" t="n">
        <v>754717</v>
      </c>
      <c r="AZ953" t="s">
        <v>1483</v>
      </c>
      <c r="BA953" t="s"/>
      <c r="BB953" t="n">
        <v>253962</v>
      </c>
      <c r="BC953" t="n">
        <v>98.8291702270508</v>
      </c>
      <c r="BD953" t="n">
        <v>8.03475952148438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95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1479</v>
      </c>
      <c r="F954" t="n">
        <v>1734387</v>
      </c>
      <c r="G954" t="s">
        <v>74</v>
      </c>
      <c r="H954" t="s">
        <v>75</v>
      </c>
      <c r="I954" t="s"/>
      <c r="J954" t="s">
        <v>76</v>
      </c>
      <c r="K954" t="n">
        <v>1188.61</v>
      </c>
      <c r="L954" t="s">
        <v>77</v>
      </c>
      <c r="M954" t="s"/>
      <c r="N954" t="s">
        <v>327</v>
      </c>
      <c r="O954" t="s">
        <v>79</v>
      </c>
      <c r="P954" t="s">
        <v>1480</v>
      </c>
      <c r="Q954" t="s"/>
      <c r="R954" t="s">
        <v>115</v>
      </c>
      <c r="S954" t="s">
        <v>1484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HYPERLINK("https://hotelmonitor-cachepage.eclerx.com/savepage/tk_15442505639619942_sr_2150.html","info")</f>
        <v/>
      </c>
      <c r="AA954" t="n">
        <v>252988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308</v>
      </c>
      <c r="AQ954" t="s">
        <v>91</v>
      </c>
      <c r="AR954" t="s">
        <v>92</v>
      </c>
      <c r="AS954" t="s"/>
      <c r="AT954" t="s">
        <v>93</v>
      </c>
      <c r="AU954" t="s"/>
      <c r="AV954" t="s"/>
      <c r="AW954" t="s"/>
      <c r="AX954" t="s"/>
      <c r="AY954" t="n">
        <v>754717</v>
      </c>
      <c r="AZ954" t="s">
        <v>1483</v>
      </c>
      <c r="BA954" t="s"/>
      <c r="BB954" t="n">
        <v>253962</v>
      </c>
      <c r="BC954" t="n">
        <v>98.8291702270508</v>
      </c>
      <c r="BD954" t="n">
        <v>8.03475952148438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95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1479</v>
      </c>
      <c r="F955" t="n">
        <v>1734387</v>
      </c>
      <c r="G955" t="s">
        <v>74</v>
      </c>
      <c r="H955" t="s">
        <v>75</v>
      </c>
      <c r="I955" t="s"/>
      <c r="J955" t="s">
        <v>76</v>
      </c>
      <c r="K955" t="n">
        <v>1261.78</v>
      </c>
      <c r="L955" t="s">
        <v>77</v>
      </c>
      <c r="M955" t="s"/>
      <c r="N955" t="s">
        <v>1348</v>
      </c>
      <c r="O955" t="s">
        <v>79</v>
      </c>
      <c r="P955" t="s">
        <v>1480</v>
      </c>
      <c r="Q955" t="s"/>
      <c r="R955" t="s">
        <v>115</v>
      </c>
      <c r="S955" t="s">
        <v>1485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HYPERLINK("https://hotelmonitor-cachepage.eclerx.com/savepage/tk_15442505639619942_sr_2150.html","info")</f>
        <v/>
      </c>
      <c r="AA955" t="n">
        <v>252988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308</v>
      </c>
      <c r="AQ955" t="s">
        <v>91</v>
      </c>
      <c r="AR955" t="s">
        <v>71</v>
      </c>
      <c r="AS955" t="s"/>
      <c r="AT955" t="s">
        <v>93</v>
      </c>
      <c r="AU955" t="s"/>
      <c r="AV955" t="s"/>
      <c r="AW955" t="s"/>
      <c r="AX955" t="s"/>
      <c r="AY955" t="n">
        <v>754717</v>
      </c>
      <c r="AZ955" t="s">
        <v>1483</v>
      </c>
      <c r="BA955" t="s"/>
      <c r="BB955" t="n">
        <v>253962</v>
      </c>
      <c r="BC955" t="n">
        <v>98.8291702270508</v>
      </c>
      <c r="BD955" t="n">
        <v>8.03475952148438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95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1479</v>
      </c>
      <c r="F956" t="n">
        <v>1734387</v>
      </c>
      <c r="G956" t="s">
        <v>74</v>
      </c>
      <c r="H956" t="s">
        <v>75</v>
      </c>
      <c r="I956" t="s"/>
      <c r="J956" t="s">
        <v>76</v>
      </c>
      <c r="K956" t="n">
        <v>1261.78</v>
      </c>
      <c r="L956" t="s">
        <v>77</v>
      </c>
      <c r="M956" t="s"/>
      <c r="N956" t="s">
        <v>1348</v>
      </c>
      <c r="O956" t="s">
        <v>79</v>
      </c>
      <c r="P956" t="s">
        <v>1480</v>
      </c>
      <c r="Q956" t="s"/>
      <c r="R956" t="s">
        <v>115</v>
      </c>
      <c r="S956" t="s">
        <v>1485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HYPERLINK("https://hotelmonitor-cachepage.eclerx.com/savepage/tk_15442505639619942_sr_2150.html","info")</f>
        <v/>
      </c>
      <c r="AA956" t="n">
        <v>252988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308</v>
      </c>
      <c r="AQ956" t="s">
        <v>91</v>
      </c>
      <c r="AR956" t="s">
        <v>261</v>
      </c>
      <c r="AS956" t="s"/>
      <c r="AT956" t="s">
        <v>93</v>
      </c>
      <c r="AU956" t="s"/>
      <c r="AV956" t="s"/>
      <c r="AW956" t="s"/>
      <c r="AX956" t="s"/>
      <c r="AY956" t="n">
        <v>754717</v>
      </c>
      <c r="AZ956" t="s">
        <v>1483</v>
      </c>
      <c r="BA956" t="s"/>
      <c r="BB956" t="n">
        <v>253962</v>
      </c>
      <c r="BC956" t="n">
        <v>98.8291702270508</v>
      </c>
      <c r="BD956" t="n">
        <v>8.03475952148438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95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1479</v>
      </c>
      <c r="F957" t="n">
        <v>1734387</v>
      </c>
      <c r="G957" t="s">
        <v>74</v>
      </c>
      <c r="H957" t="s">
        <v>75</v>
      </c>
      <c r="I957" t="s"/>
      <c r="J957" t="s">
        <v>76</v>
      </c>
      <c r="K957" t="n">
        <v>1443.5</v>
      </c>
      <c r="L957" t="s">
        <v>77</v>
      </c>
      <c r="M957" t="s"/>
      <c r="N957" t="s">
        <v>327</v>
      </c>
      <c r="O957" t="s">
        <v>79</v>
      </c>
      <c r="P957" t="s">
        <v>1480</v>
      </c>
      <c r="Q957" t="s"/>
      <c r="R957" t="s">
        <v>115</v>
      </c>
      <c r="S957" t="s">
        <v>1486</v>
      </c>
      <c r="T957" t="s">
        <v>82</v>
      </c>
      <c r="U957" t="s">
        <v>83</v>
      </c>
      <c r="V957" t="s">
        <v>84</v>
      </c>
      <c r="W957" t="s">
        <v>105</v>
      </c>
      <c r="X957" t="s"/>
      <c r="Y957" t="s">
        <v>86</v>
      </c>
      <c r="Z957">
        <f>HYPERLINK("https://hotelmonitor-cachepage.eclerx.com/savepage/tk_15442505639619942_sr_2150.html","info")</f>
        <v/>
      </c>
      <c r="AA957" t="n">
        <v>252988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308</v>
      </c>
      <c r="AQ957" t="s">
        <v>91</v>
      </c>
      <c r="AR957" t="s">
        <v>92</v>
      </c>
      <c r="AS957" t="s"/>
      <c r="AT957" t="s">
        <v>93</v>
      </c>
      <c r="AU957" t="s"/>
      <c r="AV957" t="s"/>
      <c r="AW957" t="s"/>
      <c r="AX957" t="s"/>
      <c r="AY957" t="n">
        <v>754717</v>
      </c>
      <c r="AZ957" t="s">
        <v>1483</v>
      </c>
      <c r="BA957" t="s"/>
      <c r="BB957" t="n">
        <v>253962</v>
      </c>
      <c r="BC957" t="n">
        <v>98.8291702270508</v>
      </c>
      <c r="BD957" t="n">
        <v>8.03475952148438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95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1479</v>
      </c>
      <c r="F958" t="n">
        <v>1734387</v>
      </c>
      <c r="G958" t="s">
        <v>74</v>
      </c>
      <c r="H958" t="s">
        <v>75</v>
      </c>
      <c r="I958" t="s"/>
      <c r="J958" t="s">
        <v>76</v>
      </c>
      <c r="K958" t="n">
        <v>1583.94</v>
      </c>
      <c r="L958" t="s">
        <v>77</v>
      </c>
      <c r="M958" t="s"/>
      <c r="N958" t="s">
        <v>327</v>
      </c>
      <c r="O958" t="s">
        <v>79</v>
      </c>
      <c r="P958" t="s">
        <v>1480</v>
      </c>
      <c r="Q958" t="s"/>
      <c r="R958" t="s">
        <v>115</v>
      </c>
      <c r="S958" t="s">
        <v>1487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HYPERLINK("https://hotelmonitor-cachepage.eclerx.com/savepage/tk_15442505639619942_sr_2150.html","info")</f>
        <v/>
      </c>
      <c r="AA958" t="n">
        <v>252988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89</v>
      </c>
      <c r="AO958" t="s">
        <v>1488</v>
      </c>
      <c r="AP958" t="n">
        <v>308</v>
      </c>
      <c r="AQ958" t="s">
        <v>91</v>
      </c>
      <c r="AR958" t="s">
        <v>71</v>
      </c>
      <c r="AS958" t="s"/>
      <c r="AT958" t="s">
        <v>93</v>
      </c>
      <c r="AU958" t="s"/>
      <c r="AV958" t="s"/>
      <c r="AW958" t="s"/>
      <c r="AX958" t="s"/>
      <c r="AY958" t="n">
        <v>754717</v>
      </c>
      <c r="AZ958" t="s">
        <v>1483</v>
      </c>
      <c r="BA958" t="s"/>
      <c r="BB958" t="n">
        <v>253962</v>
      </c>
      <c r="BC958" t="n">
        <v>98.8291702270508</v>
      </c>
      <c r="BD958" t="n">
        <v>8.03475952148438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95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1479</v>
      </c>
      <c r="F959" t="n">
        <v>1734387</v>
      </c>
      <c r="G959" t="s">
        <v>74</v>
      </c>
      <c r="H959" t="s">
        <v>75</v>
      </c>
      <c r="I959" t="s"/>
      <c r="J959" t="s">
        <v>76</v>
      </c>
      <c r="K959" t="n">
        <v>1583.94</v>
      </c>
      <c r="L959" t="s">
        <v>77</v>
      </c>
      <c r="M959" t="s"/>
      <c r="N959" t="s">
        <v>327</v>
      </c>
      <c r="O959" t="s">
        <v>79</v>
      </c>
      <c r="P959" t="s">
        <v>1480</v>
      </c>
      <c r="Q959" t="s"/>
      <c r="R959" t="s">
        <v>115</v>
      </c>
      <c r="S959" t="s">
        <v>1487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HYPERLINK("https://hotelmonitor-cachepage.eclerx.com/savepage/tk_15442505639619942_sr_2150.html","info")</f>
        <v/>
      </c>
      <c r="AA959" t="n">
        <v>252988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89</v>
      </c>
      <c r="AO959" t="s">
        <v>1488</v>
      </c>
      <c r="AP959" t="n">
        <v>308</v>
      </c>
      <c r="AQ959" t="s">
        <v>91</v>
      </c>
      <c r="AR959" t="s">
        <v>261</v>
      </c>
      <c r="AS959" t="s"/>
      <c r="AT959" t="s">
        <v>93</v>
      </c>
      <c r="AU959" t="s"/>
      <c r="AV959" t="s"/>
      <c r="AW959" t="s"/>
      <c r="AX959" t="s"/>
      <c r="AY959" t="n">
        <v>754717</v>
      </c>
      <c r="AZ959" t="s">
        <v>1483</v>
      </c>
      <c r="BA959" t="s"/>
      <c r="BB959" t="n">
        <v>253962</v>
      </c>
      <c r="BC959" t="n">
        <v>98.8291702270508</v>
      </c>
      <c r="BD959" t="n">
        <v>8.03475952148438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95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1479</v>
      </c>
      <c r="F960" t="n">
        <v>1734387</v>
      </c>
      <c r="G960" t="s">
        <v>74</v>
      </c>
      <c r="H960" t="s">
        <v>75</v>
      </c>
      <c r="I960" t="s"/>
      <c r="J960" t="s">
        <v>76</v>
      </c>
      <c r="K960" t="n">
        <v>1613.42</v>
      </c>
      <c r="L960" t="s">
        <v>77</v>
      </c>
      <c r="M960" t="s"/>
      <c r="N960" t="s">
        <v>1489</v>
      </c>
      <c r="O960" t="s">
        <v>79</v>
      </c>
      <c r="P960" t="s">
        <v>1480</v>
      </c>
      <c r="Q960" t="s"/>
      <c r="R960" t="s">
        <v>115</v>
      </c>
      <c r="S960" t="s">
        <v>1490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HYPERLINK("https://hotelmonitor-cachepage.eclerx.com/savepage/tk_15442505639619942_sr_2150.html","info")</f>
        <v/>
      </c>
      <c r="AA960" t="n">
        <v>252988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308</v>
      </c>
      <c r="AQ960" t="s">
        <v>91</v>
      </c>
      <c r="AR960" t="s">
        <v>92</v>
      </c>
      <c r="AS960" t="s"/>
      <c r="AT960" t="s">
        <v>93</v>
      </c>
      <c r="AU960" t="s"/>
      <c r="AV960" t="s"/>
      <c r="AW960" t="s"/>
      <c r="AX960" t="s"/>
      <c r="AY960" t="n">
        <v>754717</v>
      </c>
      <c r="AZ960" t="s">
        <v>1483</v>
      </c>
      <c r="BA960" t="s"/>
      <c r="BB960" t="n">
        <v>253962</v>
      </c>
      <c r="BC960" t="n">
        <v>98.8291702270508</v>
      </c>
      <c r="BD960" t="n">
        <v>8.03475952148438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95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1479</v>
      </c>
      <c r="F961" t="n">
        <v>1734387</v>
      </c>
      <c r="G961" t="s">
        <v>74</v>
      </c>
      <c r="H961" t="s">
        <v>75</v>
      </c>
      <c r="I961" t="s"/>
      <c r="J961" t="s">
        <v>76</v>
      </c>
      <c r="K961" t="n">
        <v>1682.66</v>
      </c>
      <c r="L961" t="s">
        <v>77</v>
      </c>
      <c r="M961" t="s"/>
      <c r="N961" t="s">
        <v>327</v>
      </c>
      <c r="O961" t="s">
        <v>79</v>
      </c>
      <c r="P961" t="s">
        <v>1480</v>
      </c>
      <c r="Q961" t="s"/>
      <c r="R961" t="s">
        <v>115</v>
      </c>
      <c r="S961" t="s">
        <v>1491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>
        <f>HYPERLINK("https://hotelmonitor-cachepage.eclerx.com/savepage/tk_15442505639619942_sr_2150.html","info")</f>
        <v/>
      </c>
      <c r="AA961" t="n">
        <v>252988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308</v>
      </c>
      <c r="AQ961" t="s">
        <v>91</v>
      </c>
      <c r="AR961" t="s">
        <v>71</v>
      </c>
      <c r="AS961" t="s"/>
      <c r="AT961" t="s">
        <v>93</v>
      </c>
      <c r="AU961" t="s"/>
      <c r="AV961" t="s"/>
      <c r="AW961" t="s"/>
      <c r="AX961" t="s"/>
      <c r="AY961" t="n">
        <v>754717</v>
      </c>
      <c r="AZ961" t="s">
        <v>1483</v>
      </c>
      <c r="BA961" t="s"/>
      <c r="BB961" t="n">
        <v>253962</v>
      </c>
      <c r="BC961" t="n">
        <v>98.8291702270508</v>
      </c>
      <c r="BD961" t="n">
        <v>8.03475952148438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95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1479</v>
      </c>
      <c r="F962" t="n">
        <v>1734387</v>
      </c>
      <c r="G962" t="s">
        <v>74</v>
      </c>
      <c r="H962" t="s">
        <v>75</v>
      </c>
      <c r="I962" t="s"/>
      <c r="J962" t="s">
        <v>76</v>
      </c>
      <c r="K962" t="n">
        <v>1682.66</v>
      </c>
      <c r="L962" t="s">
        <v>77</v>
      </c>
      <c r="M962" t="s"/>
      <c r="N962" t="s">
        <v>327</v>
      </c>
      <c r="O962" t="s">
        <v>79</v>
      </c>
      <c r="P962" t="s">
        <v>1480</v>
      </c>
      <c r="Q962" t="s"/>
      <c r="R962" t="s">
        <v>115</v>
      </c>
      <c r="S962" t="s">
        <v>1491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HYPERLINK("https://hotelmonitor-cachepage.eclerx.com/savepage/tk_15442505639619942_sr_2150.html","info")</f>
        <v/>
      </c>
      <c r="AA962" t="n">
        <v>252988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308</v>
      </c>
      <c r="AQ962" t="s">
        <v>91</v>
      </c>
      <c r="AR962" t="s">
        <v>261</v>
      </c>
      <c r="AS962" t="s"/>
      <c r="AT962" t="s">
        <v>93</v>
      </c>
      <c r="AU962" t="s"/>
      <c r="AV962" t="s"/>
      <c r="AW962" t="s"/>
      <c r="AX962" t="s"/>
      <c r="AY962" t="n">
        <v>754717</v>
      </c>
      <c r="AZ962" t="s">
        <v>1483</v>
      </c>
      <c r="BA962" t="s"/>
      <c r="BB962" t="n">
        <v>253962</v>
      </c>
      <c r="BC962" t="n">
        <v>98.8291702270508</v>
      </c>
      <c r="BD962" t="n">
        <v>8.03475952148438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95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1479</v>
      </c>
      <c r="F963" t="n">
        <v>1734387</v>
      </c>
      <c r="G963" t="s">
        <v>74</v>
      </c>
      <c r="H963" t="s">
        <v>75</v>
      </c>
      <c r="I963" t="s"/>
      <c r="J963" t="s">
        <v>76</v>
      </c>
      <c r="K963" t="n">
        <v>1995.75</v>
      </c>
      <c r="L963" t="s">
        <v>77</v>
      </c>
      <c r="M963" t="s"/>
      <c r="N963" t="s">
        <v>1489</v>
      </c>
      <c r="O963" t="s">
        <v>79</v>
      </c>
      <c r="P963" t="s">
        <v>1480</v>
      </c>
      <c r="Q963" t="s"/>
      <c r="R963" t="s">
        <v>115</v>
      </c>
      <c r="S963" t="s">
        <v>1492</v>
      </c>
      <c r="T963" t="s">
        <v>82</v>
      </c>
      <c r="U963" t="s">
        <v>83</v>
      </c>
      <c r="V963" t="s">
        <v>84</v>
      </c>
      <c r="W963" t="s">
        <v>105</v>
      </c>
      <c r="X963" t="s"/>
      <c r="Y963" t="s">
        <v>86</v>
      </c>
      <c r="Z963">
        <f>HYPERLINK("https://hotelmonitor-cachepage.eclerx.com/savepage/tk_15442505639619942_sr_2150.html","info")</f>
        <v/>
      </c>
      <c r="AA963" t="n">
        <v>252988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308</v>
      </c>
      <c r="AQ963" t="s">
        <v>91</v>
      </c>
      <c r="AR963" t="s">
        <v>92</v>
      </c>
      <c r="AS963" t="s"/>
      <c r="AT963" t="s">
        <v>93</v>
      </c>
      <c r="AU963" t="s"/>
      <c r="AV963" t="s"/>
      <c r="AW963" t="s"/>
      <c r="AX963" t="s"/>
      <c r="AY963" t="n">
        <v>754717</v>
      </c>
      <c r="AZ963" t="s">
        <v>1483</v>
      </c>
      <c r="BA963" t="s"/>
      <c r="BB963" t="n">
        <v>253962</v>
      </c>
      <c r="BC963" t="n">
        <v>98.8291702270508</v>
      </c>
      <c r="BD963" t="n">
        <v>8.03475952148438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95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1493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2957.04</v>
      </c>
      <c r="L964" t="s">
        <v>77</v>
      </c>
      <c r="M964" t="s"/>
      <c r="N964" t="s">
        <v>103</v>
      </c>
      <c r="O964" t="s">
        <v>79</v>
      </c>
      <c r="P964" t="s">
        <v>1493</v>
      </c>
      <c r="Q964" t="s"/>
      <c r="R964" t="s">
        <v>337</v>
      </c>
      <c r="S964" t="s">
        <v>1494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HYPERLINK("https://hotelmonitor-cachepage.eclerx.com/savepage/tk_15442504107295873_sr_2150.html","info")</f>
        <v/>
      </c>
      <c r="AA964" t="n">
        <v>-6713336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245</v>
      </c>
      <c r="AQ964" t="s">
        <v>91</v>
      </c>
      <c r="AR964" t="s">
        <v>92</v>
      </c>
      <c r="AS964" t="s"/>
      <c r="AT964" t="s">
        <v>93</v>
      </c>
      <c r="AU964" t="s"/>
      <c r="AV964" t="s"/>
      <c r="AW964" t="s"/>
      <c r="AX964" t="s"/>
      <c r="AY964" t="n">
        <v>6713336</v>
      </c>
      <c r="AZ964" t="s">
        <v>1495</v>
      </c>
      <c r="BA964" t="s"/>
      <c r="BB964" t="n">
        <v>108227</v>
      </c>
      <c r="BC964" t="n">
        <v>98.81696943999999</v>
      </c>
      <c r="BD964" t="n">
        <v>8.041030556000001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95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1493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3260.32</v>
      </c>
      <c r="L965" t="s">
        <v>77</v>
      </c>
      <c r="M965" t="s"/>
      <c r="N965" t="s">
        <v>103</v>
      </c>
      <c r="O965" t="s">
        <v>79</v>
      </c>
      <c r="P965" t="s">
        <v>1493</v>
      </c>
      <c r="Q965" t="s"/>
      <c r="R965" t="s">
        <v>337</v>
      </c>
      <c r="S965" t="s">
        <v>1176</v>
      </c>
      <c r="T965" t="s">
        <v>82</v>
      </c>
      <c r="U965" t="s">
        <v>83</v>
      </c>
      <c r="V965" t="s">
        <v>84</v>
      </c>
      <c r="W965" t="s">
        <v>105</v>
      </c>
      <c r="X965" t="s"/>
      <c r="Y965" t="s">
        <v>86</v>
      </c>
      <c r="Z965">
        <f>HYPERLINK("https://hotelmonitor-cachepage.eclerx.com/savepage/tk_15442504107295873_sr_2150.html","info")</f>
        <v/>
      </c>
      <c r="AA965" t="n">
        <v>-6713336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245</v>
      </c>
      <c r="AQ965" t="s">
        <v>91</v>
      </c>
      <c r="AR965" t="s">
        <v>92</v>
      </c>
      <c r="AS965" t="s"/>
      <c r="AT965" t="s">
        <v>93</v>
      </c>
      <c r="AU965" t="s"/>
      <c r="AV965" t="s"/>
      <c r="AW965" t="s"/>
      <c r="AX965" t="s"/>
      <c r="AY965" t="n">
        <v>6713336</v>
      </c>
      <c r="AZ965" t="s">
        <v>1495</v>
      </c>
      <c r="BA965" t="s"/>
      <c r="BB965" t="n">
        <v>108227</v>
      </c>
      <c r="BC965" t="n">
        <v>98.81696943999999</v>
      </c>
      <c r="BD965" t="n">
        <v>8.041030556000001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95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1493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3476.51</v>
      </c>
      <c r="L966" t="s">
        <v>77</v>
      </c>
      <c r="M966" t="s"/>
      <c r="N966" t="s">
        <v>103</v>
      </c>
      <c r="O966" t="s">
        <v>79</v>
      </c>
      <c r="P966" t="s">
        <v>1493</v>
      </c>
      <c r="Q966" t="s"/>
      <c r="R966" t="s">
        <v>337</v>
      </c>
      <c r="S966" t="s">
        <v>1496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HYPERLINK("https://hotelmonitor-cachepage.eclerx.com/savepage/tk_15442504107295873_sr_2150.html","info")</f>
        <v/>
      </c>
      <c r="AA966" t="n">
        <v>-6713336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89</v>
      </c>
      <c r="AO966" t="s">
        <v>1497</v>
      </c>
      <c r="AP966" t="n">
        <v>245</v>
      </c>
      <c r="AQ966" t="s">
        <v>91</v>
      </c>
      <c r="AR966" t="s">
        <v>71</v>
      </c>
      <c r="AS966" t="s"/>
      <c r="AT966" t="s">
        <v>93</v>
      </c>
      <c r="AU966" t="s"/>
      <c r="AV966" t="s"/>
      <c r="AW966" t="s"/>
      <c r="AX966" t="s"/>
      <c r="AY966" t="n">
        <v>6713336</v>
      </c>
      <c r="AZ966" t="s">
        <v>1495</v>
      </c>
      <c r="BA966" t="s"/>
      <c r="BB966" t="n">
        <v>108227</v>
      </c>
      <c r="BC966" t="n">
        <v>98.81696943999999</v>
      </c>
      <c r="BD966" t="n">
        <v>8.041030556000001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95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1493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3476.51</v>
      </c>
      <c r="L967" t="s">
        <v>77</v>
      </c>
      <c r="M967" t="s"/>
      <c r="N967" t="s">
        <v>103</v>
      </c>
      <c r="O967" t="s">
        <v>79</v>
      </c>
      <c r="P967" t="s">
        <v>1493</v>
      </c>
      <c r="Q967" t="s"/>
      <c r="R967" t="s">
        <v>337</v>
      </c>
      <c r="S967" t="s">
        <v>1496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HYPERLINK("https://hotelmonitor-cachepage.eclerx.com/savepage/tk_15442504107295873_sr_2150.html","info")</f>
        <v/>
      </c>
      <c r="AA967" t="n">
        <v>-6713336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89</v>
      </c>
      <c r="AO967" t="s">
        <v>1497</v>
      </c>
      <c r="AP967" t="n">
        <v>245</v>
      </c>
      <c r="AQ967" t="s">
        <v>91</v>
      </c>
      <c r="AR967" t="s">
        <v>261</v>
      </c>
      <c r="AS967" t="s"/>
      <c r="AT967" t="s">
        <v>93</v>
      </c>
      <c r="AU967" t="s"/>
      <c r="AV967" t="s"/>
      <c r="AW967" t="s"/>
      <c r="AX967" t="s"/>
      <c r="AY967" t="n">
        <v>6713336</v>
      </c>
      <c r="AZ967" t="s">
        <v>1495</v>
      </c>
      <c r="BA967" t="s"/>
      <c r="BB967" t="n">
        <v>108227</v>
      </c>
      <c r="BC967" t="n">
        <v>98.81696943999999</v>
      </c>
      <c r="BD967" t="n">
        <v>8.041030556000001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95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1493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3639.42</v>
      </c>
      <c r="L968" t="s">
        <v>77</v>
      </c>
      <c r="M968" t="s"/>
      <c r="N968" t="s">
        <v>215</v>
      </c>
      <c r="O968" t="s">
        <v>79</v>
      </c>
      <c r="P968" t="s">
        <v>1493</v>
      </c>
      <c r="Q968" t="s"/>
      <c r="R968" t="s">
        <v>337</v>
      </c>
      <c r="S968" t="s">
        <v>1498</v>
      </c>
      <c r="T968" t="s">
        <v>82</v>
      </c>
      <c r="U968" t="s">
        <v>83</v>
      </c>
      <c r="V968" t="s">
        <v>84</v>
      </c>
      <c r="W968" t="s">
        <v>105</v>
      </c>
      <c r="X968" t="s"/>
      <c r="Y968" t="s">
        <v>86</v>
      </c>
      <c r="Z968">
        <f>HYPERLINK("https://hotelmonitor-cachepage.eclerx.com/savepage/tk_15442504107295873_sr_2150.html","info")</f>
        <v/>
      </c>
      <c r="AA968" t="n">
        <v>-6713336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245</v>
      </c>
      <c r="AQ968" t="s">
        <v>91</v>
      </c>
      <c r="AR968" t="s">
        <v>92</v>
      </c>
      <c r="AS968" t="s"/>
      <c r="AT968" t="s">
        <v>93</v>
      </c>
      <c r="AU968" t="s"/>
      <c r="AV968" t="s"/>
      <c r="AW968" t="s"/>
      <c r="AX968" t="s"/>
      <c r="AY968" t="n">
        <v>6713336</v>
      </c>
      <c r="AZ968" t="s">
        <v>1495</v>
      </c>
      <c r="BA968" t="s"/>
      <c r="BB968" t="n">
        <v>108227</v>
      </c>
      <c r="BC968" t="n">
        <v>98.81696943999999</v>
      </c>
      <c r="BD968" t="n">
        <v>8.041030556000001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95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1493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3833.07</v>
      </c>
      <c r="L969" t="s">
        <v>77</v>
      </c>
      <c r="M969" t="s"/>
      <c r="N969" t="s">
        <v>103</v>
      </c>
      <c r="O969" t="s">
        <v>79</v>
      </c>
      <c r="P969" t="s">
        <v>1493</v>
      </c>
      <c r="Q969" t="s"/>
      <c r="R969" t="s">
        <v>337</v>
      </c>
      <c r="S969" t="s">
        <v>1499</v>
      </c>
      <c r="T969" t="s">
        <v>82</v>
      </c>
      <c r="U969" t="s">
        <v>83</v>
      </c>
      <c r="V969" t="s">
        <v>84</v>
      </c>
      <c r="W969" t="s">
        <v>105</v>
      </c>
      <c r="X969" t="s"/>
      <c r="Y969" t="s">
        <v>86</v>
      </c>
      <c r="Z969">
        <f>HYPERLINK("https://hotelmonitor-cachepage.eclerx.com/savepage/tk_15442504107295873_sr_2150.html","info")</f>
        <v/>
      </c>
      <c r="AA969" t="n">
        <v>-6713336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89</v>
      </c>
      <c r="AO969" t="s">
        <v>1500</v>
      </c>
      <c r="AP969" t="n">
        <v>245</v>
      </c>
      <c r="AQ969" t="s">
        <v>91</v>
      </c>
      <c r="AR969" t="s">
        <v>71</v>
      </c>
      <c r="AS969" t="s"/>
      <c r="AT969" t="s">
        <v>93</v>
      </c>
      <c r="AU969" t="s"/>
      <c r="AV969" t="s"/>
      <c r="AW969" t="s"/>
      <c r="AX969" t="s"/>
      <c r="AY969" t="n">
        <v>6713336</v>
      </c>
      <c r="AZ969" t="s">
        <v>1495</v>
      </c>
      <c r="BA969" t="s"/>
      <c r="BB969" t="n">
        <v>108227</v>
      </c>
      <c r="BC969" t="n">
        <v>98.81696943999999</v>
      </c>
      <c r="BD969" t="n">
        <v>8.041030556000001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95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1493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3833.07</v>
      </c>
      <c r="L970" t="s">
        <v>77</v>
      </c>
      <c r="M970" t="s"/>
      <c r="N970" t="s">
        <v>103</v>
      </c>
      <c r="O970" t="s">
        <v>79</v>
      </c>
      <c r="P970" t="s">
        <v>1493</v>
      </c>
      <c r="Q970" t="s"/>
      <c r="R970" t="s">
        <v>337</v>
      </c>
      <c r="S970" t="s">
        <v>1499</v>
      </c>
      <c r="T970" t="s">
        <v>82</v>
      </c>
      <c r="U970" t="s">
        <v>83</v>
      </c>
      <c r="V970" t="s">
        <v>84</v>
      </c>
      <c r="W970" t="s">
        <v>105</v>
      </c>
      <c r="X970" t="s"/>
      <c r="Y970" t="s">
        <v>86</v>
      </c>
      <c r="Z970">
        <f>HYPERLINK("https://hotelmonitor-cachepage.eclerx.com/savepage/tk_15442504107295873_sr_2150.html","info")</f>
        <v/>
      </c>
      <c r="AA970" t="n">
        <v>-6713336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89</v>
      </c>
      <c r="AO970" t="s">
        <v>1500</v>
      </c>
      <c r="AP970" t="n">
        <v>245</v>
      </c>
      <c r="AQ970" t="s">
        <v>91</v>
      </c>
      <c r="AR970" t="s">
        <v>261</v>
      </c>
      <c r="AS970" t="s"/>
      <c r="AT970" t="s">
        <v>93</v>
      </c>
      <c r="AU970" t="s"/>
      <c r="AV970" t="s"/>
      <c r="AW970" t="s"/>
      <c r="AX970" t="s"/>
      <c r="AY970" t="n">
        <v>6713336</v>
      </c>
      <c r="AZ970" t="s">
        <v>1495</v>
      </c>
      <c r="BA970" t="s"/>
      <c r="BB970" t="n">
        <v>108227</v>
      </c>
      <c r="BC970" t="n">
        <v>98.81696943999999</v>
      </c>
      <c r="BD970" t="n">
        <v>8.041030556000001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95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1493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3850.9</v>
      </c>
      <c r="L971" t="s">
        <v>77</v>
      </c>
      <c r="M971" t="s"/>
      <c r="N971" t="s">
        <v>215</v>
      </c>
      <c r="O971" t="s">
        <v>79</v>
      </c>
      <c r="P971" t="s">
        <v>1493</v>
      </c>
      <c r="Q971" t="s"/>
      <c r="R971" t="s">
        <v>337</v>
      </c>
      <c r="S971" t="s">
        <v>1501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>
        <f>HYPERLINK("https://hotelmonitor-cachepage.eclerx.com/savepage/tk_15442504107295873_sr_2150.html","info")</f>
        <v/>
      </c>
      <c r="AA971" t="n">
        <v>-6713336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89</v>
      </c>
      <c r="AO971" t="s">
        <v>1502</v>
      </c>
      <c r="AP971" t="n">
        <v>245</v>
      </c>
      <c r="AQ971" t="s">
        <v>91</v>
      </c>
      <c r="AR971" t="s">
        <v>71</v>
      </c>
      <c r="AS971" t="s"/>
      <c r="AT971" t="s">
        <v>93</v>
      </c>
      <c r="AU971" t="s"/>
      <c r="AV971" t="s"/>
      <c r="AW971" t="s"/>
      <c r="AX971" t="s"/>
      <c r="AY971" t="n">
        <v>6713336</v>
      </c>
      <c r="AZ971" t="s">
        <v>1495</v>
      </c>
      <c r="BA971" t="s"/>
      <c r="BB971" t="n">
        <v>108227</v>
      </c>
      <c r="BC971" t="n">
        <v>98.81696943999999</v>
      </c>
      <c r="BD971" t="n">
        <v>8.041030556000001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95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1493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3850.9</v>
      </c>
      <c r="L972" t="s">
        <v>77</v>
      </c>
      <c r="M972" t="s"/>
      <c r="N972" t="s">
        <v>215</v>
      </c>
      <c r="O972" t="s">
        <v>79</v>
      </c>
      <c r="P972" t="s">
        <v>1493</v>
      </c>
      <c r="Q972" t="s"/>
      <c r="R972" t="s">
        <v>337</v>
      </c>
      <c r="S972" t="s">
        <v>1501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HYPERLINK("https://hotelmonitor-cachepage.eclerx.com/savepage/tk_15442504107295873_sr_2150.html","info")</f>
        <v/>
      </c>
      <c r="AA972" t="n">
        <v>-6713336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89</v>
      </c>
      <c r="AO972" t="s">
        <v>1502</v>
      </c>
      <c r="AP972" t="n">
        <v>245</v>
      </c>
      <c r="AQ972" t="s">
        <v>91</v>
      </c>
      <c r="AR972" t="s">
        <v>261</v>
      </c>
      <c r="AS972" t="s"/>
      <c r="AT972" t="s">
        <v>93</v>
      </c>
      <c r="AU972" t="s"/>
      <c r="AV972" t="s"/>
      <c r="AW972" t="s"/>
      <c r="AX972" t="s"/>
      <c r="AY972" t="n">
        <v>6713336</v>
      </c>
      <c r="AZ972" t="s">
        <v>1495</v>
      </c>
      <c r="BA972" t="s"/>
      <c r="BB972" t="n">
        <v>108227</v>
      </c>
      <c r="BC972" t="n">
        <v>98.81696943999999</v>
      </c>
      <c r="BD972" t="n">
        <v>8.041030556000001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95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1493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4278.78</v>
      </c>
      <c r="L973" t="s">
        <v>77</v>
      </c>
      <c r="M973" t="s"/>
      <c r="N973" t="s">
        <v>215</v>
      </c>
      <c r="O973" t="s">
        <v>79</v>
      </c>
      <c r="P973" t="s">
        <v>1493</v>
      </c>
      <c r="Q973" t="s"/>
      <c r="R973" t="s">
        <v>337</v>
      </c>
      <c r="S973" t="s">
        <v>1503</v>
      </c>
      <c r="T973" t="s">
        <v>82</v>
      </c>
      <c r="U973" t="s">
        <v>83</v>
      </c>
      <c r="V973" t="s">
        <v>84</v>
      </c>
      <c r="W973" t="s">
        <v>105</v>
      </c>
      <c r="X973" t="s"/>
      <c r="Y973" t="s">
        <v>86</v>
      </c>
      <c r="Z973">
        <f>HYPERLINK("https://hotelmonitor-cachepage.eclerx.com/savepage/tk_15442504107295873_sr_2150.html","info")</f>
        <v/>
      </c>
      <c r="AA973" t="n">
        <v>-6713336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89</v>
      </c>
      <c r="AO973" t="s">
        <v>1504</v>
      </c>
      <c r="AP973" t="n">
        <v>245</v>
      </c>
      <c r="AQ973" t="s">
        <v>91</v>
      </c>
      <c r="AR973" t="s">
        <v>71</v>
      </c>
      <c r="AS973" t="s"/>
      <c r="AT973" t="s">
        <v>93</v>
      </c>
      <c r="AU973" t="s"/>
      <c r="AV973" t="s"/>
      <c r="AW973" t="s"/>
      <c r="AX973" t="s"/>
      <c r="AY973" t="n">
        <v>6713336</v>
      </c>
      <c r="AZ973" t="s">
        <v>1495</v>
      </c>
      <c r="BA973" t="s"/>
      <c r="BB973" t="n">
        <v>108227</v>
      </c>
      <c r="BC973" t="n">
        <v>98.81696943999999</v>
      </c>
      <c r="BD973" t="n">
        <v>8.041030556000001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95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1493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4278.78</v>
      </c>
      <c r="L974" t="s">
        <v>77</v>
      </c>
      <c r="M974" t="s"/>
      <c r="N974" t="s">
        <v>215</v>
      </c>
      <c r="O974" t="s">
        <v>79</v>
      </c>
      <c r="P974" t="s">
        <v>1493</v>
      </c>
      <c r="Q974" t="s"/>
      <c r="R974" t="s">
        <v>337</v>
      </c>
      <c r="S974" t="s">
        <v>1503</v>
      </c>
      <c r="T974" t="s">
        <v>82</v>
      </c>
      <c r="U974" t="s">
        <v>83</v>
      </c>
      <c r="V974" t="s">
        <v>84</v>
      </c>
      <c r="W974" t="s">
        <v>105</v>
      </c>
      <c r="X974" t="s"/>
      <c r="Y974" t="s">
        <v>86</v>
      </c>
      <c r="Z974">
        <f>HYPERLINK("https://hotelmonitor-cachepage.eclerx.com/savepage/tk_15442504107295873_sr_2150.html","info")</f>
        <v/>
      </c>
      <c r="AA974" t="n">
        <v>-6713336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89</v>
      </c>
      <c r="AO974" t="s">
        <v>1504</v>
      </c>
      <c r="AP974" t="n">
        <v>245</v>
      </c>
      <c r="AQ974" t="s">
        <v>91</v>
      </c>
      <c r="AR974" t="s">
        <v>261</v>
      </c>
      <c r="AS974" t="s"/>
      <c r="AT974" t="s">
        <v>93</v>
      </c>
      <c r="AU974" t="s"/>
      <c r="AV974" t="s"/>
      <c r="AW974" t="s"/>
      <c r="AX974" t="s"/>
      <c r="AY974" t="n">
        <v>6713336</v>
      </c>
      <c r="AZ974" t="s">
        <v>1495</v>
      </c>
      <c r="BA974" t="s"/>
      <c r="BB974" t="n">
        <v>108227</v>
      </c>
      <c r="BC974" t="n">
        <v>98.81696943999999</v>
      </c>
      <c r="BD974" t="n">
        <v>8.041030556000001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95</v>
      </c>
    </row>
    <row r="975" spans="1:70">
      <c r="A975" t="s">
        <v>145</v>
      </c>
      <c r="B975" t="s">
        <v>71</v>
      </c>
      <c r="C975" t="s">
        <v>72</v>
      </c>
      <c r="D975" t="n">
        <v>2</v>
      </c>
      <c r="E975" t="s">
        <v>1505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1106.21</v>
      </c>
      <c r="L975" t="s">
        <v>77</v>
      </c>
      <c r="M975" t="s"/>
      <c r="N975" t="s">
        <v>444</v>
      </c>
      <c r="O975" t="s">
        <v>79</v>
      </c>
      <c r="P975" t="s">
        <v>1505</v>
      </c>
      <c r="Q975" t="s"/>
      <c r="R975" t="s">
        <v>115</v>
      </c>
      <c r="S975" t="s">
        <v>1506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>
        <f>HYPERLINK("https://hotelmonitor-cachepage.eclerx.com/savepage/tk_1544251311234849_sr_2150.html","info")</f>
        <v/>
      </c>
      <c r="AA975" t="n">
        <v>-6713344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89</v>
      </c>
      <c r="AO975" t="s">
        <v>1507</v>
      </c>
      <c r="AP975" t="n">
        <v>491</v>
      </c>
      <c r="AQ975" t="s">
        <v>91</v>
      </c>
      <c r="AR975" t="s">
        <v>71</v>
      </c>
      <c r="AS975" t="s"/>
      <c r="AT975" t="s">
        <v>93</v>
      </c>
      <c r="AU975" t="s"/>
      <c r="AV975" t="s"/>
      <c r="AW975" t="s"/>
      <c r="AX975" t="s"/>
      <c r="AY975" t="n">
        <v>6713344</v>
      </c>
      <c r="AZ975" t="s">
        <v>1508</v>
      </c>
      <c r="BA975" t="s"/>
      <c r="BB975" t="n">
        <v>983346</v>
      </c>
      <c r="BC975" t="n">
        <v>98.95249176025391</v>
      </c>
      <c r="BD975" t="n">
        <v>8.10654926300049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95</v>
      </c>
    </row>
    <row r="976" spans="1:70">
      <c r="A976" t="s">
        <v>145</v>
      </c>
      <c r="B976" t="s">
        <v>71</v>
      </c>
      <c r="C976" t="s">
        <v>72</v>
      </c>
      <c r="D976" t="n">
        <v>2</v>
      </c>
      <c r="E976" t="s">
        <v>1505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1138.48</v>
      </c>
      <c r="L976" t="s">
        <v>77</v>
      </c>
      <c r="M976" t="s"/>
      <c r="N976" t="s">
        <v>444</v>
      </c>
      <c r="O976" t="s">
        <v>79</v>
      </c>
      <c r="P976" t="s">
        <v>1505</v>
      </c>
      <c r="Q976" t="s"/>
      <c r="R976" t="s">
        <v>115</v>
      </c>
      <c r="S976" t="s">
        <v>1509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>
        <f>HYPERLINK("https://hotelmonitor-cachepage.eclerx.com/savepage/tk_1544251311234849_sr_2150.html","info")</f>
        <v/>
      </c>
      <c r="AA976" t="n">
        <v>-6713344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491</v>
      </c>
      <c r="AQ976" t="s">
        <v>91</v>
      </c>
      <c r="AR976" t="s">
        <v>92</v>
      </c>
      <c r="AS976" t="s"/>
      <c r="AT976" t="s">
        <v>93</v>
      </c>
      <c r="AU976" t="s"/>
      <c r="AV976" t="s"/>
      <c r="AW976" t="s"/>
      <c r="AX976" t="s"/>
      <c r="AY976" t="n">
        <v>6713344</v>
      </c>
      <c r="AZ976" t="s">
        <v>1508</v>
      </c>
      <c r="BA976" t="s"/>
      <c r="BB976" t="n">
        <v>983346</v>
      </c>
      <c r="BC976" t="n">
        <v>98.95249176025391</v>
      </c>
      <c r="BD976" t="n">
        <v>8.10654926300049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95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1510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1333.33</v>
      </c>
      <c r="L977" t="s">
        <v>77</v>
      </c>
      <c r="M977" t="s"/>
      <c r="N977" t="s">
        <v>1511</v>
      </c>
      <c r="O977" t="s">
        <v>79</v>
      </c>
      <c r="P977" t="s">
        <v>1510</v>
      </c>
      <c r="Q977" t="s"/>
      <c r="R977" t="s">
        <v>80</v>
      </c>
      <c r="S977" t="s">
        <v>1404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>
        <f>HYPERLINK("https://hotelmonitor-cachepage.eclerx.com/savepage/tk_15442500693742561_sr_2150.html","info")</f>
        <v/>
      </c>
      <c r="AA977" t="n">
        <v>-3791884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99</v>
      </c>
      <c r="AQ977" t="s">
        <v>91</v>
      </c>
      <c r="AR977" t="s">
        <v>92</v>
      </c>
      <c r="AS977" t="s"/>
      <c r="AT977" t="s">
        <v>93</v>
      </c>
      <c r="AU977" t="s"/>
      <c r="AV977" t="s"/>
      <c r="AW977" t="s"/>
      <c r="AX977" t="s"/>
      <c r="AY977" t="n">
        <v>3791884</v>
      </c>
      <c r="AZ977" t="s">
        <v>1512</v>
      </c>
      <c r="BA977" t="s"/>
      <c r="BB977" t="n">
        <v>1156425</v>
      </c>
      <c r="BC977" t="n">
        <v>98.81788487437009</v>
      </c>
      <c r="BD977" t="n">
        <v>8.045174948467841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95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1510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1500</v>
      </c>
      <c r="L978" t="s">
        <v>77</v>
      </c>
      <c r="M978" t="s"/>
      <c r="N978" t="s">
        <v>1511</v>
      </c>
      <c r="O978" t="s">
        <v>79</v>
      </c>
      <c r="P978" t="s">
        <v>1510</v>
      </c>
      <c r="Q978" t="s"/>
      <c r="R978" t="s">
        <v>80</v>
      </c>
      <c r="S978" t="s">
        <v>1513</v>
      </c>
      <c r="T978" t="s">
        <v>82</v>
      </c>
      <c r="U978" t="s">
        <v>83</v>
      </c>
      <c r="V978" t="s">
        <v>84</v>
      </c>
      <c r="W978" t="s">
        <v>105</v>
      </c>
      <c r="X978" t="s"/>
      <c r="Y978" t="s">
        <v>86</v>
      </c>
      <c r="Z978">
        <f>HYPERLINK("https://hotelmonitor-cachepage.eclerx.com/savepage/tk_15442500693742561_sr_2150.html","info")</f>
        <v/>
      </c>
      <c r="AA978" t="n">
        <v>-3791884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99</v>
      </c>
      <c r="AQ978" t="s">
        <v>91</v>
      </c>
      <c r="AR978" t="s">
        <v>92</v>
      </c>
      <c r="AS978" t="s"/>
      <c r="AT978" t="s">
        <v>93</v>
      </c>
      <c r="AU978" t="s"/>
      <c r="AV978" t="s"/>
      <c r="AW978" t="s"/>
      <c r="AX978" t="s"/>
      <c r="AY978" t="n">
        <v>3791884</v>
      </c>
      <c r="AZ978" t="s">
        <v>1512</v>
      </c>
      <c r="BA978" t="s"/>
      <c r="BB978" t="n">
        <v>1156425</v>
      </c>
      <c r="BC978" t="n">
        <v>98.81788487437009</v>
      </c>
      <c r="BD978" t="n">
        <v>8.045174948467841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95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1510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1666.67</v>
      </c>
      <c r="L979" t="s">
        <v>77</v>
      </c>
      <c r="M979" t="s"/>
      <c r="N979" t="s">
        <v>1514</v>
      </c>
      <c r="O979" t="s">
        <v>79</v>
      </c>
      <c r="P979" t="s">
        <v>1510</v>
      </c>
      <c r="Q979" t="s"/>
      <c r="R979" t="s">
        <v>80</v>
      </c>
      <c r="S979" t="s">
        <v>1515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>
        <f>HYPERLINK("https://hotelmonitor-cachepage.eclerx.com/savepage/tk_15442500693742561_sr_2150.html","info")</f>
        <v/>
      </c>
      <c r="AA979" t="n">
        <v>-3791884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99</v>
      </c>
      <c r="AQ979" t="s">
        <v>91</v>
      </c>
      <c r="AR979" t="s">
        <v>92</v>
      </c>
      <c r="AS979" t="s"/>
      <c r="AT979" t="s">
        <v>93</v>
      </c>
      <c r="AU979" t="s"/>
      <c r="AV979" t="s"/>
      <c r="AW979" t="s"/>
      <c r="AX979" t="s"/>
      <c r="AY979" t="n">
        <v>3791884</v>
      </c>
      <c r="AZ979" t="s">
        <v>1512</v>
      </c>
      <c r="BA979" t="s"/>
      <c r="BB979" t="n">
        <v>1156425</v>
      </c>
      <c r="BC979" t="n">
        <v>98.81788487437009</v>
      </c>
      <c r="BD979" t="n">
        <v>8.045174948467841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95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1510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1833.33</v>
      </c>
      <c r="L980" t="s">
        <v>77</v>
      </c>
      <c r="M980" t="s"/>
      <c r="N980" t="s">
        <v>1514</v>
      </c>
      <c r="O980" t="s">
        <v>79</v>
      </c>
      <c r="P980" t="s">
        <v>1510</v>
      </c>
      <c r="Q980" t="s"/>
      <c r="R980" t="s">
        <v>80</v>
      </c>
      <c r="S980" t="s">
        <v>227</v>
      </c>
      <c r="T980" t="s">
        <v>82</v>
      </c>
      <c r="U980" t="s">
        <v>83</v>
      </c>
      <c r="V980" t="s">
        <v>84</v>
      </c>
      <c r="W980" t="s">
        <v>105</v>
      </c>
      <c r="X980" t="s"/>
      <c r="Y980" t="s">
        <v>86</v>
      </c>
      <c r="Z980">
        <f>HYPERLINK("https://hotelmonitor-cachepage.eclerx.com/savepage/tk_15442500693742561_sr_2150.html","info")</f>
        <v/>
      </c>
      <c r="AA980" t="n">
        <v>-3791884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99</v>
      </c>
      <c r="AQ980" t="s">
        <v>91</v>
      </c>
      <c r="AR980" t="s">
        <v>92</v>
      </c>
      <c r="AS980" t="s"/>
      <c r="AT980" t="s">
        <v>93</v>
      </c>
      <c r="AU980" t="s"/>
      <c r="AV980" t="s"/>
      <c r="AW980" t="s"/>
      <c r="AX980" t="s"/>
      <c r="AY980" t="n">
        <v>3791884</v>
      </c>
      <c r="AZ980" t="s">
        <v>1512</v>
      </c>
      <c r="BA980" t="s"/>
      <c r="BB980" t="n">
        <v>1156425</v>
      </c>
      <c r="BC980" t="n">
        <v>98.81788487437009</v>
      </c>
      <c r="BD980" t="n">
        <v>8.045174948467841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1510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2813.07</v>
      </c>
      <c r="L981" t="s">
        <v>77</v>
      </c>
      <c r="M981" t="s"/>
      <c r="N981" t="s">
        <v>1516</v>
      </c>
      <c r="O981" t="s">
        <v>79</v>
      </c>
      <c r="P981" t="s">
        <v>1510</v>
      </c>
      <c r="Q981" t="s"/>
      <c r="R981" t="s">
        <v>80</v>
      </c>
      <c r="S981" t="s">
        <v>1517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HYPERLINK("https://hotelmonitor-cachepage.eclerx.com/savepage/tk_15442500693742561_sr_2150.html","info")</f>
        <v/>
      </c>
      <c r="AA981" t="n">
        <v>-3791884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1518</v>
      </c>
      <c r="AP981" t="n">
        <v>99</v>
      </c>
      <c r="AQ981" t="s">
        <v>91</v>
      </c>
      <c r="AR981" t="s">
        <v>71</v>
      </c>
      <c r="AS981" t="s"/>
      <c r="AT981" t="s">
        <v>93</v>
      </c>
      <c r="AU981" t="s"/>
      <c r="AV981" t="s"/>
      <c r="AW981" t="s"/>
      <c r="AX981" t="s"/>
      <c r="AY981" t="n">
        <v>3791884</v>
      </c>
      <c r="AZ981" t="s">
        <v>1512</v>
      </c>
      <c r="BA981" t="s"/>
      <c r="BB981" t="n">
        <v>1156425</v>
      </c>
      <c r="BC981" t="n">
        <v>98.81788487437009</v>
      </c>
      <c r="BD981" t="n">
        <v>8.045174948467841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95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1510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2985.27</v>
      </c>
      <c r="L982" t="s">
        <v>77</v>
      </c>
      <c r="M982" t="s"/>
      <c r="N982" t="s">
        <v>1516</v>
      </c>
      <c r="O982" t="s">
        <v>79</v>
      </c>
      <c r="P982" t="s">
        <v>1510</v>
      </c>
      <c r="Q982" t="s"/>
      <c r="R982" t="s">
        <v>80</v>
      </c>
      <c r="S982" t="s">
        <v>1519</v>
      </c>
      <c r="T982" t="s">
        <v>82</v>
      </c>
      <c r="U982" t="s">
        <v>83</v>
      </c>
      <c r="V982" t="s">
        <v>84</v>
      </c>
      <c r="W982" t="s">
        <v>105</v>
      </c>
      <c r="X982" t="s"/>
      <c r="Y982" t="s">
        <v>86</v>
      </c>
      <c r="Z982">
        <f>HYPERLINK("https://hotelmonitor-cachepage.eclerx.com/savepage/tk_15442500693742561_sr_2150.html","info")</f>
        <v/>
      </c>
      <c r="AA982" t="n">
        <v>-3791884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1520</v>
      </c>
      <c r="AP982" t="n">
        <v>99</v>
      </c>
      <c r="AQ982" t="s">
        <v>91</v>
      </c>
      <c r="AR982" t="s">
        <v>71</v>
      </c>
      <c r="AS982" t="s"/>
      <c r="AT982" t="s">
        <v>93</v>
      </c>
      <c r="AU982" t="s"/>
      <c r="AV982" t="s"/>
      <c r="AW982" t="s"/>
      <c r="AX982" t="s"/>
      <c r="AY982" t="n">
        <v>3791884</v>
      </c>
      <c r="AZ982" t="s">
        <v>1512</v>
      </c>
      <c r="BA982" t="s"/>
      <c r="BB982" t="n">
        <v>1156425</v>
      </c>
      <c r="BC982" t="n">
        <v>98.81788487437009</v>
      </c>
      <c r="BD982" t="n">
        <v>8.045174948467841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95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1510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3333.33</v>
      </c>
      <c r="L983" t="s">
        <v>77</v>
      </c>
      <c r="M983" t="s"/>
      <c r="N983" t="s">
        <v>1516</v>
      </c>
      <c r="O983" t="s">
        <v>79</v>
      </c>
      <c r="P983" t="s">
        <v>1510</v>
      </c>
      <c r="Q983" t="s"/>
      <c r="R983" t="s">
        <v>80</v>
      </c>
      <c r="S983" t="s">
        <v>1521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HYPERLINK("https://hotelmonitor-cachepage.eclerx.com/savepage/tk_15442500693742561_sr_2150.html","info")</f>
        <v/>
      </c>
      <c r="AA983" t="n">
        <v>-3791884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97</v>
      </c>
      <c r="AP983" t="n">
        <v>99</v>
      </c>
      <c r="AQ983" t="s">
        <v>91</v>
      </c>
      <c r="AR983" t="s">
        <v>92</v>
      </c>
      <c r="AS983" t="s"/>
      <c r="AT983" t="s">
        <v>93</v>
      </c>
      <c r="AU983" t="s"/>
      <c r="AV983" t="s"/>
      <c r="AW983" t="s"/>
      <c r="AX983" t="s"/>
      <c r="AY983" t="n">
        <v>3791884</v>
      </c>
      <c r="AZ983" t="s">
        <v>1512</v>
      </c>
      <c r="BA983" t="s"/>
      <c r="BB983" t="n">
        <v>1156425</v>
      </c>
      <c r="BC983" t="n">
        <v>98.81788487437009</v>
      </c>
      <c r="BD983" t="n">
        <v>8.045174948467841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95</v>
      </c>
    </row>
    <row r="984" spans="1:70">
      <c r="A984" t="s">
        <v>145</v>
      </c>
      <c r="B984" t="s">
        <v>71</v>
      </c>
      <c r="C984" t="s">
        <v>72</v>
      </c>
      <c r="D984" t="n">
        <v>2</v>
      </c>
      <c r="E984" t="s">
        <v>1522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1295.46</v>
      </c>
      <c r="L984" t="s">
        <v>77</v>
      </c>
      <c r="M984" t="s"/>
      <c r="N984" t="s">
        <v>108</v>
      </c>
      <c r="O984" t="s">
        <v>79</v>
      </c>
      <c r="P984" t="s">
        <v>1522</v>
      </c>
      <c r="Q984" t="s"/>
      <c r="R984" t="s">
        <v>115</v>
      </c>
      <c r="S984" t="s">
        <v>334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HYPERLINK("https://hotelmonitor-cachepage.eclerx.com/savepage/tk_15442514951875372_sr_2150.html","info")</f>
        <v/>
      </c>
      <c r="AA984" t="n">
        <v>-6078931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537</v>
      </c>
      <c r="AQ984" t="s">
        <v>91</v>
      </c>
      <c r="AR984" t="s">
        <v>92</v>
      </c>
      <c r="AS984" t="s"/>
      <c r="AT984" t="s">
        <v>93</v>
      </c>
      <c r="AU984" t="s"/>
      <c r="AV984" t="s"/>
      <c r="AW984" t="s"/>
      <c r="AX984" t="s"/>
      <c r="AY984" t="n">
        <v>6078931</v>
      </c>
      <c r="AZ984" t="s">
        <v>1523</v>
      </c>
      <c r="BA984" t="s"/>
      <c r="BB984" t="n">
        <v>4424221</v>
      </c>
      <c r="BC984" t="n">
        <v>98.9483857154846</v>
      </c>
      <c r="BD984" t="n">
        <v>7.85415663877982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119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1524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1987.34</v>
      </c>
      <c r="L985" t="s">
        <v>77</v>
      </c>
      <c r="M985" t="s"/>
      <c r="N985" t="s">
        <v>215</v>
      </c>
      <c r="O985" t="s">
        <v>79</v>
      </c>
      <c r="P985" t="s">
        <v>1524</v>
      </c>
      <c r="Q985" t="s"/>
      <c r="R985" t="s">
        <v>80</v>
      </c>
      <c r="S985" t="s">
        <v>1525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HYPERLINK("https://hotelmonitor-cachepage.eclerx.com/savepage/tk_15442503949449065_sr_2150.html","info")</f>
        <v/>
      </c>
      <c r="AA985" t="n">
        <v>-2061510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89</v>
      </c>
      <c r="AO985" t="s">
        <v>1086</v>
      </c>
      <c r="AP985" t="n">
        <v>238</v>
      </c>
      <c r="AQ985" t="s">
        <v>91</v>
      </c>
      <c r="AR985" t="s">
        <v>92</v>
      </c>
      <c r="AS985" t="s"/>
      <c r="AT985" t="s">
        <v>93</v>
      </c>
      <c r="AU985" t="s"/>
      <c r="AV985" t="s"/>
      <c r="AW985" t="s"/>
      <c r="AX985" t="s"/>
      <c r="AY985" t="n">
        <v>2061510</v>
      </c>
      <c r="AZ985" t="s">
        <v>1526</v>
      </c>
      <c r="BA985" t="s"/>
      <c r="BB985" t="n">
        <v>408775</v>
      </c>
      <c r="BC985" t="n">
        <v>98.8426024094224</v>
      </c>
      <c r="BD985" t="n">
        <v>8.042002277920099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95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1524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2189.33</v>
      </c>
      <c r="L986" t="s">
        <v>77</v>
      </c>
      <c r="M986" t="s"/>
      <c r="N986" t="s">
        <v>215</v>
      </c>
      <c r="O986" t="s">
        <v>79</v>
      </c>
      <c r="P986" t="s">
        <v>1524</v>
      </c>
      <c r="Q986" t="s"/>
      <c r="R986" t="s">
        <v>80</v>
      </c>
      <c r="S986" t="s">
        <v>1527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HYPERLINK("https://hotelmonitor-cachepage.eclerx.com/savepage/tk_15442503949449065_sr_2150.html","info")</f>
        <v/>
      </c>
      <c r="AA986" t="n">
        <v>-2061510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89</v>
      </c>
      <c r="AO986" t="s">
        <v>242</v>
      </c>
      <c r="AP986" t="n">
        <v>238</v>
      </c>
      <c r="AQ986" t="s">
        <v>91</v>
      </c>
      <c r="AR986" t="s">
        <v>71</v>
      </c>
      <c r="AS986" t="s"/>
      <c r="AT986" t="s">
        <v>93</v>
      </c>
      <c r="AU986" t="s"/>
      <c r="AV986" t="s"/>
      <c r="AW986" t="s"/>
      <c r="AX986" t="s"/>
      <c r="AY986" t="n">
        <v>2061510</v>
      </c>
      <c r="AZ986" t="s">
        <v>1526</v>
      </c>
      <c r="BA986" t="s"/>
      <c r="BB986" t="n">
        <v>408775</v>
      </c>
      <c r="BC986" t="n">
        <v>98.8426024094224</v>
      </c>
      <c r="BD986" t="n">
        <v>8.042002277920099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95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1524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2369.67</v>
      </c>
      <c r="L987" t="s">
        <v>77</v>
      </c>
      <c r="M987" t="s"/>
      <c r="N987" t="s">
        <v>215</v>
      </c>
      <c r="O987" t="s">
        <v>79</v>
      </c>
      <c r="P987" t="s">
        <v>1524</v>
      </c>
      <c r="Q987" t="s"/>
      <c r="R987" t="s">
        <v>80</v>
      </c>
      <c r="S987" t="s">
        <v>1528</v>
      </c>
      <c r="T987" t="s">
        <v>82</v>
      </c>
      <c r="U987" t="s">
        <v>83</v>
      </c>
      <c r="V987" t="s">
        <v>84</v>
      </c>
      <c r="W987" t="s">
        <v>105</v>
      </c>
      <c r="X987" t="s"/>
      <c r="Y987" t="s">
        <v>86</v>
      </c>
      <c r="Z987">
        <f>HYPERLINK("https://hotelmonitor-cachepage.eclerx.com/savepage/tk_15442503949449065_sr_2150.html","info")</f>
        <v/>
      </c>
      <c r="AA987" t="n">
        <v>-2061510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89</v>
      </c>
      <c r="AO987" t="s">
        <v>1529</v>
      </c>
      <c r="AP987" t="n">
        <v>238</v>
      </c>
      <c r="AQ987" t="s">
        <v>91</v>
      </c>
      <c r="AR987" t="s">
        <v>92</v>
      </c>
      <c r="AS987" t="s"/>
      <c r="AT987" t="s">
        <v>93</v>
      </c>
      <c r="AU987" t="s"/>
      <c r="AV987" t="s"/>
      <c r="AW987" t="s"/>
      <c r="AX987" t="s"/>
      <c r="AY987" t="n">
        <v>2061510</v>
      </c>
      <c r="AZ987" t="s">
        <v>1526</v>
      </c>
      <c r="BA987" t="s"/>
      <c r="BB987" t="n">
        <v>408775</v>
      </c>
      <c r="BC987" t="n">
        <v>98.8426024094224</v>
      </c>
      <c r="BD987" t="n">
        <v>8.042002277920099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95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1524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2610.52</v>
      </c>
      <c r="L988" t="s">
        <v>77</v>
      </c>
      <c r="M988" t="s"/>
      <c r="N988" t="s">
        <v>215</v>
      </c>
      <c r="O988" t="s">
        <v>79</v>
      </c>
      <c r="P988" t="s">
        <v>1524</v>
      </c>
      <c r="Q988" t="s"/>
      <c r="R988" t="s">
        <v>80</v>
      </c>
      <c r="S988" t="s">
        <v>1530</v>
      </c>
      <c r="T988" t="s">
        <v>82</v>
      </c>
      <c r="U988" t="s">
        <v>83</v>
      </c>
      <c r="V988" t="s">
        <v>84</v>
      </c>
      <c r="W988" t="s">
        <v>105</v>
      </c>
      <c r="X988" t="s"/>
      <c r="Y988" t="s">
        <v>86</v>
      </c>
      <c r="Z988">
        <f>HYPERLINK("https://hotelmonitor-cachepage.eclerx.com/savepage/tk_15442503949449065_sr_2150.html","info")</f>
        <v/>
      </c>
      <c r="AA988" t="n">
        <v>-2061510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89</v>
      </c>
      <c r="AO988" t="s">
        <v>281</v>
      </c>
      <c r="AP988" t="n">
        <v>238</v>
      </c>
      <c r="AQ988" t="s">
        <v>91</v>
      </c>
      <c r="AR988" t="s">
        <v>71</v>
      </c>
      <c r="AS988" t="s"/>
      <c r="AT988" t="s">
        <v>93</v>
      </c>
      <c r="AU988" t="s"/>
      <c r="AV988" t="s"/>
      <c r="AW988" t="s"/>
      <c r="AX988" t="s"/>
      <c r="AY988" t="n">
        <v>2061510</v>
      </c>
      <c r="AZ988" t="s">
        <v>1526</v>
      </c>
      <c r="BA988" t="s"/>
      <c r="BB988" t="n">
        <v>408775</v>
      </c>
      <c r="BC988" t="n">
        <v>98.8426024094224</v>
      </c>
      <c r="BD988" t="n">
        <v>8.042002277920099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95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509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849.61</v>
      </c>
      <c r="L989" t="s">
        <v>77</v>
      </c>
      <c r="M989" t="s"/>
      <c r="N989" t="s">
        <v>510</v>
      </c>
      <c r="O989" t="s">
        <v>79</v>
      </c>
      <c r="P989" t="s">
        <v>509</v>
      </c>
      <c r="Q989" t="s"/>
      <c r="R989" t="s">
        <v>158</v>
      </c>
      <c r="S989" t="s">
        <v>511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HYPERLINK("https://hotelmonitor-cachepage.eclerx.com/savepage/tk_15442505436226797_sr_2150.html","info")</f>
        <v/>
      </c>
      <c r="AA989" t="n">
        <v>-3791342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298</v>
      </c>
      <c r="AQ989" t="s">
        <v>91</v>
      </c>
      <c r="AR989" t="s">
        <v>92</v>
      </c>
      <c r="AS989" t="s"/>
      <c r="AT989" t="s">
        <v>93</v>
      </c>
      <c r="AU989" t="s"/>
      <c r="AV989" t="s"/>
      <c r="AW989" t="s"/>
      <c r="AX989" t="s"/>
      <c r="AY989" t="n">
        <v>3791342</v>
      </c>
      <c r="AZ989" t="s">
        <v>512</v>
      </c>
      <c r="BA989" t="s"/>
      <c r="BB989" t="n">
        <v>262495</v>
      </c>
      <c r="BC989" t="n">
        <v>98.8289576768875</v>
      </c>
      <c r="BD989" t="n">
        <v>8.033574572830361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509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1070.52</v>
      </c>
      <c r="L990" t="s">
        <v>77</v>
      </c>
      <c r="M990" t="s"/>
      <c r="N990" t="s">
        <v>510</v>
      </c>
      <c r="O990" t="s">
        <v>79</v>
      </c>
      <c r="P990" t="s">
        <v>509</v>
      </c>
      <c r="Q990" t="s"/>
      <c r="R990" t="s">
        <v>158</v>
      </c>
      <c r="S990" t="s">
        <v>513</v>
      </c>
      <c r="T990" t="s">
        <v>82</v>
      </c>
      <c r="U990" t="s">
        <v>83</v>
      </c>
      <c r="V990" t="s">
        <v>84</v>
      </c>
      <c r="W990" t="s">
        <v>105</v>
      </c>
      <c r="X990" t="s"/>
      <c r="Y990" t="s">
        <v>86</v>
      </c>
      <c r="Z990">
        <f>HYPERLINK("https://hotelmonitor-cachepage.eclerx.com/savepage/tk_15442505436226797_sr_2150.html","info")</f>
        <v/>
      </c>
      <c r="AA990" t="n">
        <v>-3791342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298</v>
      </c>
      <c r="AQ990" t="s">
        <v>91</v>
      </c>
      <c r="AR990" t="s">
        <v>92</v>
      </c>
      <c r="AS990" t="s"/>
      <c r="AT990" t="s">
        <v>93</v>
      </c>
      <c r="AU990" t="s"/>
      <c r="AV990" t="s"/>
      <c r="AW990" t="s"/>
      <c r="AX990" t="s"/>
      <c r="AY990" t="n">
        <v>3791342</v>
      </c>
      <c r="AZ990" t="s">
        <v>512</v>
      </c>
      <c r="BA990" t="s"/>
      <c r="BB990" t="n">
        <v>262495</v>
      </c>
      <c r="BC990" t="n">
        <v>98.8289576768875</v>
      </c>
      <c r="BD990" t="n">
        <v>8.033574572830361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1531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576.25</v>
      </c>
      <c r="L991" t="s">
        <v>77</v>
      </c>
      <c r="M991" t="s"/>
      <c r="N991" t="s">
        <v>1532</v>
      </c>
      <c r="O991" t="s">
        <v>79</v>
      </c>
      <c r="P991" t="s">
        <v>1531</v>
      </c>
      <c r="Q991" t="s"/>
      <c r="R991" t="s">
        <v>237</v>
      </c>
      <c r="S991" t="s">
        <v>1533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HYPERLINK("https://hotelmonitor-cachepage.eclerx.com/savepage/tk_15442500251770365_sr_2150.html","info")</f>
        <v/>
      </c>
      <c r="AA991" t="n">
        <v>-3791656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89</v>
      </c>
      <c r="AO991" t="s">
        <v>1534</v>
      </c>
      <c r="AP991" t="n">
        <v>76</v>
      </c>
      <c r="AQ991" t="s">
        <v>91</v>
      </c>
      <c r="AR991" t="s">
        <v>71</v>
      </c>
      <c r="AS991" t="s"/>
      <c r="AT991" t="s">
        <v>93</v>
      </c>
      <c r="AU991" t="s"/>
      <c r="AV991" t="s"/>
      <c r="AW991" t="s"/>
      <c r="AX991" t="s"/>
      <c r="AY991" t="n">
        <v>3791656</v>
      </c>
      <c r="AZ991" t="s">
        <v>1535</v>
      </c>
      <c r="BA991" t="s"/>
      <c r="BB991" t="n">
        <v>788234</v>
      </c>
      <c r="BC991" t="n">
        <v>98.9156600832939</v>
      </c>
      <c r="BD991" t="n">
        <v>8.066511542144889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1531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647.01</v>
      </c>
      <c r="L992" t="s">
        <v>77</v>
      </c>
      <c r="M992" t="s"/>
      <c r="N992" t="s">
        <v>1532</v>
      </c>
      <c r="O992" t="s">
        <v>79</v>
      </c>
      <c r="P992" t="s">
        <v>1531</v>
      </c>
      <c r="Q992" t="s"/>
      <c r="R992" t="s">
        <v>237</v>
      </c>
      <c r="S992" t="s">
        <v>1536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HYPERLINK("https://hotelmonitor-cachepage.eclerx.com/savepage/tk_15442500251770365_sr_2150.html","info")</f>
        <v/>
      </c>
      <c r="AA992" t="n">
        <v>-3791656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89</v>
      </c>
      <c r="AO992" t="s">
        <v>1537</v>
      </c>
      <c r="AP992" t="n">
        <v>76</v>
      </c>
      <c r="AQ992" t="s">
        <v>91</v>
      </c>
      <c r="AR992" t="s">
        <v>71</v>
      </c>
      <c r="AS992" t="s"/>
      <c r="AT992" t="s">
        <v>93</v>
      </c>
      <c r="AU992" t="s"/>
      <c r="AV992" t="s"/>
      <c r="AW992" t="s"/>
      <c r="AX992" t="s"/>
      <c r="AY992" t="n">
        <v>3791656</v>
      </c>
      <c r="AZ992" t="s">
        <v>1535</v>
      </c>
      <c r="BA992" t="s"/>
      <c r="BB992" t="n">
        <v>788234</v>
      </c>
      <c r="BC992" t="n">
        <v>98.9156600832939</v>
      </c>
      <c r="BD992" t="n">
        <v>8.066511542144889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1538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1617.53</v>
      </c>
      <c r="L993" t="s">
        <v>77</v>
      </c>
      <c r="M993" t="s"/>
      <c r="N993" t="s">
        <v>1539</v>
      </c>
      <c r="O993" t="s">
        <v>79</v>
      </c>
      <c r="P993" t="s">
        <v>1538</v>
      </c>
      <c r="Q993" t="s"/>
      <c r="R993" t="s">
        <v>80</v>
      </c>
      <c r="S993" t="s">
        <v>1540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HYPERLINK("https://hotelmonitor-cachepage.eclerx.com/savepage/tk_15442506502441673_sr_2150.html","info")</f>
        <v/>
      </c>
      <c r="AA993" t="n">
        <v>-3791732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345</v>
      </c>
      <c r="AQ993" t="s">
        <v>91</v>
      </c>
      <c r="AR993" t="s">
        <v>92</v>
      </c>
      <c r="AS993" t="s"/>
      <c r="AT993" t="s">
        <v>93</v>
      </c>
      <c r="AU993" t="s"/>
      <c r="AV993" t="s"/>
      <c r="AW993" t="s"/>
      <c r="AX993" t="s"/>
      <c r="AY993" t="n">
        <v>3791732</v>
      </c>
      <c r="AZ993" t="s">
        <v>1541</v>
      </c>
      <c r="BA993" t="s"/>
      <c r="BB993" t="n">
        <v>433146</v>
      </c>
      <c r="BC993" t="n">
        <v>98.802848815918</v>
      </c>
      <c r="BD993" t="n">
        <v>8.05579853057861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1538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2021.91</v>
      </c>
      <c r="L994" t="s">
        <v>77</v>
      </c>
      <c r="M994" t="s"/>
      <c r="N994" t="s">
        <v>1539</v>
      </c>
      <c r="O994" t="s">
        <v>79</v>
      </c>
      <c r="P994" t="s">
        <v>1538</v>
      </c>
      <c r="Q994" t="s"/>
      <c r="R994" t="s">
        <v>80</v>
      </c>
      <c r="S994" t="s">
        <v>1047</v>
      </c>
      <c r="T994" t="s">
        <v>82</v>
      </c>
      <c r="U994" t="s">
        <v>83</v>
      </c>
      <c r="V994" t="s">
        <v>84</v>
      </c>
      <c r="W994" t="s">
        <v>105</v>
      </c>
      <c r="X994" t="s"/>
      <c r="Y994" t="s">
        <v>86</v>
      </c>
      <c r="Z994">
        <f>HYPERLINK("https://hotelmonitor-cachepage.eclerx.com/savepage/tk_15442506502441673_sr_2150.html","info")</f>
        <v/>
      </c>
      <c r="AA994" t="n">
        <v>-3791732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345</v>
      </c>
      <c r="AQ994" t="s">
        <v>91</v>
      </c>
      <c r="AR994" t="s">
        <v>92</v>
      </c>
      <c r="AS994" t="s"/>
      <c r="AT994" t="s">
        <v>93</v>
      </c>
      <c r="AU994" t="s"/>
      <c r="AV994" t="s"/>
      <c r="AW994" t="s"/>
      <c r="AX994" t="s"/>
      <c r="AY994" t="n">
        <v>3791732</v>
      </c>
      <c r="AZ994" t="s">
        <v>1541</v>
      </c>
      <c r="BA994" t="s"/>
      <c r="BB994" t="n">
        <v>433146</v>
      </c>
      <c r="BC994" t="n">
        <v>98.802848815918</v>
      </c>
      <c r="BD994" t="n">
        <v>8.05579853057861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1538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2434.71</v>
      </c>
      <c r="L995" t="s">
        <v>77</v>
      </c>
      <c r="M995" t="s"/>
      <c r="N995" t="s">
        <v>1542</v>
      </c>
      <c r="O995" t="s">
        <v>79</v>
      </c>
      <c r="P995" t="s">
        <v>1538</v>
      </c>
      <c r="Q995" t="s"/>
      <c r="R995" t="s">
        <v>80</v>
      </c>
      <c r="S995" t="s">
        <v>1543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HYPERLINK("https://hotelmonitor-cachepage.eclerx.com/savepage/tk_15442506502441673_sr_2150.html","info")</f>
        <v/>
      </c>
      <c r="AA995" t="n">
        <v>-3791732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345</v>
      </c>
      <c r="AQ995" t="s">
        <v>91</v>
      </c>
      <c r="AR995" t="s">
        <v>92</v>
      </c>
      <c r="AS995" t="s"/>
      <c r="AT995" t="s">
        <v>93</v>
      </c>
      <c r="AU995" t="s"/>
      <c r="AV995" t="s"/>
      <c r="AW995" t="s"/>
      <c r="AX995" t="s"/>
      <c r="AY995" t="n">
        <v>3791732</v>
      </c>
      <c r="AZ995" t="s">
        <v>1541</v>
      </c>
      <c r="BA995" t="s"/>
      <c r="BB995" t="n">
        <v>433146</v>
      </c>
      <c r="BC995" t="n">
        <v>98.802848815918</v>
      </c>
      <c r="BD995" t="n">
        <v>8.05579853057861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95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1538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2518.95</v>
      </c>
      <c r="L996" t="s">
        <v>77</v>
      </c>
      <c r="M996" t="s"/>
      <c r="N996" t="s">
        <v>1542</v>
      </c>
      <c r="O996" t="s">
        <v>79</v>
      </c>
      <c r="P996" t="s">
        <v>1538</v>
      </c>
      <c r="Q996" t="s"/>
      <c r="R996" t="s">
        <v>80</v>
      </c>
      <c r="S996" t="s">
        <v>1544</v>
      </c>
      <c r="T996" t="s">
        <v>82</v>
      </c>
      <c r="U996" t="s">
        <v>83</v>
      </c>
      <c r="V996" t="s">
        <v>84</v>
      </c>
      <c r="W996" t="s">
        <v>105</v>
      </c>
      <c r="X996" t="s"/>
      <c r="Y996" t="s">
        <v>86</v>
      </c>
      <c r="Z996">
        <f>HYPERLINK("https://hotelmonitor-cachepage.eclerx.com/savepage/tk_15442506502441673_sr_2150.html","info")</f>
        <v/>
      </c>
      <c r="AA996" t="n">
        <v>-3791732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345</v>
      </c>
      <c r="AQ996" t="s">
        <v>91</v>
      </c>
      <c r="AR996" t="s">
        <v>92</v>
      </c>
      <c r="AS996" t="s"/>
      <c r="AT996" t="s">
        <v>93</v>
      </c>
      <c r="AU996" t="s"/>
      <c r="AV996" t="s"/>
      <c r="AW996" t="s"/>
      <c r="AX996" t="s"/>
      <c r="AY996" t="n">
        <v>3791732</v>
      </c>
      <c r="AZ996" t="s">
        <v>1541</v>
      </c>
      <c r="BA996" t="s"/>
      <c r="BB996" t="n">
        <v>433146</v>
      </c>
      <c r="BC996" t="n">
        <v>98.802848815918</v>
      </c>
      <c r="BD996" t="n">
        <v>8.05579853057861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95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1545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551</v>
      </c>
      <c r="L997" t="s">
        <v>77</v>
      </c>
      <c r="M997" t="s"/>
      <c r="N997" t="s">
        <v>214</v>
      </c>
      <c r="O997" t="s">
        <v>79</v>
      </c>
      <c r="P997" t="s">
        <v>1545</v>
      </c>
      <c r="Q997" t="s"/>
      <c r="R997" t="s">
        <v>80</v>
      </c>
      <c r="S997" t="s">
        <v>1546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HYPERLINK("https://hotelmonitor-cachepage.eclerx.com/savepage/tk_1544250405677758_sr_2150.html","info")</f>
        <v/>
      </c>
      <c r="AA997" t="n">
        <v>-6713351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89</v>
      </c>
      <c r="AO997" t="s">
        <v>1547</v>
      </c>
      <c r="AP997" t="n">
        <v>243</v>
      </c>
      <c r="AQ997" t="s">
        <v>91</v>
      </c>
      <c r="AR997" t="s">
        <v>71</v>
      </c>
      <c r="AS997" t="s"/>
      <c r="AT997" t="s">
        <v>93</v>
      </c>
      <c r="AU997" t="s"/>
      <c r="AV997" t="s"/>
      <c r="AW997" t="s"/>
      <c r="AX997" t="s"/>
      <c r="AY997" t="n">
        <v>6713351</v>
      </c>
      <c r="AZ997" t="s">
        <v>1548</v>
      </c>
      <c r="BA997" t="s"/>
      <c r="BB997" t="n">
        <v>271569</v>
      </c>
      <c r="BC997" t="n">
        <v>98.9108445122838</v>
      </c>
      <c r="BD997" t="n">
        <v>8.063528548894711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95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1545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589.23</v>
      </c>
      <c r="L998" t="s">
        <v>77</v>
      </c>
      <c r="M998" t="s"/>
      <c r="N998" t="s">
        <v>214</v>
      </c>
      <c r="O998" t="s">
        <v>79</v>
      </c>
      <c r="P998" t="s">
        <v>1545</v>
      </c>
      <c r="Q998" t="s"/>
      <c r="R998" t="s">
        <v>80</v>
      </c>
      <c r="S998" t="s">
        <v>498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>
        <f>HYPERLINK("https://hotelmonitor-cachepage.eclerx.com/savepage/tk_1544250405677758_sr_2150.html","info")</f>
        <v/>
      </c>
      <c r="AA998" t="n">
        <v>-6713351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243</v>
      </c>
      <c r="AQ998" t="s">
        <v>91</v>
      </c>
      <c r="AR998" t="s">
        <v>71</v>
      </c>
      <c r="AS998" t="s"/>
      <c r="AT998" t="s">
        <v>93</v>
      </c>
      <c r="AU998" t="s"/>
      <c r="AV998" t="s"/>
      <c r="AW998" t="s"/>
      <c r="AX998" t="s"/>
      <c r="AY998" t="n">
        <v>6713351</v>
      </c>
      <c r="AZ998" t="s">
        <v>1548</v>
      </c>
      <c r="BA998" t="s"/>
      <c r="BB998" t="n">
        <v>271569</v>
      </c>
      <c r="BC998" t="n">
        <v>98.9108445122838</v>
      </c>
      <c r="BD998" t="n">
        <v>8.063528548894711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95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1545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676.23</v>
      </c>
      <c r="L999" t="s">
        <v>77</v>
      </c>
      <c r="M999" t="s"/>
      <c r="N999" t="s">
        <v>214</v>
      </c>
      <c r="O999" t="s">
        <v>79</v>
      </c>
      <c r="P999" t="s">
        <v>1545</v>
      </c>
      <c r="Q999" t="s"/>
      <c r="R999" t="s">
        <v>80</v>
      </c>
      <c r="S999" t="s">
        <v>1549</v>
      </c>
      <c r="T999" t="s">
        <v>82</v>
      </c>
      <c r="U999" t="s">
        <v>83</v>
      </c>
      <c r="V999" t="s">
        <v>84</v>
      </c>
      <c r="W999" t="s">
        <v>105</v>
      </c>
      <c r="X999" t="s"/>
      <c r="Y999" t="s">
        <v>86</v>
      </c>
      <c r="Z999">
        <f>HYPERLINK("https://hotelmonitor-cachepage.eclerx.com/savepage/tk_1544250405677758_sr_2150.html","info")</f>
        <v/>
      </c>
      <c r="AA999" t="n">
        <v>-6713351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89</v>
      </c>
      <c r="AO999" t="s">
        <v>1550</v>
      </c>
      <c r="AP999" t="n">
        <v>243</v>
      </c>
      <c r="AQ999" t="s">
        <v>91</v>
      </c>
      <c r="AR999" t="s">
        <v>71</v>
      </c>
      <c r="AS999" t="s"/>
      <c r="AT999" t="s">
        <v>93</v>
      </c>
      <c r="AU999" t="s"/>
      <c r="AV999" t="s"/>
      <c r="AW999" t="s"/>
      <c r="AX999" t="s"/>
      <c r="AY999" t="n">
        <v>6713351</v>
      </c>
      <c r="AZ999" t="s">
        <v>1548</v>
      </c>
      <c r="BA999" t="s"/>
      <c r="BB999" t="n">
        <v>271569</v>
      </c>
      <c r="BC999" t="n">
        <v>98.9108445122838</v>
      </c>
      <c r="BD999" t="n">
        <v>8.063528548894711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95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1545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715.49</v>
      </c>
      <c r="L1000" t="s">
        <v>77</v>
      </c>
      <c r="M1000" t="s"/>
      <c r="N1000" t="s">
        <v>214</v>
      </c>
      <c r="O1000" t="s">
        <v>79</v>
      </c>
      <c r="P1000" t="s">
        <v>1545</v>
      </c>
      <c r="Q1000" t="s"/>
      <c r="R1000" t="s">
        <v>80</v>
      </c>
      <c r="S1000" t="s">
        <v>1551</v>
      </c>
      <c r="T1000" t="s">
        <v>82</v>
      </c>
      <c r="U1000" t="s">
        <v>83</v>
      </c>
      <c r="V1000" t="s">
        <v>84</v>
      </c>
      <c r="W1000" t="s">
        <v>105</v>
      </c>
      <c r="X1000" t="s"/>
      <c r="Y1000" t="s">
        <v>86</v>
      </c>
      <c r="Z1000">
        <f>HYPERLINK("https://hotelmonitor-cachepage.eclerx.com/savepage/tk_1544250405677758_sr_2150.html","info")</f>
        <v/>
      </c>
      <c r="AA1000" t="n">
        <v>-6713351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243</v>
      </c>
      <c r="AQ1000" t="s">
        <v>91</v>
      </c>
      <c r="AR1000" t="s">
        <v>71</v>
      </c>
      <c r="AS1000" t="s"/>
      <c r="AT1000" t="s">
        <v>93</v>
      </c>
      <c r="AU1000" t="s"/>
      <c r="AV1000" t="s"/>
      <c r="AW1000" t="s"/>
      <c r="AX1000" t="s"/>
      <c r="AY1000" t="n">
        <v>6713351</v>
      </c>
      <c r="AZ1000" t="s">
        <v>1548</v>
      </c>
      <c r="BA1000" t="s"/>
      <c r="BB1000" t="n">
        <v>271569</v>
      </c>
      <c r="BC1000" t="n">
        <v>98.9108445122838</v>
      </c>
      <c r="BD1000" t="n">
        <v>8.063528548894711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95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1545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551</v>
      </c>
      <c r="L1001" t="s">
        <v>77</v>
      </c>
      <c r="M1001" t="s"/>
      <c r="N1001" t="s">
        <v>163</v>
      </c>
      <c r="O1001" t="s">
        <v>79</v>
      </c>
      <c r="P1001" t="s">
        <v>1545</v>
      </c>
      <c r="Q1001" t="s"/>
      <c r="R1001" t="s">
        <v>80</v>
      </c>
      <c r="S1001" t="s">
        <v>1546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>
        <f>HYPERLINK("https://hotelmonitor-cachepage.eclerx.com/savepage/tk_1544250405677758_sr_2150.html","info")</f>
        <v/>
      </c>
      <c r="AA1001" t="n">
        <v>-6713351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89</v>
      </c>
      <c r="AO1001" t="s">
        <v>1547</v>
      </c>
      <c r="AP1001" t="n">
        <v>243</v>
      </c>
      <c r="AQ1001" t="s">
        <v>91</v>
      </c>
      <c r="AR1001" t="s">
        <v>71</v>
      </c>
      <c r="AS1001" t="s"/>
      <c r="AT1001" t="s">
        <v>93</v>
      </c>
      <c r="AU1001" t="s"/>
      <c r="AV1001" t="s"/>
      <c r="AW1001" t="s"/>
      <c r="AX1001" t="s"/>
      <c r="AY1001" t="n">
        <v>6713351</v>
      </c>
      <c r="AZ1001" t="s">
        <v>1548</v>
      </c>
      <c r="BA1001" t="s"/>
      <c r="BB1001" t="n">
        <v>271569</v>
      </c>
      <c r="BC1001" t="n">
        <v>98.9108445122838</v>
      </c>
      <c r="BD1001" t="n">
        <v>8.063528548894711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95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1545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589.23</v>
      </c>
      <c r="L1002" t="s">
        <v>77</v>
      </c>
      <c r="M1002" t="s"/>
      <c r="N1002" t="s">
        <v>163</v>
      </c>
      <c r="O1002" t="s">
        <v>79</v>
      </c>
      <c r="P1002" t="s">
        <v>1545</v>
      </c>
      <c r="Q1002" t="s"/>
      <c r="R1002" t="s">
        <v>80</v>
      </c>
      <c r="S1002" t="s">
        <v>498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>
        <f>HYPERLINK("https://hotelmonitor-cachepage.eclerx.com/savepage/tk_1544250405677758_sr_2150.html","info")</f>
        <v/>
      </c>
      <c r="AA1002" t="n">
        <v>-6713351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243</v>
      </c>
      <c r="AQ1002" t="s">
        <v>91</v>
      </c>
      <c r="AR1002" t="s">
        <v>71</v>
      </c>
      <c r="AS1002" t="s"/>
      <c r="AT1002" t="s">
        <v>93</v>
      </c>
      <c r="AU1002" t="s"/>
      <c r="AV1002" t="s"/>
      <c r="AW1002" t="s"/>
      <c r="AX1002" t="s"/>
      <c r="AY1002" t="n">
        <v>6713351</v>
      </c>
      <c r="AZ1002" t="s">
        <v>1548</v>
      </c>
      <c r="BA1002" t="s"/>
      <c r="BB1002" t="n">
        <v>271569</v>
      </c>
      <c r="BC1002" t="n">
        <v>98.9108445122838</v>
      </c>
      <c r="BD1002" t="n">
        <v>8.063528548894711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95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1545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676.23</v>
      </c>
      <c r="L1003" t="s">
        <v>77</v>
      </c>
      <c r="M1003" t="s"/>
      <c r="N1003" t="s">
        <v>163</v>
      </c>
      <c r="O1003" t="s">
        <v>79</v>
      </c>
      <c r="P1003" t="s">
        <v>1545</v>
      </c>
      <c r="Q1003" t="s"/>
      <c r="R1003" t="s">
        <v>80</v>
      </c>
      <c r="S1003" t="s">
        <v>1549</v>
      </c>
      <c r="T1003" t="s">
        <v>82</v>
      </c>
      <c r="U1003" t="s">
        <v>83</v>
      </c>
      <c r="V1003" t="s">
        <v>84</v>
      </c>
      <c r="W1003" t="s">
        <v>105</v>
      </c>
      <c r="X1003" t="s"/>
      <c r="Y1003" t="s">
        <v>86</v>
      </c>
      <c r="Z1003">
        <f>HYPERLINK("https://hotelmonitor-cachepage.eclerx.com/savepage/tk_1544250405677758_sr_2150.html","info")</f>
        <v/>
      </c>
      <c r="AA1003" t="n">
        <v>-6713351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89</v>
      </c>
      <c r="AO1003" t="s">
        <v>1550</v>
      </c>
      <c r="AP1003" t="n">
        <v>243</v>
      </c>
      <c r="AQ1003" t="s">
        <v>91</v>
      </c>
      <c r="AR1003" t="s">
        <v>71</v>
      </c>
      <c r="AS1003" t="s"/>
      <c r="AT1003" t="s">
        <v>93</v>
      </c>
      <c r="AU1003" t="s"/>
      <c r="AV1003" t="s"/>
      <c r="AW1003" t="s"/>
      <c r="AX1003" t="s"/>
      <c r="AY1003" t="n">
        <v>6713351</v>
      </c>
      <c r="AZ1003" t="s">
        <v>1548</v>
      </c>
      <c r="BA1003" t="s"/>
      <c r="BB1003" t="n">
        <v>271569</v>
      </c>
      <c r="BC1003" t="n">
        <v>98.9108445122838</v>
      </c>
      <c r="BD1003" t="n">
        <v>8.063528548894711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95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1545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715.49</v>
      </c>
      <c r="L1004" t="s">
        <v>77</v>
      </c>
      <c r="M1004" t="s"/>
      <c r="N1004" t="s">
        <v>163</v>
      </c>
      <c r="O1004" t="s">
        <v>79</v>
      </c>
      <c r="P1004" t="s">
        <v>1545</v>
      </c>
      <c r="Q1004" t="s"/>
      <c r="R1004" t="s">
        <v>80</v>
      </c>
      <c r="S1004" t="s">
        <v>1551</v>
      </c>
      <c r="T1004" t="s">
        <v>82</v>
      </c>
      <c r="U1004" t="s">
        <v>83</v>
      </c>
      <c r="V1004" t="s">
        <v>84</v>
      </c>
      <c r="W1004" t="s">
        <v>105</v>
      </c>
      <c r="X1004" t="s"/>
      <c r="Y1004" t="s">
        <v>86</v>
      </c>
      <c r="Z1004">
        <f>HYPERLINK("https://hotelmonitor-cachepage.eclerx.com/savepage/tk_1544250405677758_sr_2150.html","info")</f>
        <v/>
      </c>
      <c r="AA1004" t="n">
        <v>-6713351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243</v>
      </c>
      <c r="AQ1004" t="s">
        <v>91</v>
      </c>
      <c r="AR1004" t="s">
        <v>71</v>
      </c>
      <c r="AS1004" t="s"/>
      <c r="AT1004" t="s">
        <v>93</v>
      </c>
      <c r="AU1004" t="s"/>
      <c r="AV1004" t="s"/>
      <c r="AW1004" t="s"/>
      <c r="AX1004" t="s"/>
      <c r="AY1004" t="n">
        <v>6713351</v>
      </c>
      <c r="AZ1004" t="s">
        <v>1548</v>
      </c>
      <c r="BA1004" t="s"/>
      <c r="BB1004" t="n">
        <v>271569</v>
      </c>
      <c r="BC1004" t="n">
        <v>98.9108445122838</v>
      </c>
      <c r="BD1004" t="n">
        <v>8.063528548894711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95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1545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787.15</v>
      </c>
      <c r="L1005" t="s">
        <v>77</v>
      </c>
      <c r="M1005" t="s"/>
      <c r="N1005" t="s">
        <v>1552</v>
      </c>
      <c r="O1005" t="s">
        <v>79</v>
      </c>
      <c r="P1005" t="s">
        <v>1545</v>
      </c>
      <c r="Q1005" t="s"/>
      <c r="R1005" t="s">
        <v>80</v>
      </c>
      <c r="S1005" t="s">
        <v>1553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>
        <f>HYPERLINK("https://hotelmonitor-cachepage.eclerx.com/savepage/tk_1544250405677758_sr_2150.html","info")</f>
        <v/>
      </c>
      <c r="AA1005" t="n">
        <v>-6713351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89</v>
      </c>
      <c r="AO1005" t="s">
        <v>1322</v>
      </c>
      <c r="AP1005" t="n">
        <v>243</v>
      </c>
      <c r="AQ1005" t="s">
        <v>91</v>
      </c>
      <c r="AR1005" t="s">
        <v>71</v>
      </c>
      <c r="AS1005" t="s"/>
      <c r="AT1005" t="s">
        <v>93</v>
      </c>
      <c r="AU1005" t="s"/>
      <c r="AV1005" t="s"/>
      <c r="AW1005" t="s"/>
      <c r="AX1005" t="s"/>
      <c r="AY1005" t="n">
        <v>6713351</v>
      </c>
      <c r="AZ1005" t="s">
        <v>1548</v>
      </c>
      <c r="BA1005" t="s"/>
      <c r="BB1005" t="n">
        <v>271569</v>
      </c>
      <c r="BC1005" t="n">
        <v>98.9108445122838</v>
      </c>
      <c r="BD1005" t="n">
        <v>8.063528548894711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95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1545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841.75</v>
      </c>
      <c r="L1006" t="s">
        <v>77</v>
      </c>
      <c r="M1006" t="s"/>
      <c r="N1006" t="s">
        <v>1552</v>
      </c>
      <c r="O1006" t="s">
        <v>79</v>
      </c>
      <c r="P1006" t="s">
        <v>1545</v>
      </c>
      <c r="Q1006" t="s"/>
      <c r="R1006" t="s">
        <v>80</v>
      </c>
      <c r="S1006" t="s">
        <v>511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HYPERLINK("https://hotelmonitor-cachepage.eclerx.com/savepage/tk_1544250405677758_sr_2150.html","info")</f>
        <v/>
      </c>
      <c r="AA1006" t="n">
        <v>-6713351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243</v>
      </c>
      <c r="AQ1006" t="s">
        <v>91</v>
      </c>
      <c r="AR1006" t="s">
        <v>71</v>
      </c>
      <c r="AS1006" t="s"/>
      <c r="AT1006" t="s">
        <v>93</v>
      </c>
      <c r="AU1006" t="s"/>
      <c r="AV1006" t="s"/>
      <c r="AW1006" t="s"/>
      <c r="AX1006" t="s"/>
      <c r="AY1006" t="n">
        <v>6713351</v>
      </c>
      <c r="AZ1006" t="s">
        <v>1548</v>
      </c>
      <c r="BA1006" t="s"/>
      <c r="BB1006" t="n">
        <v>271569</v>
      </c>
      <c r="BC1006" t="n">
        <v>98.9108445122838</v>
      </c>
      <c r="BD1006" t="n">
        <v>8.063528548894711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95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1545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954.6799999999999</v>
      </c>
      <c r="L1007" t="s">
        <v>77</v>
      </c>
      <c r="M1007" t="s"/>
      <c r="N1007" t="s">
        <v>1552</v>
      </c>
      <c r="O1007" t="s">
        <v>79</v>
      </c>
      <c r="P1007" t="s">
        <v>1545</v>
      </c>
      <c r="Q1007" t="s"/>
      <c r="R1007" t="s">
        <v>80</v>
      </c>
      <c r="S1007" t="s">
        <v>1554</v>
      </c>
      <c r="T1007" t="s">
        <v>82</v>
      </c>
      <c r="U1007" t="s">
        <v>83</v>
      </c>
      <c r="V1007" t="s">
        <v>84</v>
      </c>
      <c r="W1007" t="s">
        <v>105</v>
      </c>
      <c r="X1007" t="s"/>
      <c r="Y1007" t="s">
        <v>86</v>
      </c>
      <c r="Z1007">
        <f>HYPERLINK("https://hotelmonitor-cachepage.eclerx.com/savepage/tk_1544250405677758_sr_2150.html","info")</f>
        <v/>
      </c>
      <c r="AA1007" t="n">
        <v>-6713351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89</v>
      </c>
      <c r="AO1007" t="s">
        <v>1322</v>
      </c>
      <c r="AP1007" t="n">
        <v>243</v>
      </c>
      <c r="AQ1007" t="s">
        <v>91</v>
      </c>
      <c r="AR1007" t="s">
        <v>71</v>
      </c>
      <c r="AS1007" t="s"/>
      <c r="AT1007" t="s">
        <v>93</v>
      </c>
      <c r="AU1007" t="s"/>
      <c r="AV1007" t="s"/>
      <c r="AW1007" t="s"/>
      <c r="AX1007" t="s"/>
      <c r="AY1007" t="n">
        <v>6713351</v>
      </c>
      <c r="AZ1007" t="s">
        <v>1548</v>
      </c>
      <c r="BA1007" t="s"/>
      <c r="BB1007" t="n">
        <v>271569</v>
      </c>
      <c r="BC1007" t="n">
        <v>98.9108445122838</v>
      </c>
      <c r="BD1007" t="n">
        <v>8.063528548894711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95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1545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1010.1</v>
      </c>
      <c r="L1008" t="s">
        <v>77</v>
      </c>
      <c r="M1008" t="s"/>
      <c r="N1008" t="s">
        <v>1552</v>
      </c>
      <c r="O1008" t="s">
        <v>79</v>
      </c>
      <c r="P1008" t="s">
        <v>1545</v>
      </c>
      <c r="Q1008" t="s"/>
      <c r="R1008" t="s">
        <v>80</v>
      </c>
      <c r="S1008" t="s">
        <v>656</v>
      </c>
      <c r="T1008" t="s">
        <v>82</v>
      </c>
      <c r="U1008" t="s">
        <v>83</v>
      </c>
      <c r="V1008" t="s">
        <v>84</v>
      </c>
      <c r="W1008" t="s">
        <v>105</v>
      </c>
      <c r="X1008" t="s"/>
      <c r="Y1008" t="s">
        <v>86</v>
      </c>
      <c r="Z1008">
        <f>HYPERLINK("https://hotelmonitor-cachepage.eclerx.com/savepage/tk_1544250405677758_sr_2150.html","info")</f>
        <v/>
      </c>
      <c r="AA1008" t="n">
        <v>-6713351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243</v>
      </c>
      <c r="AQ1008" t="s">
        <v>91</v>
      </c>
      <c r="AR1008" t="s">
        <v>71</v>
      </c>
      <c r="AS1008" t="s"/>
      <c r="AT1008" t="s">
        <v>93</v>
      </c>
      <c r="AU1008" t="s"/>
      <c r="AV1008" t="s"/>
      <c r="AW1008" t="s"/>
      <c r="AX1008" t="s"/>
      <c r="AY1008" t="n">
        <v>6713351</v>
      </c>
      <c r="AZ1008" t="s">
        <v>1548</v>
      </c>
      <c r="BA1008" t="s"/>
      <c r="BB1008" t="n">
        <v>271569</v>
      </c>
      <c r="BC1008" t="n">
        <v>98.9108445122838</v>
      </c>
      <c r="BD1008" t="n">
        <v>8.063528548894711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95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1555</v>
      </c>
      <c r="F1009" t="n">
        <v>545222</v>
      </c>
      <c r="G1009" t="s">
        <v>74</v>
      </c>
      <c r="H1009" t="s">
        <v>75</v>
      </c>
      <c r="I1009" t="s"/>
      <c r="J1009" t="s">
        <v>76</v>
      </c>
      <c r="K1009" t="n">
        <v>811.39</v>
      </c>
      <c r="L1009" t="s">
        <v>77</v>
      </c>
      <c r="M1009" t="s"/>
      <c r="N1009" t="s">
        <v>1556</v>
      </c>
      <c r="O1009" t="s">
        <v>79</v>
      </c>
      <c r="P1009" t="s">
        <v>1557</v>
      </c>
      <c r="Q1009" t="s"/>
      <c r="R1009" t="s">
        <v>148</v>
      </c>
      <c r="S1009" t="s">
        <v>1558</v>
      </c>
      <c r="T1009" t="s">
        <v>82</v>
      </c>
      <c r="U1009" t="s">
        <v>83</v>
      </c>
      <c r="V1009" t="s">
        <v>84</v>
      </c>
      <c r="W1009" t="s">
        <v>105</v>
      </c>
      <c r="X1009" t="s"/>
      <c r="Y1009" t="s">
        <v>86</v>
      </c>
      <c r="Z1009">
        <f>HYPERLINK("https://hotelmonitor-cachepage.eclerx.com/savepage/tk_15442501873322177_sr_2150.html","info")</f>
        <v/>
      </c>
      <c r="AA1009" t="n">
        <v>100116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89</v>
      </c>
      <c r="AO1009" t="s">
        <v>1559</v>
      </c>
      <c r="AP1009" t="n">
        <v>165</v>
      </c>
      <c r="AQ1009" t="s">
        <v>91</v>
      </c>
      <c r="AR1009" t="s">
        <v>71</v>
      </c>
      <c r="AS1009" t="s"/>
      <c r="AT1009" t="s">
        <v>93</v>
      </c>
      <c r="AU1009" t="s"/>
      <c r="AV1009" t="s"/>
      <c r="AW1009" t="s"/>
      <c r="AX1009" t="s"/>
      <c r="AY1009" t="n">
        <v>754713</v>
      </c>
      <c r="AZ1009" t="s">
        <v>1560</v>
      </c>
      <c r="BA1009" t="s"/>
      <c r="BB1009" t="n">
        <v>108179</v>
      </c>
      <c r="BC1009" t="n">
        <v>98.956916809082</v>
      </c>
      <c r="BD1009" t="n">
        <v>7.96472835540771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95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1555</v>
      </c>
      <c r="F1010" t="n">
        <v>545222</v>
      </c>
      <c r="G1010" t="s">
        <v>74</v>
      </c>
      <c r="H1010" t="s">
        <v>75</v>
      </c>
      <c r="I1010" t="s"/>
      <c r="J1010" t="s">
        <v>76</v>
      </c>
      <c r="K1010" t="n">
        <v>811.39</v>
      </c>
      <c r="L1010" t="s">
        <v>77</v>
      </c>
      <c r="M1010" t="s"/>
      <c r="N1010" t="s">
        <v>1556</v>
      </c>
      <c r="O1010" t="s">
        <v>79</v>
      </c>
      <c r="P1010" t="s">
        <v>1557</v>
      </c>
      <c r="Q1010" t="s"/>
      <c r="R1010" t="s">
        <v>148</v>
      </c>
      <c r="S1010" t="s">
        <v>1558</v>
      </c>
      <c r="T1010" t="s">
        <v>82</v>
      </c>
      <c r="U1010" t="s">
        <v>83</v>
      </c>
      <c r="V1010" t="s">
        <v>84</v>
      </c>
      <c r="W1010" t="s">
        <v>105</v>
      </c>
      <c r="X1010" t="s"/>
      <c r="Y1010" t="s">
        <v>86</v>
      </c>
      <c r="Z1010">
        <f>HYPERLINK("https://hotelmonitor-cachepage.eclerx.com/savepage/tk_15442501873322177_sr_2150.html","info")</f>
        <v/>
      </c>
      <c r="AA1010" t="n">
        <v>100116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89</v>
      </c>
      <c r="AO1010" t="s">
        <v>1559</v>
      </c>
      <c r="AP1010" t="n">
        <v>165</v>
      </c>
      <c r="AQ1010" t="s">
        <v>91</v>
      </c>
      <c r="AR1010" t="s">
        <v>261</v>
      </c>
      <c r="AS1010" t="s"/>
      <c r="AT1010" t="s">
        <v>93</v>
      </c>
      <c r="AU1010" t="s"/>
      <c r="AV1010" t="s"/>
      <c r="AW1010" t="s"/>
      <c r="AX1010" t="s"/>
      <c r="AY1010" t="n">
        <v>754713</v>
      </c>
      <c r="AZ1010" t="s">
        <v>1560</v>
      </c>
      <c r="BA1010" t="s"/>
      <c r="BB1010" t="n">
        <v>108179</v>
      </c>
      <c r="BC1010" t="n">
        <v>98.956916809082</v>
      </c>
      <c r="BD1010" t="n">
        <v>7.96472835540771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95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1555</v>
      </c>
      <c r="F1011" t="n">
        <v>545222</v>
      </c>
      <c r="G1011" t="s">
        <v>74</v>
      </c>
      <c r="H1011" t="s">
        <v>75</v>
      </c>
      <c r="I1011" t="s"/>
      <c r="J1011" t="s">
        <v>76</v>
      </c>
      <c r="K1011" t="n">
        <v>1457.95</v>
      </c>
      <c r="L1011" t="s">
        <v>77</v>
      </c>
      <c r="M1011" t="s"/>
      <c r="N1011" t="s">
        <v>909</v>
      </c>
      <c r="O1011" t="s">
        <v>79</v>
      </c>
      <c r="P1011" t="s">
        <v>1557</v>
      </c>
      <c r="Q1011" t="s"/>
      <c r="R1011" t="s">
        <v>148</v>
      </c>
      <c r="S1011" t="s">
        <v>1561</v>
      </c>
      <c r="T1011" t="s">
        <v>82</v>
      </c>
      <c r="U1011" t="s">
        <v>83</v>
      </c>
      <c r="V1011" t="s">
        <v>84</v>
      </c>
      <c r="W1011" t="s">
        <v>105</v>
      </c>
      <c r="X1011" t="s"/>
      <c r="Y1011" t="s">
        <v>86</v>
      </c>
      <c r="Z1011">
        <f>HYPERLINK("https://hotelmonitor-cachepage.eclerx.com/savepage/tk_15442501873322177_sr_2150.html","info")</f>
        <v/>
      </c>
      <c r="AA1011" t="n">
        <v>100116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89</v>
      </c>
      <c r="AO1011" t="s">
        <v>1562</v>
      </c>
      <c r="AP1011" t="n">
        <v>165</v>
      </c>
      <c r="AQ1011" t="s">
        <v>91</v>
      </c>
      <c r="AR1011" t="s">
        <v>71</v>
      </c>
      <c r="AS1011" t="s"/>
      <c r="AT1011" t="s">
        <v>93</v>
      </c>
      <c r="AU1011" t="s"/>
      <c r="AV1011" t="s"/>
      <c r="AW1011" t="s"/>
      <c r="AX1011" t="s"/>
      <c r="AY1011" t="n">
        <v>754713</v>
      </c>
      <c r="AZ1011" t="s">
        <v>1560</v>
      </c>
      <c r="BA1011" t="s"/>
      <c r="BB1011" t="n">
        <v>108179</v>
      </c>
      <c r="BC1011" t="n">
        <v>98.956916809082</v>
      </c>
      <c r="BD1011" t="n">
        <v>7.96472835540771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95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1555</v>
      </c>
      <c r="F1012" t="n">
        <v>545222</v>
      </c>
      <c r="G1012" t="s">
        <v>74</v>
      </c>
      <c r="H1012" t="s">
        <v>75</v>
      </c>
      <c r="I1012" t="s"/>
      <c r="J1012" t="s">
        <v>76</v>
      </c>
      <c r="K1012" t="n">
        <v>1457.95</v>
      </c>
      <c r="L1012" t="s">
        <v>77</v>
      </c>
      <c r="M1012" t="s"/>
      <c r="N1012" t="s">
        <v>909</v>
      </c>
      <c r="O1012" t="s">
        <v>79</v>
      </c>
      <c r="P1012" t="s">
        <v>1557</v>
      </c>
      <c r="Q1012" t="s"/>
      <c r="R1012" t="s">
        <v>148</v>
      </c>
      <c r="S1012" t="s">
        <v>1561</v>
      </c>
      <c r="T1012" t="s">
        <v>82</v>
      </c>
      <c r="U1012" t="s">
        <v>83</v>
      </c>
      <c r="V1012" t="s">
        <v>84</v>
      </c>
      <c r="W1012" t="s">
        <v>105</v>
      </c>
      <c r="X1012" t="s"/>
      <c r="Y1012" t="s">
        <v>86</v>
      </c>
      <c r="Z1012">
        <f>HYPERLINK("https://hotelmonitor-cachepage.eclerx.com/savepage/tk_15442501873322177_sr_2150.html","info")</f>
        <v/>
      </c>
      <c r="AA1012" t="n">
        <v>100116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89</v>
      </c>
      <c r="AO1012" t="s">
        <v>1562</v>
      </c>
      <c r="AP1012" t="n">
        <v>165</v>
      </c>
      <c r="AQ1012" t="s">
        <v>91</v>
      </c>
      <c r="AR1012" t="s">
        <v>261</v>
      </c>
      <c r="AS1012" t="s"/>
      <c r="AT1012" t="s">
        <v>93</v>
      </c>
      <c r="AU1012" t="s"/>
      <c r="AV1012" t="s"/>
      <c r="AW1012" t="s"/>
      <c r="AX1012" t="s"/>
      <c r="AY1012" t="n">
        <v>754713</v>
      </c>
      <c r="AZ1012" t="s">
        <v>1560</v>
      </c>
      <c r="BA1012" t="s"/>
      <c r="BB1012" t="n">
        <v>108179</v>
      </c>
      <c r="BC1012" t="n">
        <v>98.956916809082</v>
      </c>
      <c r="BD1012" t="n">
        <v>7.96472835540771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95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1555</v>
      </c>
      <c r="F1013" t="n">
        <v>545222</v>
      </c>
      <c r="G1013" t="s">
        <v>74</v>
      </c>
      <c r="H1013" t="s">
        <v>75</v>
      </c>
      <c r="I1013" t="s"/>
      <c r="J1013" t="s">
        <v>76</v>
      </c>
      <c r="K1013" t="n">
        <v>1782.82</v>
      </c>
      <c r="L1013" t="s">
        <v>77</v>
      </c>
      <c r="M1013" t="s"/>
      <c r="N1013" t="s">
        <v>1556</v>
      </c>
      <c r="O1013" t="s">
        <v>79</v>
      </c>
      <c r="P1013" t="s">
        <v>1557</v>
      </c>
      <c r="Q1013" t="s"/>
      <c r="R1013" t="s">
        <v>148</v>
      </c>
      <c r="S1013" t="s">
        <v>1563</v>
      </c>
      <c r="T1013" t="s">
        <v>82</v>
      </c>
      <c r="U1013" t="s">
        <v>83</v>
      </c>
      <c r="V1013" t="s">
        <v>84</v>
      </c>
      <c r="W1013" t="s">
        <v>105</v>
      </c>
      <c r="X1013" t="s"/>
      <c r="Y1013" t="s">
        <v>86</v>
      </c>
      <c r="Z1013">
        <f>HYPERLINK("https://hotelmonitor-cachepage.eclerx.com/savepage/tk_15442501873322177_sr_2150.html","info")</f>
        <v/>
      </c>
      <c r="AA1013" t="n">
        <v>100116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89</v>
      </c>
      <c r="AO1013" t="s">
        <v>1564</v>
      </c>
      <c r="AP1013" t="n">
        <v>165</v>
      </c>
      <c r="AQ1013" t="s">
        <v>91</v>
      </c>
      <c r="AR1013" t="s">
        <v>71</v>
      </c>
      <c r="AS1013" t="s"/>
      <c r="AT1013" t="s">
        <v>93</v>
      </c>
      <c r="AU1013" t="s"/>
      <c r="AV1013" t="s"/>
      <c r="AW1013" t="s"/>
      <c r="AX1013" t="s"/>
      <c r="AY1013" t="n">
        <v>754713</v>
      </c>
      <c r="AZ1013" t="s">
        <v>1560</v>
      </c>
      <c r="BA1013" t="s"/>
      <c r="BB1013" t="n">
        <v>108179</v>
      </c>
      <c r="BC1013" t="n">
        <v>98.956916809082</v>
      </c>
      <c r="BD1013" t="n">
        <v>7.96472835540771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95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1555</v>
      </c>
      <c r="F1014" t="n">
        <v>545222</v>
      </c>
      <c r="G1014" t="s">
        <v>74</v>
      </c>
      <c r="H1014" t="s">
        <v>75</v>
      </c>
      <c r="I1014" t="s"/>
      <c r="J1014" t="s">
        <v>76</v>
      </c>
      <c r="K1014" t="n">
        <v>1782.82</v>
      </c>
      <c r="L1014" t="s">
        <v>77</v>
      </c>
      <c r="M1014" t="s"/>
      <c r="N1014" t="s">
        <v>1556</v>
      </c>
      <c r="O1014" t="s">
        <v>79</v>
      </c>
      <c r="P1014" t="s">
        <v>1557</v>
      </c>
      <c r="Q1014" t="s"/>
      <c r="R1014" t="s">
        <v>148</v>
      </c>
      <c r="S1014" t="s">
        <v>1563</v>
      </c>
      <c r="T1014" t="s">
        <v>82</v>
      </c>
      <c r="U1014" t="s">
        <v>83</v>
      </c>
      <c r="V1014" t="s">
        <v>84</v>
      </c>
      <c r="W1014" t="s">
        <v>105</v>
      </c>
      <c r="X1014" t="s"/>
      <c r="Y1014" t="s">
        <v>86</v>
      </c>
      <c r="Z1014">
        <f>HYPERLINK("https://hotelmonitor-cachepage.eclerx.com/savepage/tk_15442501873322177_sr_2150.html","info")</f>
        <v/>
      </c>
      <c r="AA1014" t="n">
        <v>100116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89</v>
      </c>
      <c r="AO1014" t="s">
        <v>1564</v>
      </c>
      <c r="AP1014" t="n">
        <v>165</v>
      </c>
      <c r="AQ1014" t="s">
        <v>91</v>
      </c>
      <c r="AR1014" t="s">
        <v>261</v>
      </c>
      <c r="AS1014" t="s"/>
      <c r="AT1014" t="s">
        <v>93</v>
      </c>
      <c r="AU1014" t="s"/>
      <c r="AV1014" t="s"/>
      <c r="AW1014" t="s"/>
      <c r="AX1014" t="s"/>
      <c r="AY1014" t="n">
        <v>754713</v>
      </c>
      <c r="AZ1014" t="s">
        <v>1560</v>
      </c>
      <c r="BA1014" t="s"/>
      <c r="BB1014" t="n">
        <v>108179</v>
      </c>
      <c r="BC1014" t="n">
        <v>98.956916809082</v>
      </c>
      <c r="BD1014" t="n">
        <v>7.96472835540771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95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1555</v>
      </c>
      <c r="F1015" t="n">
        <v>545222</v>
      </c>
      <c r="G1015" t="s">
        <v>74</v>
      </c>
      <c r="H1015" t="s">
        <v>75</v>
      </c>
      <c r="I1015" t="s"/>
      <c r="J1015" t="s">
        <v>76</v>
      </c>
      <c r="K1015" t="n">
        <v>1893.94</v>
      </c>
      <c r="L1015" t="s">
        <v>77</v>
      </c>
      <c r="M1015" t="s"/>
      <c r="N1015" t="s">
        <v>1556</v>
      </c>
      <c r="O1015" t="s">
        <v>79</v>
      </c>
      <c r="P1015" t="s">
        <v>1557</v>
      </c>
      <c r="Q1015" t="s"/>
      <c r="R1015" t="s">
        <v>148</v>
      </c>
      <c r="S1015" t="s">
        <v>1565</v>
      </c>
      <c r="T1015" t="s">
        <v>82</v>
      </c>
      <c r="U1015" t="s">
        <v>83</v>
      </c>
      <c r="V1015" t="s">
        <v>84</v>
      </c>
      <c r="W1015" t="s">
        <v>105</v>
      </c>
      <c r="X1015" t="s"/>
      <c r="Y1015" t="s">
        <v>86</v>
      </c>
      <c r="Z1015">
        <f>HYPERLINK("https://hotelmonitor-cachepage.eclerx.com/savepage/tk_15442501873322177_sr_2150.html","info")</f>
        <v/>
      </c>
      <c r="AA1015" t="n">
        <v>100116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89</v>
      </c>
      <c r="AO1015" t="s">
        <v>1566</v>
      </c>
      <c r="AP1015" t="n">
        <v>165</v>
      </c>
      <c r="AQ1015" t="s">
        <v>91</v>
      </c>
      <c r="AR1015" t="s">
        <v>71</v>
      </c>
      <c r="AS1015" t="s"/>
      <c r="AT1015" t="s">
        <v>93</v>
      </c>
      <c r="AU1015" t="s"/>
      <c r="AV1015" t="s"/>
      <c r="AW1015" t="s"/>
      <c r="AX1015" t="s"/>
      <c r="AY1015" t="n">
        <v>754713</v>
      </c>
      <c r="AZ1015" t="s">
        <v>1560</v>
      </c>
      <c r="BA1015" t="s"/>
      <c r="BB1015" t="n">
        <v>108179</v>
      </c>
      <c r="BC1015" t="n">
        <v>98.956916809082</v>
      </c>
      <c r="BD1015" t="n">
        <v>7.96472835540771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95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1555</v>
      </c>
      <c r="F1016" t="n">
        <v>545222</v>
      </c>
      <c r="G1016" t="s">
        <v>74</v>
      </c>
      <c r="H1016" t="s">
        <v>75</v>
      </c>
      <c r="I1016" t="s"/>
      <c r="J1016" t="s">
        <v>76</v>
      </c>
      <c r="K1016" t="n">
        <v>1893.94</v>
      </c>
      <c r="L1016" t="s">
        <v>77</v>
      </c>
      <c r="M1016" t="s"/>
      <c r="N1016" t="s">
        <v>1556</v>
      </c>
      <c r="O1016" t="s">
        <v>79</v>
      </c>
      <c r="P1016" t="s">
        <v>1557</v>
      </c>
      <c r="Q1016" t="s"/>
      <c r="R1016" t="s">
        <v>148</v>
      </c>
      <c r="S1016" t="s">
        <v>1565</v>
      </c>
      <c r="T1016" t="s">
        <v>82</v>
      </c>
      <c r="U1016" t="s">
        <v>83</v>
      </c>
      <c r="V1016" t="s">
        <v>84</v>
      </c>
      <c r="W1016" t="s">
        <v>105</v>
      </c>
      <c r="X1016" t="s"/>
      <c r="Y1016" t="s">
        <v>86</v>
      </c>
      <c r="Z1016">
        <f>HYPERLINK("https://hotelmonitor-cachepage.eclerx.com/savepage/tk_15442501873322177_sr_2150.html","info")</f>
        <v/>
      </c>
      <c r="AA1016" t="n">
        <v>100116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89</v>
      </c>
      <c r="AO1016" t="s">
        <v>1566</v>
      </c>
      <c r="AP1016" t="n">
        <v>165</v>
      </c>
      <c r="AQ1016" t="s">
        <v>91</v>
      </c>
      <c r="AR1016" t="s">
        <v>261</v>
      </c>
      <c r="AS1016" t="s"/>
      <c r="AT1016" t="s">
        <v>93</v>
      </c>
      <c r="AU1016" t="s"/>
      <c r="AV1016" t="s"/>
      <c r="AW1016" t="s"/>
      <c r="AX1016" t="s"/>
      <c r="AY1016" t="n">
        <v>754713</v>
      </c>
      <c r="AZ1016" t="s">
        <v>1560</v>
      </c>
      <c r="BA1016" t="s"/>
      <c r="BB1016" t="n">
        <v>108179</v>
      </c>
      <c r="BC1016" t="n">
        <v>98.956916809082</v>
      </c>
      <c r="BD1016" t="n">
        <v>7.96472835540771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95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1555</v>
      </c>
      <c r="F1017" t="n">
        <v>545222</v>
      </c>
      <c r="G1017" t="s">
        <v>74</v>
      </c>
      <c r="H1017" t="s">
        <v>75</v>
      </c>
      <c r="I1017" t="s"/>
      <c r="J1017" t="s">
        <v>76</v>
      </c>
      <c r="K1017" t="n">
        <v>3169.47</v>
      </c>
      <c r="L1017" t="s">
        <v>77</v>
      </c>
      <c r="M1017" t="s"/>
      <c r="N1017" t="s">
        <v>909</v>
      </c>
      <c r="O1017" t="s">
        <v>79</v>
      </c>
      <c r="P1017" t="s">
        <v>1557</v>
      </c>
      <c r="Q1017" t="s"/>
      <c r="R1017" t="s">
        <v>148</v>
      </c>
      <c r="S1017" t="s">
        <v>1567</v>
      </c>
      <c r="T1017" t="s">
        <v>82</v>
      </c>
      <c r="U1017" t="s">
        <v>83</v>
      </c>
      <c r="V1017" t="s">
        <v>84</v>
      </c>
      <c r="W1017" t="s">
        <v>105</v>
      </c>
      <c r="X1017" t="s"/>
      <c r="Y1017" t="s">
        <v>86</v>
      </c>
      <c r="Z1017">
        <f>HYPERLINK("https://hotelmonitor-cachepage.eclerx.com/savepage/tk_15442501873322177_sr_2150.html","info")</f>
        <v/>
      </c>
      <c r="AA1017" t="n">
        <v>100116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89</v>
      </c>
      <c r="AO1017" t="s">
        <v>1568</v>
      </c>
      <c r="AP1017" t="n">
        <v>165</v>
      </c>
      <c r="AQ1017" t="s">
        <v>91</v>
      </c>
      <c r="AR1017" t="s">
        <v>71</v>
      </c>
      <c r="AS1017" t="s"/>
      <c r="AT1017" t="s">
        <v>93</v>
      </c>
      <c r="AU1017" t="s"/>
      <c r="AV1017" t="s"/>
      <c r="AW1017" t="s"/>
      <c r="AX1017" t="s"/>
      <c r="AY1017" t="n">
        <v>754713</v>
      </c>
      <c r="AZ1017" t="s">
        <v>1560</v>
      </c>
      <c r="BA1017" t="s"/>
      <c r="BB1017" t="n">
        <v>108179</v>
      </c>
      <c r="BC1017" t="n">
        <v>98.956916809082</v>
      </c>
      <c r="BD1017" t="n">
        <v>7.96472835540771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95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1555</v>
      </c>
      <c r="F1018" t="n">
        <v>545222</v>
      </c>
      <c r="G1018" t="s">
        <v>74</v>
      </c>
      <c r="H1018" t="s">
        <v>75</v>
      </c>
      <c r="I1018" t="s"/>
      <c r="J1018" t="s">
        <v>76</v>
      </c>
      <c r="K1018" t="n">
        <v>3169.47</v>
      </c>
      <c r="L1018" t="s">
        <v>77</v>
      </c>
      <c r="M1018" t="s"/>
      <c r="N1018" t="s">
        <v>909</v>
      </c>
      <c r="O1018" t="s">
        <v>79</v>
      </c>
      <c r="P1018" t="s">
        <v>1557</v>
      </c>
      <c r="Q1018" t="s"/>
      <c r="R1018" t="s">
        <v>148</v>
      </c>
      <c r="S1018" t="s">
        <v>1567</v>
      </c>
      <c r="T1018" t="s">
        <v>82</v>
      </c>
      <c r="U1018" t="s">
        <v>83</v>
      </c>
      <c r="V1018" t="s">
        <v>84</v>
      </c>
      <c r="W1018" t="s">
        <v>105</v>
      </c>
      <c r="X1018" t="s"/>
      <c r="Y1018" t="s">
        <v>86</v>
      </c>
      <c r="Z1018">
        <f>HYPERLINK("https://hotelmonitor-cachepage.eclerx.com/savepage/tk_15442501873322177_sr_2150.html","info")</f>
        <v/>
      </c>
      <c r="AA1018" t="n">
        <v>100116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89</v>
      </c>
      <c r="AO1018" t="s">
        <v>1568</v>
      </c>
      <c r="AP1018" t="n">
        <v>165</v>
      </c>
      <c r="AQ1018" t="s">
        <v>91</v>
      </c>
      <c r="AR1018" t="s">
        <v>261</v>
      </c>
      <c r="AS1018" t="s"/>
      <c r="AT1018" t="s">
        <v>93</v>
      </c>
      <c r="AU1018" t="s"/>
      <c r="AV1018" t="s"/>
      <c r="AW1018" t="s"/>
      <c r="AX1018" t="s"/>
      <c r="AY1018" t="n">
        <v>754713</v>
      </c>
      <c r="AZ1018" t="s">
        <v>1560</v>
      </c>
      <c r="BA1018" t="s"/>
      <c r="BB1018" t="n">
        <v>108179</v>
      </c>
      <c r="BC1018" t="n">
        <v>98.956916809082</v>
      </c>
      <c r="BD1018" t="n">
        <v>7.96472835540771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95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1555</v>
      </c>
      <c r="F1019" t="n">
        <v>545222</v>
      </c>
      <c r="G1019" t="s">
        <v>74</v>
      </c>
      <c r="H1019" t="s">
        <v>75</v>
      </c>
      <c r="I1019" t="s"/>
      <c r="J1019" t="s">
        <v>76</v>
      </c>
      <c r="K1019" t="n">
        <v>3367</v>
      </c>
      <c r="L1019" t="s">
        <v>77</v>
      </c>
      <c r="M1019" t="s"/>
      <c r="N1019" t="s">
        <v>909</v>
      </c>
      <c r="O1019" t="s">
        <v>79</v>
      </c>
      <c r="P1019" t="s">
        <v>1557</v>
      </c>
      <c r="Q1019" t="s"/>
      <c r="R1019" t="s">
        <v>148</v>
      </c>
      <c r="S1019" t="s">
        <v>463</v>
      </c>
      <c r="T1019" t="s">
        <v>82</v>
      </c>
      <c r="U1019" t="s">
        <v>83</v>
      </c>
      <c r="V1019" t="s">
        <v>84</v>
      </c>
      <c r="W1019" t="s">
        <v>105</v>
      </c>
      <c r="X1019" t="s"/>
      <c r="Y1019" t="s">
        <v>86</v>
      </c>
      <c r="Z1019">
        <f>HYPERLINK("https://hotelmonitor-cachepage.eclerx.com/savepage/tk_15442501873322177_sr_2150.html","info")</f>
        <v/>
      </c>
      <c r="AA1019" t="n">
        <v>100116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89</v>
      </c>
      <c r="AO1019" t="s">
        <v>1569</v>
      </c>
      <c r="AP1019" t="n">
        <v>165</v>
      </c>
      <c r="AQ1019" t="s">
        <v>91</v>
      </c>
      <c r="AR1019" t="s">
        <v>71</v>
      </c>
      <c r="AS1019" t="s"/>
      <c r="AT1019" t="s">
        <v>93</v>
      </c>
      <c r="AU1019" t="s"/>
      <c r="AV1019" t="s"/>
      <c r="AW1019" t="s"/>
      <c r="AX1019" t="s"/>
      <c r="AY1019" t="n">
        <v>754713</v>
      </c>
      <c r="AZ1019" t="s">
        <v>1560</v>
      </c>
      <c r="BA1019" t="s"/>
      <c r="BB1019" t="n">
        <v>108179</v>
      </c>
      <c r="BC1019" t="n">
        <v>98.956916809082</v>
      </c>
      <c r="BD1019" t="n">
        <v>7.96472835540771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95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1555</v>
      </c>
      <c r="F1020" t="n">
        <v>545222</v>
      </c>
      <c r="G1020" t="s">
        <v>74</v>
      </c>
      <c r="H1020" t="s">
        <v>75</v>
      </c>
      <c r="I1020" t="s"/>
      <c r="J1020" t="s">
        <v>76</v>
      </c>
      <c r="K1020" t="n">
        <v>3367</v>
      </c>
      <c r="L1020" t="s">
        <v>77</v>
      </c>
      <c r="M1020" t="s"/>
      <c r="N1020" t="s">
        <v>909</v>
      </c>
      <c r="O1020" t="s">
        <v>79</v>
      </c>
      <c r="P1020" t="s">
        <v>1557</v>
      </c>
      <c r="Q1020" t="s"/>
      <c r="R1020" t="s">
        <v>148</v>
      </c>
      <c r="S1020" t="s">
        <v>463</v>
      </c>
      <c r="T1020" t="s">
        <v>82</v>
      </c>
      <c r="U1020" t="s">
        <v>83</v>
      </c>
      <c r="V1020" t="s">
        <v>84</v>
      </c>
      <c r="W1020" t="s">
        <v>105</v>
      </c>
      <c r="X1020" t="s"/>
      <c r="Y1020" t="s">
        <v>86</v>
      </c>
      <c r="Z1020">
        <f>HYPERLINK("https://hotelmonitor-cachepage.eclerx.com/savepage/tk_15442501873322177_sr_2150.html","info")</f>
        <v/>
      </c>
      <c r="AA1020" t="n">
        <v>100116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89</v>
      </c>
      <c r="AO1020" t="s">
        <v>1569</v>
      </c>
      <c r="AP1020" t="n">
        <v>165</v>
      </c>
      <c r="AQ1020" t="s">
        <v>91</v>
      </c>
      <c r="AR1020" t="s">
        <v>261</v>
      </c>
      <c r="AS1020" t="s"/>
      <c r="AT1020" t="s">
        <v>93</v>
      </c>
      <c r="AU1020" t="s"/>
      <c r="AV1020" t="s"/>
      <c r="AW1020" t="s"/>
      <c r="AX1020" t="s"/>
      <c r="AY1020" t="n">
        <v>754713</v>
      </c>
      <c r="AZ1020" t="s">
        <v>1560</v>
      </c>
      <c r="BA1020" t="s"/>
      <c r="BB1020" t="n">
        <v>108179</v>
      </c>
      <c r="BC1020" t="n">
        <v>98.956916809082</v>
      </c>
      <c r="BD1020" t="n">
        <v>7.96472835540771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95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1555</v>
      </c>
      <c r="F1021" t="n">
        <v>545222</v>
      </c>
      <c r="G1021" t="s">
        <v>74</v>
      </c>
      <c r="H1021" t="s">
        <v>75</v>
      </c>
      <c r="I1021" t="s"/>
      <c r="J1021" t="s">
        <v>76</v>
      </c>
      <c r="K1021" t="n">
        <v>3823.28</v>
      </c>
      <c r="L1021" t="s">
        <v>77</v>
      </c>
      <c r="M1021" t="s"/>
      <c r="N1021" t="s">
        <v>1556</v>
      </c>
      <c r="O1021" t="s">
        <v>79</v>
      </c>
      <c r="P1021" t="s">
        <v>1557</v>
      </c>
      <c r="Q1021" t="s"/>
      <c r="R1021" t="s">
        <v>148</v>
      </c>
      <c r="S1021" t="s">
        <v>1570</v>
      </c>
      <c r="T1021" t="s">
        <v>82</v>
      </c>
      <c r="U1021" t="s">
        <v>83</v>
      </c>
      <c r="V1021" t="s">
        <v>84</v>
      </c>
      <c r="W1021" t="s">
        <v>105</v>
      </c>
      <c r="X1021" t="s"/>
      <c r="Y1021" t="s">
        <v>86</v>
      </c>
      <c r="Z1021">
        <f>HYPERLINK("https://hotelmonitor-cachepage.eclerx.com/savepage/tk_15442501873322177_sr_2150.html","info")</f>
        <v/>
      </c>
      <c r="AA1021" t="n">
        <v>100116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89</v>
      </c>
      <c r="AO1021" t="s">
        <v>90</v>
      </c>
      <c r="AP1021" t="n">
        <v>165</v>
      </c>
      <c r="AQ1021" t="s">
        <v>91</v>
      </c>
      <c r="AR1021" t="s">
        <v>92</v>
      </c>
      <c r="AS1021" t="s"/>
      <c r="AT1021" t="s">
        <v>93</v>
      </c>
      <c r="AU1021" t="s"/>
      <c r="AV1021" t="s"/>
      <c r="AW1021" t="s"/>
      <c r="AX1021" t="s"/>
      <c r="AY1021" t="n">
        <v>754713</v>
      </c>
      <c r="AZ1021" t="s">
        <v>1560</v>
      </c>
      <c r="BA1021" t="s"/>
      <c r="BB1021" t="n">
        <v>108179</v>
      </c>
      <c r="BC1021" t="n">
        <v>98.956916809082</v>
      </c>
      <c r="BD1021" t="n">
        <v>7.96472835540771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1555</v>
      </c>
      <c r="F1022" t="n">
        <v>545222</v>
      </c>
      <c r="G1022" t="s">
        <v>74</v>
      </c>
      <c r="H1022" t="s">
        <v>75</v>
      </c>
      <c r="I1022" t="s"/>
      <c r="J1022" t="s">
        <v>76</v>
      </c>
      <c r="K1022" t="n">
        <v>6796.94</v>
      </c>
      <c r="L1022" t="s">
        <v>77</v>
      </c>
      <c r="M1022" t="s"/>
      <c r="N1022" t="s">
        <v>909</v>
      </c>
      <c r="O1022" t="s">
        <v>79</v>
      </c>
      <c r="P1022" t="s">
        <v>1557</v>
      </c>
      <c r="Q1022" t="s"/>
      <c r="R1022" t="s">
        <v>148</v>
      </c>
      <c r="S1022" t="s">
        <v>1571</v>
      </c>
      <c r="T1022" t="s">
        <v>82</v>
      </c>
      <c r="U1022" t="s">
        <v>83</v>
      </c>
      <c r="V1022" t="s">
        <v>84</v>
      </c>
      <c r="W1022" t="s">
        <v>105</v>
      </c>
      <c r="X1022" t="s"/>
      <c r="Y1022" t="s">
        <v>86</v>
      </c>
      <c r="Z1022">
        <f>HYPERLINK("https://hotelmonitor-cachepage.eclerx.com/savepage/tk_15442501873322177_sr_2150.html","info")</f>
        <v/>
      </c>
      <c r="AA1022" t="n">
        <v>100116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89</v>
      </c>
      <c r="AO1022" t="s">
        <v>296</v>
      </c>
      <c r="AP1022" t="n">
        <v>165</v>
      </c>
      <c r="AQ1022" t="s">
        <v>91</v>
      </c>
      <c r="AR1022" t="s">
        <v>92</v>
      </c>
      <c r="AS1022" t="s"/>
      <c r="AT1022" t="s">
        <v>93</v>
      </c>
      <c r="AU1022" t="s"/>
      <c r="AV1022" t="s"/>
      <c r="AW1022" t="s"/>
      <c r="AX1022" t="s"/>
      <c r="AY1022" t="n">
        <v>754713</v>
      </c>
      <c r="AZ1022" t="s">
        <v>1560</v>
      </c>
      <c r="BA1022" t="s"/>
      <c r="BB1022" t="n">
        <v>108179</v>
      </c>
      <c r="BC1022" t="n">
        <v>98.956916809082</v>
      </c>
      <c r="BD1022" t="n">
        <v>7.96472835540771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1572</v>
      </c>
      <c r="F1023" t="n">
        <v>991926</v>
      </c>
      <c r="G1023" t="s">
        <v>74</v>
      </c>
      <c r="H1023" t="s">
        <v>75</v>
      </c>
      <c r="I1023" t="s"/>
      <c r="J1023" t="s">
        <v>76</v>
      </c>
      <c r="K1023" t="n">
        <v>3152.06</v>
      </c>
      <c r="L1023" t="s">
        <v>77</v>
      </c>
      <c r="M1023" t="s"/>
      <c r="N1023" t="s">
        <v>103</v>
      </c>
      <c r="O1023" t="s">
        <v>79</v>
      </c>
      <c r="P1023" t="s">
        <v>1572</v>
      </c>
      <c r="Q1023" t="s"/>
      <c r="R1023" t="s">
        <v>148</v>
      </c>
      <c r="S1023" t="s">
        <v>1573</v>
      </c>
      <c r="T1023" t="s">
        <v>82</v>
      </c>
      <c r="U1023" t="s">
        <v>83</v>
      </c>
      <c r="V1023" t="s">
        <v>84</v>
      </c>
      <c r="W1023" t="s">
        <v>105</v>
      </c>
      <c r="X1023" t="s"/>
      <c r="Y1023" t="s">
        <v>86</v>
      </c>
      <c r="Z1023">
        <f>HYPERLINK("https://hotelmonitor-cachepage.eclerx.com/savepage/tk_15442502149062278_sr_2150.html","info")</f>
        <v/>
      </c>
      <c r="AA1023" t="n">
        <v>147326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89</v>
      </c>
      <c r="AO1023" t="s">
        <v>1574</v>
      </c>
      <c r="AP1023" t="n">
        <v>173</v>
      </c>
      <c r="AQ1023" t="s">
        <v>91</v>
      </c>
      <c r="AR1023" t="s">
        <v>1111</v>
      </c>
      <c r="AS1023" t="s"/>
      <c r="AT1023" t="s">
        <v>93</v>
      </c>
      <c r="AU1023" t="s"/>
      <c r="AV1023" t="s"/>
      <c r="AW1023" t="s"/>
      <c r="AX1023" t="s"/>
      <c r="AY1023" t="n">
        <v>4751005</v>
      </c>
      <c r="AZ1023" t="s">
        <v>1575</v>
      </c>
      <c r="BA1023" t="s"/>
      <c r="BB1023" t="n">
        <v>49013</v>
      </c>
      <c r="BC1023" t="n">
        <v>98.8159489631653</v>
      </c>
      <c r="BD1023" t="n">
        <v>8.03916783176623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1572</v>
      </c>
      <c r="F1024" t="n">
        <v>991926</v>
      </c>
      <c r="G1024" t="s">
        <v>74</v>
      </c>
      <c r="H1024" t="s">
        <v>75</v>
      </c>
      <c r="I1024" t="s"/>
      <c r="J1024" t="s">
        <v>76</v>
      </c>
      <c r="K1024" t="n">
        <v>3625.34</v>
      </c>
      <c r="L1024" t="s">
        <v>77</v>
      </c>
      <c r="M1024" t="s"/>
      <c r="N1024" t="s">
        <v>1576</v>
      </c>
      <c r="O1024" t="s">
        <v>79</v>
      </c>
      <c r="P1024" t="s">
        <v>1572</v>
      </c>
      <c r="Q1024" t="s"/>
      <c r="R1024" t="s">
        <v>148</v>
      </c>
      <c r="S1024" t="s">
        <v>1577</v>
      </c>
      <c r="T1024" t="s">
        <v>82</v>
      </c>
      <c r="U1024" t="s">
        <v>83</v>
      </c>
      <c r="V1024" t="s">
        <v>84</v>
      </c>
      <c r="W1024" t="s">
        <v>105</v>
      </c>
      <c r="X1024" t="s"/>
      <c r="Y1024" t="s">
        <v>86</v>
      </c>
      <c r="Z1024">
        <f>HYPERLINK("https://hotelmonitor-cachepage.eclerx.com/savepage/tk_15442502149062278_sr_2150.html","info")</f>
        <v/>
      </c>
      <c r="AA1024" t="n">
        <v>147326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89</v>
      </c>
      <c r="AO1024" t="s">
        <v>1578</v>
      </c>
      <c r="AP1024" t="n">
        <v>173</v>
      </c>
      <c r="AQ1024" t="s">
        <v>91</v>
      </c>
      <c r="AR1024" t="s">
        <v>1111</v>
      </c>
      <c r="AS1024" t="s"/>
      <c r="AT1024" t="s">
        <v>93</v>
      </c>
      <c r="AU1024" t="s"/>
      <c r="AV1024" t="s"/>
      <c r="AW1024" t="s"/>
      <c r="AX1024" t="s"/>
      <c r="AY1024" t="n">
        <v>4751005</v>
      </c>
      <c r="AZ1024" t="s">
        <v>1575</v>
      </c>
      <c r="BA1024" t="s"/>
      <c r="BB1024" t="n">
        <v>49013</v>
      </c>
      <c r="BC1024" t="n">
        <v>98.8159489631653</v>
      </c>
      <c r="BD1024" t="n">
        <v>8.03916783176623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1572</v>
      </c>
      <c r="F1025" t="n">
        <v>991926</v>
      </c>
      <c r="G1025" t="s">
        <v>74</v>
      </c>
      <c r="H1025" t="s">
        <v>75</v>
      </c>
      <c r="I1025" t="s"/>
      <c r="J1025" t="s">
        <v>76</v>
      </c>
      <c r="K1025" t="n">
        <v>3791.07</v>
      </c>
      <c r="L1025" t="s">
        <v>77</v>
      </c>
      <c r="M1025" t="s"/>
      <c r="N1025" t="s">
        <v>103</v>
      </c>
      <c r="O1025" t="s">
        <v>79</v>
      </c>
      <c r="P1025" t="s">
        <v>1572</v>
      </c>
      <c r="Q1025" t="s"/>
      <c r="R1025" t="s">
        <v>148</v>
      </c>
      <c r="S1025" t="s">
        <v>1579</v>
      </c>
      <c r="T1025" t="s">
        <v>82</v>
      </c>
      <c r="U1025" t="s">
        <v>83</v>
      </c>
      <c r="V1025" t="s">
        <v>84</v>
      </c>
      <c r="W1025" t="s">
        <v>105</v>
      </c>
      <c r="X1025" t="s"/>
      <c r="Y1025" t="s">
        <v>86</v>
      </c>
      <c r="Z1025">
        <f>HYPERLINK("https://hotelmonitor-cachepage.eclerx.com/savepage/tk_15442502149062278_sr_2150.html","info")</f>
        <v/>
      </c>
      <c r="AA1025" t="n">
        <v>147326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173</v>
      </c>
      <c r="AQ1025" t="s">
        <v>91</v>
      </c>
      <c r="AR1025" t="s">
        <v>92</v>
      </c>
      <c r="AS1025" t="s"/>
      <c r="AT1025" t="s">
        <v>93</v>
      </c>
      <c r="AU1025" t="s"/>
      <c r="AV1025" t="s"/>
      <c r="AW1025" t="s"/>
      <c r="AX1025" t="s"/>
      <c r="AY1025" t="n">
        <v>4751005</v>
      </c>
      <c r="AZ1025" t="s">
        <v>1575</v>
      </c>
      <c r="BA1025" t="s"/>
      <c r="BB1025" t="n">
        <v>49013</v>
      </c>
      <c r="BC1025" t="n">
        <v>98.8159489631653</v>
      </c>
      <c r="BD1025" t="n">
        <v>8.03916783176623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1572</v>
      </c>
      <c r="F1026" t="n">
        <v>991926</v>
      </c>
      <c r="G1026" t="s">
        <v>74</v>
      </c>
      <c r="H1026" t="s">
        <v>75</v>
      </c>
      <c r="I1026" t="s"/>
      <c r="J1026" t="s">
        <v>76</v>
      </c>
      <c r="K1026" t="n">
        <v>4064.78</v>
      </c>
      <c r="L1026" t="s">
        <v>77</v>
      </c>
      <c r="M1026" t="s"/>
      <c r="N1026" t="s">
        <v>1580</v>
      </c>
      <c r="O1026" t="s">
        <v>79</v>
      </c>
      <c r="P1026" t="s">
        <v>1572</v>
      </c>
      <c r="Q1026" t="s"/>
      <c r="R1026" t="s">
        <v>148</v>
      </c>
      <c r="S1026" t="s">
        <v>1581</v>
      </c>
      <c r="T1026" t="s">
        <v>82</v>
      </c>
      <c r="U1026" t="s">
        <v>83</v>
      </c>
      <c r="V1026" t="s">
        <v>84</v>
      </c>
      <c r="W1026" t="s">
        <v>105</v>
      </c>
      <c r="X1026" t="s"/>
      <c r="Y1026" t="s">
        <v>86</v>
      </c>
      <c r="Z1026">
        <f>HYPERLINK("https://hotelmonitor-cachepage.eclerx.com/savepage/tk_15442502149062278_sr_2150.html","info")</f>
        <v/>
      </c>
      <c r="AA1026" t="n">
        <v>147326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89</v>
      </c>
      <c r="AO1026" t="s">
        <v>1582</v>
      </c>
      <c r="AP1026" t="n">
        <v>173</v>
      </c>
      <c r="AQ1026" t="s">
        <v>91</v>
      </c>
      <c r="AR1026" t="s">
        <v>1111</v>
      </c>
      <c r="AS1026" t="s"/>
      <c r="AT1026" t="s">
        <v>93</v>
      </c>
      <c r="AU1026" t="s"/>
      <c r="AV1026" t="s"/>
      <c r="AW1026" t="s"/>
      <c r="AX1026" t="s"/>
      <c r="AY1026" t="n">
        <v>4751005</v>
      </c>
      <c r="AZ1026" t="s">
        <v>1575</v>
      </c>
      <c r="BA1026" t="s"/>
      <c r="BB1026" t="n">
        <v>49013</v>
      </c>
      <c r="BC1026" t="n">
        <v>98.8159489631653</v>
      </c>
      <c r="BD1026" t="n">
        <v>8.03916783176623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1572</v>
      </c>
      <c r="F1027" t="n">
        <v>991926</v>
      </c>
      <c r="G1027" t="s">
        <v>74</v>
      </c>
      <c r="H1027" t="s">
        <v>75</v>
      </c>
      <c r="I1027" t="s"/>
      <c r="J1027" t="s">
        <v>76</v>
      </c>
      <c r="K1027" t="n">
        <v>4504.22</v>
      </c>
      <c r="L1027" t="s">
        <v>77</v>
      </c>
      <c r="M1027" t="s"/>
      <c r="N1027" t="s">
        <v>103</v>
      </c>
      <c r="O1027" t="s">
        <v>79</v>
      </c>
      <c r="P1027" t="s">
        <v>1572</v>
      </c>
      <c r="Q1027" t="s"/>
      <c r="R1027" t="s">
        <v>148</v>
      </c>
      <c r="S1027" t="s">
        <v>1583</v>
      </c>
      <c r="T1027" t="s">
        <v>82</v>
      </c>
      <c r="U1027" t="s">
        <v>83</v>
      </c>
      <c r="V1027" t="s">
        <v>84</v>
      </c>
      <c r="W1027" t="s">
        <v>105</v>
      </c>
      <c r="X1027" t="s"/>
      <c r="Y1027" t="s">
        <v>86</v>
      </c>
      <c r="Z1027">
        <f>HYPERLINK("https://hotelmonitor-cachepage.eclerx.com/savepage/tk_15442502149062278_sr_2150.html","info")</f>
        <v/>
      </c>
      <c r="AA1027" t="n">
        <v>147326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1584</v>
      </c>
      <c r="AP1027" t="n">
        <v>173</v>
      </c>
      <c r="AQ1027" t="s">
        <v>91</v>
      </c>
      <c r="AR1027" t="s">
        <v>1111</v>
      </c>
      <c r="AS1027" t="s"/>
      <c r="AT1027" t="s">
        <v>93</v>
      </c>
      <c r="AU1027" t="s"/>
      <c r="AV1027" t="s"/>
      <c r="AW1027" t="s"/>
      <c r="AX1027" t="s"/>
      <c r="AY1027" t="n">
        <v>4751005</v>
      </c>
      <c r="AZ1027" t="s">
        <v>1575</v>
      </c>
      <c r="BA1027" t="s"/>
      <c r="BB1027" t="n">
        <v>49013</v>
      </c>
      <c r="BC1027" t="n">
        <v>98.8159489631653</v>
      </c>
      <c r="BD1027" t="n">
        <v>8.03916783176623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1572</v>
      </c>
      <c r="F1028" t="n">
        <v>991926</v>
      </c>
      <c r="G1028" t="s">
        <v>74</v>
      </c>
      <c r="H1028" t="s">
        <v>75</v>
      </c>
      <c r="I1028" t="s"/>
      <c r="J1028" t="s">
        <v>76</v>
      </c>
      <c r="K1028" t="n">
        <v>4549.28</v>
      </c>
      <c r="L1028" t="s">
        <v>77</v>
      </c>
      <c r="M1028" t="s"/>
      <c r="N1028" t="s">
        <v>1576</v>
      </c>
      <c r="O1028" t="s">
        <v>79</v>
      </c>
      <c r="P1028" t="s">
        <v>1572</v>
      </c>
      <c r="Q1028" t="s"/>
      <c r="R1028" t="s">
        <v>148</v>
      </c>
      <c r="S1028" t="s">
        <v>1585</v>
      </c>
      <c r="T1028" t="s">
        <v>82</v>
      </c>
      <c r="U1028" t="s">
        <v>83</v>
      </c>
      <c r="V1028" t="s">
        <v>84</v>
      </c>
      <c r="W1028" t="s">
        <v>105</v>
      </c>
      <c r="X1028" t="s"/>
      <c r="Y1028" t="s">
        <v>86</v>
      </c>
      <c r="Z1028">
        <f>HYPERLINK("https://hotelmonitor-cachepage.eclerx.com/savepage/tk_15442502149062278_sr_2150.html","info")</f>
        <v/>
      </c>
      <c r="AA1028" t="n">
        <v>147326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173</v>
      </c>
      <c r="AQ1028" t="s">
        <v>91</v>
      </c>
      <c r="AR1028" t="s">
        <v>92</v>
      </c>
      <c r="AS1028" t="s"/>
      <c r="AT1028" t="s">
        <v>93</v>
      </c>
      <c r="AU1028" t="s"/>
      <c r="AV1028" t="s"/>
      <c r="AW1028" t="s"/>
      <c r="AX1028" t="s"/>
      <c r="AY1028" t="n">
        <v>4751005</v>
      </c>
      <c r="AZ1028" t="s">
        <v>1575</v>
      </c>
      <c r="BA1028" t="s"/>
      <c r="BB1028" t="n">
        <v>49013</v>
      </c>
      <c r="BC1028" t="n">
        <v>98.8159489631653</v>
      </c>
      <c r="BD1028" t="n">
        <v>8.03916783176623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1572</v>
      </c>
      <c r="F1029" t="n">
        <v>991926</v>
      </c>
      <c r="G1029" t="s">
        <v>74</v>
      </c>
      <c r="H1029" t="s">
        <v>75</v>
      </c>
      <c r="I1029" t="s"/>
      <c r="J1029" t="s">
        <v>76</v>
      </c>
      <c r="K1029" t="n">
        <v>4943.65</v>
      </c>
      <c r="L1029" t="s">
        <v>77</v>
      </c>
      <c r="M1029" t="s"/>
      <c r="N1029" t="s">
        <v>1576</v>
      </c>
      <c r="O1029" t="s">
        <v>79</v>
      </c>
      <c r="P1029" t="s">
        <v>1572</v>
      </c>
      <c r="Q1029" t="s"/>
      <c r="R1029" t="s">
        <v>148</v>
      </c>
      <c r="S1029" t="s">
        <v>1586</v>
      </c>
      <c r="T1029" t="s">
        <v>82</v>
      </c>
      <c r="U1029" t="s">
        <v>83</v>
      </c>
      <c r="V1029" t="s">
        <v>84</v>
      </c>
      <c r="W1029" t="s">
        <v>105</v>
      </c>
      <c r="X1029" t="s"/>
      <c r="Y1029" t="s">
        <v>86</v>
      </c>
      <c r="Z1029">
        <f>HYPERLINK("https://hotelmonitor-cachepage.eclerx.com/savepage/tk_15442502149062278_sr_2150.html","info")</f>
        <v/>
      </c>
      <c r="AA1029" t="n">
        <v>147326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1587</v>
      </c>
      <c r="AP1029" t="n">
        <v>173</v>
      </c>
      <c r="AQ1029" t="s">
        <v>91</v>
      </c>
      <c r="AR1029" t="s">
        <v>1111</v>
      </c>
      <c r="AS1029" t="s"/>
      <c r="AT1029" t="s">
        <v>93</v>
      </c>
      <c r="AU1029" t="s"/>
      <c r="AV1029" t="s"/>
      <c r="AW1029" t="s"/>
      <c r="AX1029" t="s"/>
      <c r="AY1029" t="n">
        <v>4751005</v>
      </c>
      <c r="AZ1029" t="s">
        <v>1575</v>
      </c>
      <c r="BA1029" t="s"/>
      <c r="BB1029" t="n">
        <v>49013</v>
      </c>
      <c r="BC1029" t="n">
        <v>98.8159489631653</v>
      </c>
      <c r="BD1029" t="n">
        <v>8.03916783176623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1572</v>
      </c>
      <c r="F1030" t="n">
        <v>991926</v>
      </c>
      <c r="G1030" t="s">
        <v>74</v>
      </c>
      <c r="H1030" t="s">
        <v>75</v>
      </c>
      <c r="I1030" t="s"/>
      <c r="J1030" t="s">
        <v>76</v>
      </c>
      <c r="K1030" t="n">
        <v>5307.51</v>
      </c>
      <c r="L1030" t="s">
        <v>77</v>
      </c>
      <c r="M1030" t="s"/>
      <c r="N1030" t="s">
        <v>1580</v>
      </c>
      <c r="O1030" t="s">
        <v>79</v>
      </c>
      <c r="P1030" t="s">
        <v>1572</v>
      </c>
      <c r="Q1030" t="s"/>
      <c r="R1030" t="s">
        <v>148</v>
      </c>
      <c r="S1030" t="s">
        <v>1588</v>
      </c>
      <c r="T1030" t="s">
        <v>82</v>
      </c>
      <c r="U1030" t="s">
        <v>83</v>
      </c>
      <c r="V1030" t="s">
        <v>84</v>
      </c>
      <c r="W1030" t="s">
        <v>105</v>
      </c>
      <c r="X1030" t="s"/>
      <c r="Y1030" t="s">
        <v>86</v>
      </c>
      <c r="Z1030">
        <f>HYPERLINK("https://hotelmonitor-cachepage.eclerx.com/savepage/tk_15442502149062278_sr_2150.html","info")</f>
        <v/>
      </c>
      <c r="AA1030" t="n">
        <v>147326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173</v>
      </c>
      <c r="AQ1030" t="s">
        <v>91</v>
      </c>
      <c r="AR1030" t="s">
        <v>92</v>
      </c>
      <c r="AS1030" t="s"/>
      <c r="AT1030" t="s">
        <v>93</v>
      </c>
      <c r="AU1030" t="s"/>
      <c r="AV1030" t="s"/>
      <c r="AW1030" t="s"/>
      <c r="AX1030" t="s"/>
      <c r="AY1030" t="n">
        <v>4751005</v>
      </c>
      <c r="AZ1030" t="s">
        <v>1575</v>
      </c>
      <c r="BA1030" t="s"/>
      <c r="BB1030" t="n">
        <v>49013</v>
      </c>
      <c r="BC1030" t="n">
        <v>98.8159489631653</v>
      </c>
      <c r="BD1030" t="n">
        <v>8.03916783176623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95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1572</v>
      </c>
      <c r="F1031" t="n">
        <v>991926</v>
      </c>
      <c r="G1031" t="s">
        <v>74</v>
      </c>
      <c r="H1031" t="s">
        <v>75</v>
      </c>
      <c r="I1031" t="s"/>
      <c r="J1031" t="s">
        <v>76</v>
      </c>
      <c r="K1031" t="n">
        <v>5383.09</v>
      </c>
      <c r="L1031" t="s">
        <v>77</v>
      </c>
      <c r="M1031" t="s"/>
      <c r="N1031" t="s">
        <v>1580</v>
      </c>
      <c r="O1031" t="s">
        <v>79</v>
      </c>
      <c r="P1031" t="s">
        <v>1572</v>
      </c>
      <c r="Q1031" t="s"/>
      <c r="R1031" t="s">
        <v>148</v>
      </c>
      <c r="S1031" t="s">
        <v>1305</v>
      </c>
      <c r="T1031" t="s">
        <v>82</v>
      </c>
      <c r="U1031" t="s">
        <v>83</v>
      </c>
      <c r="V1031" t="s">
        <v>84</v>
      </c>
      <c r="W1031" t="s">
        <v>105</v>
      </c>
      <c r="X1031" t="s"/>
      <c r="Y1031" t="s">
        <v>86</v>
      </c>
      <c r="Z1031">
        <f>HYPERLINK("https://hotelmonitor-cachepage.eclerx.com/savepage/tk_15442502149062278_sr_2150.html","info")</f>
        <v/>
      </c>
      <c r="AA1031" t="n">
        <v>147326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1589</v>
      </c>
      <c r="AP1031" t="n">
        <v>173</v>
      </c>
      <c r="AQ1031" t="s">
        <v>91</v>
      </c>
      <c r="AR1031" t="s">
        <v>1111</v>
      </c>
      <c r="AS1031" t="s"/>
      <c r="AT1031" t="s">
        <v>93</v>
      </c>
      <c r="AU1031" t="s"/>
      <c r="AV1031" t="s"/>
      <c r="AW1031" t="s"/>
      <c r="AX1031" t="s"/>
      <c r="AY1031" t="n">
        <v>4751005</v>
      </c>
      <c r="AZ1031" t="s">
        <v>1575</v>
      </c>
      <c r="BA1031" t="s"/>
      <c r="BB1031" t="n">
        <v>49013</v>
      </c>
      <c r="BC1031" t="n">
        <v>98.8159489631653</v>
      </c>
      <c r="BD1031" t="n">
        <v>8.03916783176623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95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1572</v>
      </c>
      <c r="F1032" t="n">
        <v>991926</v>
      </c>
      <c r="G1032" t="s">
        <v>74</v>
      </c>
      <c r="H1032" t="s">
        <v>75</v>
      </c>
      <c r="I1032" t="s"/>
      <c r="J1032" t="s">
        <v>76</v>
      </c>
      <c r="K1032" t="n">
        <v>6217.35</v>
      </c>
      <c r="L1032" t="s">
        <v>77</v>
      </c>
      <c r="M1032" t="s"/>
      <c r="N1032" t="s">
        <v>215</v>
      </c>
      <c r="O1032" t="s">
        <v>79</v>
      </c>
      <c r="P1032" t="s">
        <v>1572</v>
      </c>
      <c r="Q1032" t="s"/>
      <c r="R1032" t="s">
        <v>148</v>
      </c>
      <c r="S1032" t="s">
        <v>1590</v>
      </c>
      <c r="T1032" t="s">
        <v>82</v>
      </c>
      <c r="U1032" t="s">
        <v>83</v>
      </c>
      <c r="V1032" t="s">
        <v>84</v>
      </c>
      <c r="W1032" t="s">
        <v>105</v>
      </c>
      <c r="X1032" t="s"/>
      <c r="Y1032" t="s">
        <v>86</v>
      </c>
      <c r="Z1032">
        <f>HYPERLINK("https://hotelmonitor-cachepage.eclerx.com/savepage/tk_15442502149062278_sr_2150.html","info")</f>
        <v/>
      </c>
      <c r="AA1032" t="n">
        <v>147326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173</v>
      </c>
      <c r="AQ1032" t="s">
        <v>91</v>
      </c>
      <c r="AR1032" t="s">
        <v>92</v>
      </c>
      <c r="AS1032" t="s"/>
      <c r="AT1032" t="s">
        <v>93</v>
      </c>
      <c r="AU1032" t="s"/>
      <c r="AV1032" t="s"/>
      <c r="AW1032" t="s"/>
      <c r="AX1032" t="s"/>
      <c r="AY1032" t="n">
        <v>4751005</v>
      </c>
      <c r="AZ1032" t="s">
        <v>1575</v>
      </c>
      <c r="BA1032" t="s"/>
      <c r="BB1032" t="n">
        <v>49013</v>
      </c>
      <c r="BC1032" t="n">
        <v>98.8159489631653</v>
      </c>
      <c r="BD1032" t="n">
        <v>8.03916783176623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95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1572</v>
      </c>
      <c r="F1033" t="n">
        <v>991926</v>
      </c>
      <c r="G1033" t="s">
        <v>74</v>
      </c>
      <c r="H1033" t="s">
        <v>75</v>
      </c>
      <c r="I1033" t="s"/>
      <c r="J1033" t="s">
        <v>76</v>
      </c>
      <c r="K1033" t="n">
        <v>6437.2</v>
      </c>
      <c r="L1033" t="s">
        <v>77</v>
      </c>
      <c r="M1033" t="s"/>
      <c r="N1033" t="s">
        <v>215</v>
      </c>
      <c r="O1033" t="s">
        <v>79</v>
      </c>
      <c r="P1033" t="s">
        <v>1572</v>
      </c>
      <c r="Q1033" t="s"/>
      <c r="R1033" t="s">
        <v>148</v>
      </c>
      <c r="S1033" t="s">
        <v>1591</v>
      </c>
      <c r="T1033" t="s">
        <v>82</v>
      </c>
      <c r="U1033" t="s">
        <v>83</v>
      </c>
      <c r="V1033" t="s">
        <v>84</v>
      </c>
      <c r="W1033" t="s">
        <v>105</v>
      </c>
      <c r="X1033" t="s"/>
      <c r="Y1033" t="s">
        <v>86</v>
      </c>
      <c r="Z1033">
        <f>HYPERLINK("https://hotelmonitor-cachepage.eclerx.com/savepage/tk_15442502149062278_sr_2150.html","info")</f>
        <v/>
      </c>
      <c r="AA1033" t="n">
        <v>147326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1592</v>
      </c>
      <c r="AP1033" t="n">
        <v>173</v>
      </c>
      <c r="AQ1033" t="s">
        <v>91</v>
      </c>
      <c r="AR1033" t="s">
        <v>71</v>
      </c>
      <c r="AS1033" t="s"/>
      <c r="AT1033" t="s">
        <v>93</v>
      </c>
      <c r="AU1033" t="s"/>
      <c r="AV1033" t="s"/>
      <c r="AW1033" t="s"/>
      <c r="AX1033" t="s"/>
      <c r="AY1033" t="n">
        <v>4751005</v>
      </c>
      <c r="AZ1033" t="s">
        <v>1575</v>
      </c>
      <c r="BA1033" t="s"/>
      <c r="BB1033" t="n">
        <v>49013</v>
      </c>
      <c r="BC1033" t="n">
        <v>98.8159489631653</v>
      </c>
      <c r="BD1033" t="n">
        <v>8.03916783176623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95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1572</v>
      </c>
      <c r="F1034" t="n">
        <v>991926</v>
      </c>
      <c r="G1034" t="s">
        <v>74</v>
      </c>
      <c r="H1034" t="s">
        <v>75</v>
      </c>
      <c r="I1034" t="s"/>
      <c r="J1034" t="s">
        <v>76</v>
      </c>
      <c r="K1034" t="n">
        <v>6437.2</v>
      </c>
      <c r="L1034" t="s">
        <v>77</v>
      </c>
      <c r="M1034" t="s"/>
      <c r="N1034" t="s">
        <v>215</v>
      </c>
      <c r="O1034" t="s">
        <v>79</v>
      </c>
      <c r="P1034" t="s">
        <v>1572</v>
      </c>
      <c r="Q1034" t="s"/>
      <c r="R1034" t="s">
        <v>148</v>
      </c>
      <c r="S1034" t="s">
        <v>1591</v>
      </c>
      <c r="T1034" t="s">
        <v>82</v>
      </c>
      <c r="U1034" t="s">
        <v>83</v>
      </c>
      <c r="V1034" t="s">
        <v>84</v>
      </c>
      <c r="W1034" t="s">
        <v>105</v>
      </c>
      <c r="X1034" t="s"/>
      <c r="Y1034" t="s">
        <v>86</v>
      </c>
      <c r="Z1034">
        <f>HYPERLINK("https://hotelmonitor-cachepage.eclerx.com/savepage/tk_15442502149062278_sr_2150.html","info")</f>
        <v/>
      </c>
      <c r="AA1034" t="n">
        <v>147326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89</v>
      </c>
      <c r="AO1034" t="s">
        <v>1592</v>
      </c>
      <c r="AP1034" t="n">
        <v>173</v>
      </c>
      <c r="AQ1034" t="s">
        <v>91</v>
      </c>
      <c r="AR1034" t="s">
        <v>261</v>
      </c>
      <c r="AS1034" t="s"/>
      <c r="AT1034" t="s">
        <v>93</v>
      </c>
      <c r="AU1034" t="s"/>
      <c r="AV1034" t="s"/>
      <c r="AW1034" t="s"/>
      <c r="AX1034" t="s"/>
      <c r="AY1034" t="n">
        <v>4751005</v>
      </c>
      <c r="AZ1034" t="s">
        <v>1575</v>
      </c>
      <c r="BA1034" t="s"/>
      <c r="BB1034" t="n">
        <v>49013</v>
      </c>
      <c r="BC1034" t="n">
        <v>98.8159489631653</v>
      </c>
      <c r="BD1034" t="n">
        <v>8.03916783176623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95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1572</v>
      </c>
      <c r="F1035" t="n">
        <v>991926</v>
      </c>
      <c r="G1035" t="s">
        <v>74</v>
      </c>
      <c r="H1035" t="s">
        <v>75</v>
      </c>
      <c r="I1035" t="s"/>
      <c r="J1035" t="s">
        <v>76</v>
      </c>
      <c r="K1035" t="n">
        <v>6829.71</v>
      </c>
      <c r="L1035" t="s">
        <v>77</v>
      </c>
      <c r="M1035" t="s"/>
      <c r="N1035" t="s">
        <v>1189</v>
      </c>
      <c r="O1035" t="s">
        <v>79</v>
      </c>
      <c r="P1035" t="s">
        <v>1572</v>
      </c>
      <c r="Q1035" t="s"/>
      <c r="R1035" t="s">
        <v>148</v>
      </c>
      <c r="S1035" t="s">
        <v>1593</v>
      </c>
      <c r="T1035" t="s">
        <v>82</v>
      </c>
      <c r="U1035" t="s">
        <v>83</v>
      </c>
      <c r="V1035" t="s">
        <v>84</v>
      </c>
      <c r="W1035" t="s">
        <v>105</v>
      </c>
      <c r="X1035" t="s"/>
      <c r="Y1035" t="s">
        <v>86</v>
      </c>
      <c r="Z1035">
        <f>HYPERLINK("https://hotelmonitor-cachepage.eclerx.com/savepage/tk_15442502149062278_sr_2150.html","info")</f>
        <v/>
      </c>
      <c r="AA1035" t="n">
        <v>147326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1594</v>
      </c>
      <c r="AP1035" t="n">
        <v>173</v>
      </c>
      <c r="AQ1035" t="s">
        <v>91</v>
      </c>
      <c r="AR1035" t="s">
        <v>71</v>
      </c>
      <c r="AS1035" t="s"/>
      <c r="AT1035" t="s">
        <v>93</v>
      </c>
      <c r="AU1035" t="s"/>
      <c r="AV1035" t="s"/>
      <c r="AW1035" t="s"/>
      <c r="AX1035" t="s"/>
      <c r="AY1035" t="n">
        <v>4751005</v>
      </c>
      <c r="AZ1035" t="s">
        <v>1575</v>
      </c>
      <c r="BA1035" t="s"/>
      <c r="BB1035" t="n">
        <v>49013</v>
      </c>
      <c r="BC1035" t="n">
        <v>98.8159489631653</v>
      </c>
      <c r="BD1035" t="n">
        <v>8.03916783176623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95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1572</v>
      </c>
      <c r="F1036" t="n">
        <v>991926</v>
      </c>
      <c r="G1036" t="s">
        <v>74</v>
      </c>
      <c r="H1036" t="s">
        <v>75</v>
      </c>
      <c r="I1036" t="s"/>
      <c r="J1036" t="s">
        <v>76</v>
      </c>
      <c r="K1036" t="n">
        <v>6829.71</v>
      </c>
      <c r="L1036" t="s">
        <v>77</v>
      </c>
      <c r="M1036" t="s"/>
      <c r="N1036" t="s">
        <v>1189</v>
      </c>
      <c r="O1036" t="s">
        <v>79</v>
      </c>
      <c r="P1036" t="s">
        <v>1572</v>
      </c>
      <c r="Q1036" t="s"/>
      <c r="R1036" t="s">
        <v>148</v>
      </c>
      <c r="S1036" t="s">
        <v>1593</v>
      </c>
      <c r="T1036" t="s">
        <v>82</v>
      </c>
      <c r="U1036" t="s">
        <v>83</v>
      </c>
      <c r="V1036" t="s">
        <v>84</v>
      </c>
      <c r="W1036" t="s">
        <v>105</v>
      </c>
      <c r="X1036" t="s"/>
      <c r="Y1036" t="s">
        <v>86</v>
      </c>
      <c r="Z1036">
        <f>HYPERLINK("https://hotelmonitor-cachepage.eclerx.com/savepage/tk_15442502149062278_sr_2150.html","info")</f>
        <v/>
      </c>
      <c r="AA1036" t="n">
        <v>147326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89</v>
      </c>
      <c r="AO1036" t="s">
        <v>1594</v>
      </c>
      <c r="AP1036" t="n">
        <v>173</v>
      </c>
      <c r="AQ1036" t="s">
        <v>91</v>
      </c>
      <c r="AR1036" t="s">
        <v>261</v>
      </c>
      <c r="AS1036" t="s"/>
      <c r="AT1036" t="s">
        <v>93</v>
      </c>
      <c r="AU1036" t="s"/>
      <c r="AV1036" t="s"/>
      <c r="AW1036" t="s"/>
      <c r="AX1036" t="s"/>
      <c r="AY1036" t="n">
        <v>4751005</v>
      </c>
      <c r="AZ1036" t="s">
        <v>1575</v>
      </c>
      <c r="BA1036" t="s"/>
      <c r="BB1036" t="n">
        <v>49013</v>
      </c>
      <c r="BC1036" t="n">
        <v>98.8159489631653</v>
      </c>
      <c r="BD1036" t="n">
        <v>8.03916783176623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95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1572</v>
      </c>
      <c r="F1037" t="n">
        <v>991926</v>
      </c>
      <c r="G1037" t="s">
        <v>74</v>
      </c>
      <c r="H1037" t="s">
        <v>75</v>
      </c>
      <c r="I1037" t="s"/>
      <c r="J1037" t="s">
        <v>76</v>
      </c>
      <c r="K1037" t="n">
        <v>6975.57</v>
      </c>
      <c r="L1037" t="s">
        <v>77</v>
      </c>
      <c r="M1037" t="s"/>
      <c r="N1037" t="s">
        <v>1595</v>
      </c>
      <c r="O1037" t="s">
        <v>79</v>
      </c>
      <c r="P1037" t="s">
        <v>1572</v>
      </c>
      <c r="Q1037" t="s"/>
      <c r="R1037" t="s">
        <v>148</v>
      </c>
      <c r="S1037" t="s">
        <v>1596</v>
      </c>
      <c r="T1037" t="s">
        <v>82</v>
      </c>
      <c r="U1037" t="s">
        <v>83</v>
      </c>
      <c r="V1037" t="s">
        <v>84</v>
      </c>
      <c r="W1037" t="s">
        <v>105</v>
      </c>
      <c r="X1037" t="s"/>
      <c r="Y1037" t="s">
        <v>86</v>
      </c>
      <c r="Z1037">
        <f>HYPERLINK("https://hotelmonitor-cachepage.eclerx.com/savepage/tk_15442502149062278_sr_2150.html","info")</f>
        <v/>
      </c>
      <c r="AA1037" t="n">
        <v>147326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173</v>
      </c>
      <c r="AQ1037" t="s">
        <v>91</v>
      </c>
      <c r="AR1037" t="s">
        <v>92</v>
      </c>
      <c r="AS1037" t="s"/>
      <c r="AT1037" t="s">
        <v>93</v>
      </c>
      <c r="AU1037" t="s"/>
      <c r="AV1037" t="s"/>
      <c r="AW1037" t="s"/>
      <c r="AX1037" t="s"/>
      <c r="AY1037" t="n">
        <v>4751005</v>
      </c>
      <c r="AZ1037" t="s">
        <v>1575</v>
      </c>
      <c r="BA1037" t="s"/>
      <c r="BB1037" t="n">
        <v>49013</v>
      </c>
      <c r="BC1037" t="n">
        <v>98.8159489631653</v>
      </c>
      <c r="BD1037" t="n">
        <v>8.03916783176623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95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1572</v>
      </c>
      <c r="F1038" t="n">
        <v>991926</v>
      </c>
      <c r="G1038" t="s">
        <v>74</v>
      </c>
      <c r="H1038" t="s">
        <v>75</v>
      </c>
      <c r="I1038" t="s"/>
      <c r="J1038" t="s">
        <v>76</v>
      </c>
      <c r="K1038" t="n">
        <v>7222.22</v>
      </c>
      <c r="L1038" t="s">
        <v>77</v>
      </c>
      <c r="M1038" t="s"/>
      <c r="N1038" t="s">
        <v>1595</v>
      </c>
      <c r="O1038" t="s">
        <v>79</v>
      </c>
      <c r="P1038" t="s">
        <v>1572</v>
      </c>
      <c r="Q1038" t="s"/>
      <c r="R1038" t="s">
        <v>148</v>
      </c>
      <c r="S1038" t="s">
        <v>1597</v>
      </c>
      <c r="T1038" t="s">
        <v>82</v>
      </c>
      <c r="U1038" t="s">
        <v>83</v>
      </c>
      <c r="V1038" t="s">
        <v>84</v>
      </c>
      <c r="W1038" t="s">
        <v>105</v>
      </c>
      <c r="X1038" t="s"/>
      <c r="Y1038" t="s">
        <v>86</v>
      </c>
      <c r="Z1038">
        <f>HYPERLINK("https://hotelmonitor-cachepage.eclerx.com/savepage/tk_15442502149062278_sr_2150.html","info")</f>
        <v/>
      </c>
      <c r="AA1038" t="n">
        <v>147326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89</v>
      </c>
      <c r="AO1038" t="s">
        <v>1598</v>
      </c>
      <c r="AP1038" t="n">
        <v>173</v>
      </c>
      <c r="AQ1038" t="s">
        <v>91</v>
      </c>
      <c r="AR1038" t="s">
        <v>71</v>
      </c>
      <c r="AS1038" t="s"/>
      <c r="AT1038" t="s">
        <v>93</v>
      </c>
      <c r="AU1038" t="s"/>
      <c r="AV1038" t="s"/>
      <c r="AW1038" t="s"/>
      <c r="AX1038" t="s"/>
      <c r="AY1038" t="n">
        <v>4751005</v>
      </c>
      <c r="AZ1038" t="s">
        <v>1575</v>
      </c>
      <c r="BA1038" t="s"/>
      <c r="BB1038" t="n">
        <v>49013</v>
      </c>
      <c r="BC1038" t="n">
        <v>98.8159489631653</v>
      </c>
      <c r="BD1038" t="n">
        <v>8.03916783176623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95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1572</v>
      </c>
      <c r="F1039" t="n">
        <v>991926</v>
      </c>
      <c r="G1039" t="s">
        <v>74</v>
      </c>
      <c r="H1039" t="s">
        <v>75</v>
      </c>
      <c r="I1039" t="s"/>
      <c r="J1039" t="s">
        <v>76</v>
      </c>
      <c r="K1039" t="n">
        <v>7222.22</v>
      </c>
      <c r="L1039" t="s">
        <v>77</v>
      </c>
      <c r="M1039" t="s"/>
      <c r="N1039" t="s">
        <v>1595</v>
      </c>
      <c r="O1039" t="s">
        <v>79</v>
      </c>
      <c r="P1039" t="s">
        <v>1572</v>
      </c>
      <c r="Q1039" t="s"/>
      <c r="R1039" t="s">
        <v>148</v>
      </c>
      <c r="S1039" t="s">
        <v>1597</v>
      </c>
      <c r="T1039" t="s">
        <v>82</v>
      </c>
      <c r="U1039" t="s">
        <v>83</v>
      </c>
      <c r="V1039" t="s">
        <v>84</v>
      </c>
      <c r="W1039" t="s">
        <v>105</v>
      </c>
      <c r="X1039" t="s"/>
      <c r="Y1039" t="s">
        <v>86</v>
      </c>
      <c r="Z1039">
        <f>HYPERLINK("https://hotelmonitor-cachepage.eclerx.com/savepage/tk_15442502149062278_sr_2150.html","info")</f>
        <v/>
      </c>
      <c r="AA1039" t="n">
        <v>147326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89</v>
      </c>
      <c r="AO1039" t="s">
        <v>1598</v>
      </c>
      <c r="AP1039" t="n">
        <v>173</v>
      </c>
      <c r="AQ1039" t="s">
        <v>91</v>
      </c>
      <c r="AR1039" t="s">
        <v>261</v>
      </c>
      <c r="AS1039" t="s"/>
      <c r="AT1039" t="s">
        <v>93</v>
      </c>
      <c r="AU1039" t="s"/>
      <c r="AV1039" t="s"/>
      <c r="AW1039" t="s"/>
      <c r="AX1039" t="s"/>
      <c r="AY1039" t="n">
        <v>4751005</v>
      </c>
      <c r="AZ1039" t="s">
        <v>1575</v>
      </c>
      <c r="BA1039" t="s"/>
      <c r="BB1039" t="n">
        <v>49013</v>
      </c>
      <c r="BC1039" t="n">
        <v>98.8159489631653</v>
      </c>
      <c r="BD1039" t="n">
        <v>8.03916783176623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95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1572</v>
      </c>
      <c r="F1040" t="n">
        <v>991926</v>
      </c>
      <c r="G1040" t="s">
        <v>74</v>
      </c>
      <c r="H1040" t="s">
        <v>75</v>
      </c>
      <c r="I1040" t="s"/>
      <c r="J1040" t="s">
        <v>76</v>
      </c>
      <c r="K1040" t="n">
        <v>7961.25</v>
      </c>
      <c r="L1040" t="s">
        <v>77</v>
      </c>
      <c r="M1040" t="s"/>
      <c r="N1040" t="s">
        <v>1599</v>
      </c>
      <c r="O1040" t="s">
        <v>79</v>
      </c>
      <c r="P1040" t="s">
        <v>1572</v>
      </c>
      <c r="Q1040" t="s"/>
      <c r="R1040" t="s">
        <v>148</v>
      </c>
      <c r="S1040" t="s">
        <v>1600</v>
      </c>
      <c r="T1040" t="s">
        <v>82</v>
      </c>
      <c r="U1040" t="s">
        <v>83</v>
      </c>
      <c r="V1040" t="s">
        <v>84</v>
      </c>
      <c r="W1040" t="s">
        <v>105</v>
      </c>
      <c r="X1040" t="s"/>
      <c r="Y1040" t="s">
        <v>86</v>
      </c>
      <c r="Z1040">
        <f>HYPERLINK("https://hotelmonitor-cachepage.eclerx.com/savepage/tk_15442502149062278_sr_2150.html","info")</f>
        <v/>
      </c>
      <c r="AA1040" t="n">
        <v>147326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89</v>
      </c>
      <c r="AO1040" t="s">
        <v>281</v>
      </c>
      <c r="AP1040" t="n">
        <v>173</v>
      </c>
      <c r="AQ1040" t="s">
        <v>91</v>
      </c>
      <c r="AR1040" t="s">
        <v>92</v>
      </c>
      <c r="AS1040" t="s"/>
      <c r="AT1040" t="s">
        <v>93</v>
      </c>
      <c r="AU1040" t="s"/>
      <c r="AV1040" t="s"/>
      <c r="AW1040" t="s"/>
      <c r="AX1040" t="s"/>
      <c r="AY1040" t="n">
        <v>4751005</v>
      </c>
      <c r="AZ1040" t="s">
        <v>1575</v>
      </c>
      <c r="BA1040" t="s"/>
      <c r="BB1040" t="n">
        <v>49013</v>
      </c>
      <c r="BC1040" t="n">
        <v>98.8159489631653</v>
      </c>
      <c r="BD1040" t="n">
        <v>8.03916783176623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95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1572</v>
      </c>
      <c r="F1041" t="n">
        <v>991926</v>
      </c>
      <c r="G1041" t="s">
        <v>74</v>
      </c>
      <c r="H1041" t="s">
        <v>75</v>
      </c>
      <c r="I1041" t="s"/>
      <c r="J1041" t="s">
        <v>76</v>
      </c>
      <c r="K1041" t="n">
        <v>8242.75</v>
      </c>
      <c r="L1041" t="s">
        <v>77</v>
      </c>
      <c r="M1041" t="s"/>
      <c r="N1041" t="s">
        <v>1599</v>
      </c>
      <c r="O1041" t="s">
        <v>79</v>
      </c>
      <c r="P1041" t="s">
        <v>1572</v>
      </c>
      <c r="Q1041" t="s"/>
      <c r="R1041" t="s">
        <v>148</v>
      </c>
      <c r="S1041" t="s">
        <v>1601</v>
      </c>
      <c r="T1041" t="s">
        <v>82</v>
      </c>
      <c r="U1041" t="s">
        <v>83</v>
      </c>
      <c r="V1041" t="s">
        <v>84</v>
      </c>
      <c r="W1041" t="s">
        <v>105</v>
      </c>
      <c r="X1041" t="s"/>
      <c r="Y1041" t="s">
        <v>86</v>
      </c>
      <c r="Z1041">
        <f>HYPERLINK("https://hotelmonitor-cachepage.eclerx.com/savepage/tk_15442502149062278_sr_2150.html","info")</f>
        <v/>
      </c>
      <c r="AA1041" t="n">
        <v>147326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1602</v>
      </c>
      <c r="AP1041" t="n">
        <v>173</v>
      </c>
      <c r="AQ1041" t="s">
        <v>91</v>
      </c>
      <c r="AR1041" t="s">
        <v>71</v>
      </c>
      <c r="AS1041" t="s"/>
      <c r="AT1041" t="s">
        <v>93</v>
      </c>
      <c r="AU1041" t="s"/>
      <c r="AV1041" t="s"/>
      <c r="AW1041" t="s"/>
      <c r="AX1041" t="s"/>
      <c r="AY1041" t="n">
        <v>4751005</v>
      </c>
      <c r="AZ1041" t="s">
        <v>1575</v>
      </c>
      <c r="BA1041" t="s"/>
      <c r="BB1041" t="n">
        <v>49013</v>
      </c>
      <c r="BC1041" t="n">
        <v>98.8159489631653</v>
      </c>
      <c r="BD1041" t="n">
        <v>8.03916783176623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95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1572</v>
      </c>
      <c r="F1042" t="n">
        <v>991926</v>
      </c>
      <c r="G1042" t="s">
        <v>74</v>
      </c>
      <c r="H1042" t="s">
        <v>75</v>
      </c>
      <c r="I1042" t="s"/>
      <c r="J1042" t="s">
        <v>76</v>
      </c>
      <c r="K1042" t="n">
        <v>8242.75</v>
      </c>
      <c r="L1042" t="s">
        <v>77</v>
      </c>
      <c r="M1042" t="s"/>
      <c r="N1042" t="s">
        <v>1599</v>
      </c>
      <c r="O1042" t="s">
        <v>79</v>
      </c>
      <c r="P1042" t="s">
        <v>1572</v>
      </c>
      <c r="Q1042" t="s"/>
      <c r="R1042" t="s">
        <v>148</v>
      </c>
      <c r="S1042" t="s">
        <v>1601</v>
      </c>
      <c r="T1042" t="s">
        <v>82</v>
      </c>
      <c r="U1042" t="s">
        <v>83</v>
      </c>
      <c r="V1042" t="s">
        <v>84</v>
      </c>
      <c r="W1042" t="s">
        <v>105</v>
      </c>
      <c r="X1042" t="s"/>
      <c r="Y1042" t="s">
        <v>86</v>
      </c>
      <c r="Z1042">
        <f>HYPERLINK("https://hotelmonitor-cachepage.eclerx.com/savepage/tk_15442502149062278_sr_2150.html","info")</f>
        <v/>
      </c>
      <c r="AA1042" t="n">
        <v>147326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89</v>
      </c>
      <c r="AO1042" t="s">
        <v>1602</v>
      </c>
      <c r="AP1042" t="n">
        <v>173</v>
      </c>
      <c r="AQ1042" t="s">
        <v>91</v>
      </c>
      <c r="AR1042" t="s">
        <v>261</v>
      </c>
      <c r="AS1042" t="s"/>
      <c r="AT1042" t="s">
        <v>93</v>
      </c>
      <c r="AU1042" t="s"/>
      <c r="AV1042" t="s"/>
      <c r="AW1042" t="s"/>
      <c r="AX1042" t="s"/>
      <c r="AY1042" t="n">
        <v>4751005</v>
      </c>
      <c r="AZ1042" t="s">
        <v>1575</v>
      </c>
      <c r="BA1042" t="s"/>
      <c r="BB1042" t="n">
        <v>49013</v>
      </c>
      <c r="BC1042" t="n">
        <v>98.8159489631653</v>
      </c>
      <c r="BD1042" t="n">
        <v>8.03916783176623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95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1603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673.96</v>
      </c>
      <c r="L1043" t="s">
        <v>77</v>
      </c>
      <c r="M1043" t="s"/>
      <c r="N1043" t="s">
        <v>1604</v>
      </c>
      <c r="O1043" t="s">
        <v>79</v>
      </c>
      <c r="P1043" t="s">
        <v>1603</v>
      </c>
      <c r="Q1043" t="s"/>
      <c r="R1043" t="s">
        <v>359</v>
      </c>
      <c r="S1043" t="s">
        <v>651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HYPERLINK("https://hotelmonitor-cachepage.eclerx.com/savepage/tk_15442505693217547_sr_2150.html","info")</f>
        <v/>
      </c>
      <c r="AA1043" t="n">
        <v>-4750962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311</v>
      </c>
      <c r="AQ1043" t="s">
        <v>91</v>
      </c>
      <c r="AR1043" t="s">
        <v>92</v>
      </c>
      <c r="AS1043" t="s"/>
      <c r="AT1043" t="s">
        <v>93</v>
      </c>
      <c r="AU1043" t="s"/>
      <c r="AV1043" t="s"/>
      <c r="AW1043" t="s"/>
      <c r="AX1043" t="s"/>
      <c r="AY1043" t="n">
        <v>4750962</v>
      </c>
      <c r="AZ1043" t="s">
        <v>1605</v>
      </c>
      <c r="BA1043" t="s"/>
      <c r="BB1043" t="n">
        <v>1544122</v>
      </c>
      <c r="BC1043" t="n">
        <v>98.81023399999999</v>
      </c>
      <c r="BD1043" t="n">
        <v>8.044565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95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1603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842.46</v>
      </c>
      <c r="L1044" t="s">
        <v>77</v>
      </c>
      <c r="M1044" t="s"/>
      <c r="N1044" t="s">
        <v>474</v>
      </c>
      <c r="O1044" t="s">
        <v>79</v>
      </c>
      <c r="P1044" t="s">
        <v>1603</v>
      </c>
      <c r="Q1044" t="s"/>
      <c r="R1044" t="s">
        <v>359</v>
      </c>
      <c r="S1044" t="s">
        <v>654</v>
      </c>
      <c r="T1044" t="s">
        <v>82</v>
      </c>
      <c r="U1044" t="s">
        <v>83</v>
      </c>
      <c r="V1044" t="s">
        <v>84</v>
      </c>
      <c r="W1044" t="s">
        <v>105</v>
      </c>
      <c r="X1044" t="s"/>
      <c r="Y1044" t="s">
        <v>86</v>
      </c>
      <c r="Z1044">
        <f>HYPERLINK("https://hotelmonitor-cachepage.eclerx.com/savepage/tk_15442505693217547_sr_2150.html","info")</f>
        <v/>
      </c>
      <c r="AA1044" t="n">
        <v>-4750962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311</v>
      </c>
      <c r="AQ1044" t="s">
        <v>91</v>
      </c>
      <c r="AR1044" t="s">
        <v>92</v>
      </c>
      <c r="AS1044" t="s"/>
      <c r="AT1044" t="s">
        <v>93</v>
      </c>
      <c r="AU1044" t="s"/>
      <c r="AV1044" t="s"/>
      <c r="AW1044" t="s"/>
      <c r="AX1044" t="s"/>
      <c r="AY1044" t="n">
        <v>4750962</v>
      </c>
      <c r="AZ1044" t="s">
        <v>1605</v>
      </c>
      <c r="BA1044" t="s"/>
      <c r="BB1044" t="n">
        <v>1544122</v>
      </c>
      <c r="BC1044" t="n">
        <v>98.81023399999999</v>
      </c>
      <c r="BD1044" t="n">
        <v>8.044565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95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1603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1263.69</v>
      </c>
      <c r="L1045" t="s">
        <v>77</v>
      </c>
      <c r="M1045" t="s"/>
      <c r="N1045" t="s">
        <v>1606</v>
      </c>
      <c r="O1045" t="s">
        <v>79</v>
      </c>
      <c r="P1045" t="s">
        <v>1603</v>
      </c>
      <c r="Q1045" t="s"/>
      <c r="R1045" t="s">
        <v>359</v>
      </c>
      <c r="S1045" t="s">
        <v>659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HYPERLINK("https://hotelmonitor-cachepage.eclerx.com/savepage/tk_15442505693217547_sr_2150.html","info")</f>
        <v/>
      </c>
      <c r="AA1045" t="n">
        <v>-4750962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311</v>
      </c>
      <c r="AQ1045" t="s">
        <v>91</v>
      </c>
      <c r="AR1045" t="s">
        <v>92</v>
      </c>
      <c r="AS1045" t="s"/>
      <c r="AT1045" t="s">
        <v>93</v>
      </c>
      <c r="AU1045" t="s"/>
      <c r="AV1045" t="s"/>
      <c r="AW1045" t="s"/>
      <c r="AX1045" t="s"/>
      <c r="AY1045" t="n">
        <v>4750962</v>
      </c>
      <c r="AZ1045" t="s">
        <v>1605</v>
      </c>
      <c r="BA1045" t="s"/>
      <c r="BB1045" t="n">
        <v>1544122</v>
      </c>
      <c r="BC1045" t="n">
        <v>98.81023399999999</v>
      </c>
      <c r="BD1045" t="n">
        <v>8.044565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95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1603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1684.92</v>
      </c>
      <c r="L1046" t="s">
        <v>77</v>
      </c>
      <c r="M1046" t="s"/>
      <c r="N1046" t="s">
        <v>1606</v>
      </c>
      <c r="O1046" t="s">
        <v>79</v>
      </c>
      <c r="P1046" t="s">
        <v>1603</v>
      </c>
      <c r="Q1046" t="s"/>
      <c r="R1046" t="s">
        <v>359</v>
      </c>
      <c r="S1046" t="s">
        <v>109</v>
      </c>
      <c r="T1046" t="s">
        <v>82</v>
      </c>
      <c r="U1046" t="s">
        <v>83</v>
      </c>
      <c r="V1046" t="s">
        <v>84</v>
      </c>
      <c r="W1046" t="s">
        <v>105</v>
      </c>
      <c r="X1046" t="s"/>
      <c r="Y1046" t="s">
        <v>86</v>
      </c>
      <c r="Z1046">
        <f>HYPERLINK("https://hotelmonitor-cachepage.eclerx.com/savepage/tk_15442505693217547_sr_2150.html","info")</f>
        <v/>
      </c>
      <c r="AA1046" t="n">
        <v>-4750962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311</v>
      </c>
      <c r="AQ1046" t="s">
        <v>91</v>
      </c>
      <c r="AR1046" t="s">
        <v>92</v>
      </c>
      <c r="AS1046" t="s"/>
      <c r="AT1046" t="s">
        <v>93</v>
      </c>
      <c r="AU1046" t="s"/>
      <c r="AV1046" t="s"/>
      <c r="AW1046" t="s"/>
      <c r="AX1046" t="s"/>
      <c r="AY1046" t="n">
        <v>4750962</v>
      </c>
      <c r="AZ1046" t="s">
        <v>1605</v>
      </c>
      <c r="BA1046" t="s"/>
      <c r="BB1046" t="n">
        <v>1544122</v>
      </c>
      <c r="BC1046" t="n">
        <v>98.81023399999999</v>
      </c>
      <c r="BD1046" t="n">
        <v>8.044565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95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1603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1937.66</v>
      </c>
      <c r="L1047" t="s">
        <v>77</v>
      </c>
      <c r="M1047" t="s"/>
      <c r="N1047" t="s">
        <v>1607</v>
      </c>
      <c r="O1047" t="s">
        <v>79</v>
      </c>
      <c r="P1047" t="s">
        <v>1603</v>
      </c>
      <c r="Q1047" t="s"/>
      <c r="R1047" t="s">
        <v>359</v>
      </c>
      <c r="S1047" t="s">
        <v>1046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HYPERLINK("https://hotelmonitor-cachepage.eclerx.com/savepage/tk_15442505693217547_sr_2150.html","info")</f>
        <v/>
      </c>
      <c r="AA1047" t="n">
        <v>-4750962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311</v>
      </c>
      <c r="AQ1047" t="s">
        <v>91</v>
      </c>
      <c r="AR1047" t="s">
        <v>92</v>
      </c>
      <c r="AS1047" t="s"/>
      <c r="AT1047" t="s">
        <v>93</v>
      </c>
      <c r="AU1047" t="s"/>
      <c r="AV1047" t="s"/>
      <c r="AW1047" t="s"/>
      <c r="AX1047" t="s"/>
      <c r="AY1047" t="n">
        <v>4750962</v>
      </c>
      <c r="AZ1047" t="s">
        <v>1605</v>
      </c>
      <c r="BA1047" t="s"/>
      <c r="BB1047" t="n">
        <v>1544122</v>
      </c>
      <c r="BC1047" t="n">
        <v>98.81023399999999</v>
      </c>
      <c r="BD1047" t="n">
        <v>8.044565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95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1603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2106.15</v>
      </c>
      <c r="L1048" t="s">
        <v>77</v>
      </c>
      <c r="M1048" t="s"/>
      <c r="N1048" t="s">
        <v>1607</v>
      </c>
      <c r="O1048" t="s">
        <v>79</v>
      </c>
      <c r="P1048" t="s">
        <v>1603</v>
      </c>
      <c r="Q1048" t="s"/>
      <c r="R1048" t="s">
        <v>359</v>
      </c>
      <c r="S1048" t="s">
        <v>1159</v>
      </c>
      <c r="T1048" t="s">
        <v>82</v>
      </c>
      <c r="U1048" t="s">
        <v>83</v>
      </c>
      <c r="V1048" t="s">
        <v>84</v>
      </c>
      <c r="W1048" t="s">
        <v>105</v>
      </c>
      <c r="X1048" t="s"/>
      <c r="Y1048" t="s">
        <v>86</v>
      </c>
      <c r="Z1048">
        <f>HYPERLINK("https://hotelmonitor-cachepage.eclerx.com/savepage/tk_15442505693217547_sr_2150.html","info")</f>
        <v/>
      </c>
      <c r="AA1048" t="n">
        <v>-4750962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311</v>
      </c>
      <c r="AQ1048" t="s">
        <v>91</v>
      </c>
      <c r="AR1048" t="s">
        <v>92</v>
      </c>
      <c r="AS1048" t="s"/>
      <c r="AT1048" t="s">
        <v>93</v>
      </c>
      <c r="AU1048" t="s"/>
      <c r="AV1048" t="s"/>
      <c r="AW1048" t="s"/>
      <c r="AX1048" t="s"/>
      <c r="AY1048" t="n">
        <v>4750962</v>
      </c>
      <c r="AZ1048" t="s">
        <v>1605</v>
      </c>
      <c r="BA1048" t="s"/>
      <c r="BB1048" t="n">
        <v>1544122</v>
      </c>
      <c r="BC1048" t="n">
        <v>98.81023399999999</v>
      </c>
      <c r="BD1048" t="n">
        <v>8.044565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95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1603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4128.06</v>
      </c>
      <c r="L1049" t="s">
        <v>77</v>
      </c>
      <c r="M1049" t="s"/>
      <c r="N1049" t="s">
        <v>1266</v>
      </c>
      <c r="O1049" t="s">
        <v>79</v>
      </c>
      <c r="P1049" t="s">
        <v>1603</v>
      </c>
      <c r="Q1049" t="s"/>
      <c r="R1049" t="s">
        <v>359</v>
      </c>
      <c r="S1049" t="s">
        <v>1419</v>
      </c>
      <c r="T1049" t="s">
        <v>82</v>
      </c>
      <c r="U1049" t="s">
        <v>83</v>
      </c>
      <c r="V1049" t="s">
        <v>84</v>
      </c>
      <c r="W1049" t="s">
        <v>105</v>
      </c>
      <c r="X1049" t="s"/>
      <c r="Y1049" t="s">
        <v>86</v>
      </c>
      <c r="Z1049">
        <f>HYPERLINK("https://hotelmonitor-cachepage.eclerx.com/savepage/tk_15442505693217547_sr_2150.html","info")</f>
        <v/>
      </c>
      <c r="AA1049" t="n">
        <v>-4750962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311</v>
      </c>
      <c r="AQ1049" t="s">
        <v>91</v>
      </c>
      <c r="AR1049" t="s">
        <v>92</v>
      </c>
      <c r="AS1049" t="s"/>
      <c r="AT1049" t="s">
        <v>93</v>
      </c>
      <c r="AU1049" t="s"/>
      <c r="AV1049" t="s"/>
      <c r="AW1049" t="s"/>
      <c r="AX1049" t="s"/>
      <c r="AY1049" t="n">
        <v>4750962</v>
      </c>
      <c r="AZ1049" t="s">
        <v>1605</v>
      </c>
      <c r="BA1049" t="s"/>
      <c r="BB1049" t="n">
        <v>1544122</v>
      </c>
      <c r="BC1049" t="n">
        <v>98.81023399999999</v>
      </c>
      <c r="BD1049" t="n">
        <v>8.044565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95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1608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2585.89</v>
      </c>
      <c r="L1050" t="s">
        <v>77</v>
      </c>
      <c r="M1050" t="s"/>
      <c r="N1050" t="s">
        <v>1609</v>
      </c>
      <c r="O1050" t="s">
        <v>79</v>
      </c>
      <c r="P1050" t="s">
        <v>1608</v>
      </c>
      <c r="Q1050" t="s"/>
      <c r="R1050" t="s">
        <v>80</v>
      </c>
      <c r="S1050" t="s">
        <v>1610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HYPERLINK("https://hotelmonitor-cachepage.eclerx.com/savepage/tk_15442505082675862_sr_2150.html","info")</f>
        <v/>
      </c>
      <c r="AA1050" t="n">
        <v>-3523797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1611</v>
      </c>
      <c r="AP1050" t="n">
        <v>280</v>
      </c>
      <c r="AQ1050" t="s">
        <v>91</v>
      </c>
      <c r="AR1050" t="s">
        <v>71</v>
      </c>
      <c r="AS1050" t="s"/>
      <c r="AT1050" t="s">
        <v>93</v>
      </c>
      <c r="AU1050" t="s"/>
      <c r="AV1050" t="s"/>
      <c r="AW1050" t="s"/>
      <c r="AX1050" t="s"/>
      <c r="AY1050" t="n">
        <v>3523797</v>
      </c>
      <c r="AZ1050" t="s">
        <v>1612</v>
      </c>
      <c r="BA1050" t="s"/>
      <c r="BB1050" t="n">
        <v>1809553</v>
      </c>
      <c r="BC1050" t="n">
        <v>98.9159049307182</v>
      </c>
      <c r="BD1050" t="n">
        <v>8.06840465106807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95</v>
      </c>
    </row>
    <row r="1051" spans="1:70">
      <c r="A1051" t="s">
        <v>145</v>
      </c>
      <c r="B1051" t="s">
        <v>71</v>
      </c>
      <c r="C1051" t="s">
        <v>72</v>
      </c>
      <c r="D1051" t="n">
        <v>2</v>
      </c>
      <c r="E1051" t="s">
        <v>1613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905.55</v>
      </c>
      <c r="L1051" t="s">
        <v>77</v>
      </c>
      <c r="M1051" t="s"/>
      <c r="N1051" t="s">
        <v>1614</v>
      </c>
      <c r="O1051" t="s">
        <v>79</v>
      </c>
      <c r="P1051" t="s">
        <v>1613</v>
      </c>
      <c r="Q1051" t="s"/>
      <c r="R1051" t="s">
        <v>359</v>
      </c>
      <c r="S1051" t="s">
        <v>1615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HYPERLINK("https://hotelmonitor-cachepage.eclerx.com/savepage/tk_15442514784559515_sr_2150.html","info")</f>
        <v/>
      </c>
      <c r="AA1051" t="n">
        <v>-5005179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533</v>
      </c>
      <c r="AQ1051" t="s">
        <v>91</v>
      </c>
      <c r="AR1051" t="s">
        <v>92</v>
      </c>
      <c r="AS1051" t="s"/>
      <c r="AT1051" t="s">
        <v>93</v>
      </c>
      <c r="AU1051" t="s"/>
      <c r="AV1051" t="s"/>
      <c r="AW1051" t="s"/>
      <c r="AX1051" t="s"/>
      <c r="AY1051" t="n">
        <v>5005179</v>
      </c>
      <c r="AZ1051" t="s">
        <v>1616</v>
      </c>
      <c r="BA1051" t="s"/>
      <c r="BB1051" t="n">
        <v>1148723</v>
      </c>
      <c r="BC1051" t="n">
        <v>98.9760956168175</v>
      </c>
      <c r="BD1051" t="n">
        <v>7.80493351704063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119</v>
      </c>
    </row>
    <row r="1052" spans="1:70">
      <c r="A1052" t="s">
        <v>145</v>
      </c>
      <c r="B1052" t="s">
        <v>71</v>
      </c>
      <c r="C1052" t="s">
        <v>72</v>
      </c>
      <c r="D1052" t="n">
        <v>2</v>
      </c>
      <c r="E1052" t="s">
        <v>1613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1111.11</v>
      </c>
      <c r="L1052" t="s">
        <v>77</v>
      </c>
      <c r="M1052" t="s"/>
      <c r="N1052" t="s">
        <v>1342</v>
      </c>
      <c r="O1052" t="s">
        <v>79</v>
      </c>
      <c r="P1052" t="s">
        <v>1613</v>
      </c>
      <c r="Q1052" t="s"/>
      <c r="R1052" t="s">
        <v>359</v>
      </c>
      <c r="S1052" t="s">
        <v>656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>
        <f>HYPERLINK("https://hotelmonitor-cachepage.eclerx.com/savepage/tk_15442514784559515_sr_2150.html","info")</f>
        <v/>
      </c>
      <c r="AA1052" t="n">
        <v>-5005179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533</v>
      </c>
      <c r="AQ1052" t="s">
        <v>91</v>
      </c>
      <c r="AR1052" t="s">
        <v>92</v>
      </c>
      <c r="AS1052" t="s"/>
      <c r="AT1052" t="s">
        <v>93</v>
      </c>
      <c r="AU1052" t="s"/>
      <c r="AV1052" t="s"/>
      <c r="AW1052" t="s"/>
      <c r="AX1052" t="s"/>
      <c r="AY1052" t="n">
        <v>5005179</v>
      </c>
      <c r="AZ1052" t="s">
        <v>1616</v>
      </c>
      <c r="BA1052" t="s"/>
      <c r="BB1052" t="n">
        <v>1148723</v>
      </c>
      <c r="BC1052" t="n">
        <v>98.9760956168175</v>
      </c>
      <c r="BD1052" t="n">
        <v>7.80493351704063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119</v>
      </c>
    </row>
    <row r="1053" spans="1:70">
      <c r="A1053" t="s">
        <v>145</v>
      </c>
      <c r="B1053" t="s">
        <v>71</v>
      </c>
      <c r="C1053" t="s">
        <v>72</v>
      </c>
      <c r="D1053" t="n">
        <v>2</v>
      </c>
      <c r="E1053" t="s">
        <v>1613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1239.81</v>
      </c>
      <c r="L1053" t="s">
        <v>77</v>
      </c>
      <c r="M1053" t="s"/>
      <c r="N1053" t="s">
        <v>1045</v>
      </c>
      <c r="O1053" t="s">
        <v>79</v>
      </c>
      <c r="P1053" t="s">
        <v>1613</v>
      </c>
      <c r="Q1053" t="s"/>
      <c r="R1053" t="s">
        <v>359</v>
      </c>
      <c r="S1053" t="s">
        <v>1617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>
        <f>HYPERLINK("https://hotelmonitor-cachepage.eclerx.com/savepage/tk_15442514784559515_sr_2150.html","info")</f>
        <v/>
      </c>
      <c r="AA1053" t="n">
        <v>-5005179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533</v>
      </c>
      <c r="AQ1053" t="s">
        <v>91</v>
      </c>
      <c r="AR1053" t="s">
        <v>92</v>
      </c>
      <c r="AS1053" t="s"/>
      <c r="AT1053" t="s">
        <v>93</v>
      </c>
      <c r="AU1053" t="s"/>
      <c r="AV1053" t="s"/>
      <c r="AW1053" t="s"/>
      <c r="AX1053" t="s"/>
      <c r="AY1053" t="n">
        <v>5005179</v>
      </c>
      <c r="AZ1053" t="s">
        <v>1616</v>
      </c>
      <c r="BA1053" t="s"/>
      <c r="BB1053" t="n">
        <v>1148723</v>
      </c>
      <c r="BC1053" t="n">
        <v>98.9760956168175</v>
      </c>
      <c r="BD1053" t="n">
        <v>7.80493351704063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119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1618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2340.6</v>
      </c>
      <c r="L1054" t="s">
        <v>77</v>
      </c>
      <c r="M1054" t="s"/>
      <c r="N1054" t="s">
        <v>1619</v>
      </c>
      <c r="O1054" t="s">
        <v>79</v>
      </c>
      <c r="P1054" t="s">
        <v>1618</v>
      </c>
      <c r="Q1054" t="s"/>
      <c r="R1054" t="s">
        <v>359</v>
      </c>
      <c r="S1054" t="s">
        <v>1620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HYPERLINK("https://hotelmonitor-cachepage.eclerx.com/savepage/tk_15442509558470838_sr_2150.html","info")</f>
        <v/>
      </c>
      <c r="AA1054" t="n">
        <v>-6632379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89</v>
      </c>
      <c r="AO1054" t="s">
        <v>1367</v>
      </c>
      <c r="AP1054" t="n">
        <v>431</v>
      </c>
      <c r="AQ1054" t="s">
        <v>91</v>
      </c>
      <c r="AR1054" t="s">
        <v>71</v>
      </c>
      <c r="AS1054" t="s"/>
      <c r="AT1054" t="s">
        <v>93</v>
      </c>
      <c r="AU1054" t="s"/>
      <c r="AV1054" t="s"/>
      <c r="AW1054" t="s"/>
      <c r="AX1054" t="s"/>
      <c r="AY1054" t="n">
        <v>6632379</v>
      </c>
      <c r="AZ1054" t="s">
        <v>1621</v>
      </c>
      <c r="BA1054" t="s"/>
      <c r="BB1054" t="n">
        <v>2166313</v>
      </c>
      <c r="BC1054" t="n">
        <v>98.7442947</v>
      </c>
      <c r="BD1054" t="n">
        <v>8.064939900000001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95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1622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740.74</v>
      </c>
      <c r="L1055" t="s">
        <v>77</v>
      </c>
      <c r="M1055" t="s"/>
      <c r="N1055" t="s">
        <v>1373</v>
      </c>
      <c r="O1055" t="s">
        <v>79</v>
      </c>
      <c r="P1055" t="s">
        <v>1622</v>
      </c>
      <c r="Q1055" t="s"/>
      <c r="R1055" t="s">
        <v>354</v>
      </c>
      <c r="S1055" t="s">
        <v>1268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HYPERLINK("https://hotelmonitor-cachepage.eclerx.com/savepage/tk_15442507338125024_sr_2150.html","info")</f>
        <v/>
      </c>
      <c r="AA1055" t="n">
        <v>-4829806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370</v>
      </c>
      <c r="AQ1055" t="s">
        <v>91</v>
      </c>
      <c r="AR1055" t="s">
        <v>92</v>
      </c>
      <c r="AS1055" t="s"/>
      <c r="AT1055" t="s">
        <v>93</v>
      </c>
      <c r="AU1055" t="s"/>
      <c r="AV1055" t="s"/>
      <c r="AW1055" t="s"/>
      <c r="AX1055" t="s"/>
      <c r="AY1055" t="n">
        <v>4829806</v>
      </c>
      <c r="AZ1055" t="s">
        <v>1623</v>
      </c>
      <c r="BA1055" t="s"/>
      <c r="BB1055" t="n">
        <v>2844058</v>
      </c>
      <c r="BC1055" t="n">
        <v>98.81860210000001</v>
      </c>
      <c r="BD1055" t="n">
        <v>8.0444257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95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1624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9818.18</v>
      </c>
      <c r="L1056" t="s">
        <v>77</v>
      </c>
      <c r="M1056" t="s"/>
      <c r="N1056" t="s">
        <v>1625</v>
      </c>
      <c r="O1056" t="s">
        <v>79</v>
      </c>
      <c r="P1056" t="s">
        <v>1624</v>
      </c>
      <c r="Q1056" t="s"/>
      <c r="R1056" t="s">
        <v>148</v>
      </c>
      <c r="S1056" t="s">
        <v>1626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HYPERLINK("https://hotelmonitor-cachepage.eclerx.com/savepage/tk_15442509541704724_sr_2150.html","info")</f>
        <v/>
      </c>
      <c r="AA1056" t="n">
        <v>-3467525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430</v>
      </c>
      <c r="AQ1056" t="s">
        <v>91</v>
      </c>
      <c r="AR1056" t="s">
        <v>92</v>
      </c>
      <c r="AS1056" t="s"/>
      <c r="AT1056" t="s">
        <v>93</v>
      </c>
      <c r="AU1056" t="s"/>
      <c r="AV1056" t="s"/>
      <c r="AW1056" t="s"/>
      <c r="AX1056" t="s"/>
      <c r="AY1056" t="n">
        <v>3467525</v>
      </c>
      <c r="AZ1056" t="s">
        <v>1627</v>
      </c>
      <c r="BA1056" t="s"/>
      <c r="BB1056" t="n">
        <v>1934998</v>
      </c>
      <c r="BC1056" t="n">
        <v>98.84099006652831</v>
      </c>
      <c r="BD1056" t="n">
        <v>8.055617833744989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95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1628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2548.86</v>
      </c>
      <c r="L1057" t="s">
        <v>77</v>
      </c>
      <c r="M1057" t="s"/>
      <c r="N1057" t="s">
        <v>1629</v>
      </c>
      <c r="O1057" t="s">
        <v>79</v>
      </c>
      <c r="P1057" t="s">
        <v>1628</v>
      </c>
      <c r="Q1057" t="s"/>
      <c r="R1057" t="s">
        <v>115</v>
      </c>
      <c r="S1057" t="s">
        <v>1352</v>
      </c>
      <c r="T1057" t="s">
        <v>82</v>
      </c>
      <c r="U1057" t="s">
        <v>83</v>
      </c>
      <c r="V1057" t="s">
        <v>84</v>
      </c>
      <c r="W1057" t="s">
        <v>105</v>
      </c>
      <c r="X1057" t="s"/>
      <c r="Y1057" t="s">
        <v>86</v>
      </c>
      <c r="Z1057">
        <f>HYPERLINK("https://hotelmonitor-cachepage.eclerx.com/savepage/tk_15442505134972095_sr_2150.html","info")</f>
        <v/>
      </c>
      <c r="AA1057" t="n">
        <v>-3791799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283</v>
      </c>
      <c r="AQ1057" t="s">
        <v>91</v>
      </c>
      <c r="AR1057" t="s">
        <v>92</v>
      </c>
      <c r="AS1057" t="s"/>
      <c r="AT1057" t="s">
        <v>93</v>
      </c>
      <c r="AU1057" t="s"/>
      <c r="AV1057" t="s"/>
      <c r="AW1057" t="s"/>
      <c r="AX1057" t="s"/>
      <c r="AY1057" t="n">
        <v>3791799</v>
      </c>
      <c r="AZ1057" t="s">
        <v>1630</v>
      </c>
      <c r="BA1057" t="s"/>
      <c r="BB1057" t="n">
        <v>336568</v>
      </c>
      <c r="BC1057" t="n">
        <v>98.80992126464839</v>
      </c>
      <c r="BD1057" t="n">
        <v>8.044816017150881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95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1631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2522.74</v>
      </c>
      <c r="L1058" t="s">
        <v>77</v>
      </c>
      <c r="M1058" t="s"/>
      <c r="N1058" t="s">
        <v>444</v>
      </c>
      <c r="O1058" t="s">
        <v>79</v>
      </c>
      <c r="P1058" t="s">
        <v>1631</v>
      </c>
      <c r="Q1058" t="s"/>
      <c r="R1058" t="s">
        <v>337</v>
      </c>
      <c r="S1058" t="s">
        <v>1632</v>
      </c>
      <c r="T1058" t="s">
        <v>82</v>
      </c>
      <c r="U1058" t="s">
        <v>83</v>
      </c>
      <c r="V1058" t="s">
        <v>84</v>
      </c>
      <c r="W1058" t="s">
        <v>105</v>
      </c>
      <c r="X1058" t="s"/>
      <c r="Y1058" t="s">
        <v>86</v>
      </c>
      <c r="Z1058">
        <f>HYPERLINK("https://hotelmonitor-cachepage.eclerx.com/savepage/tk_15442501378167458_sr_2150.html","info")</f>
        <v/>
      </c>
      <c r="AA1058" t="n">
        <v>-2061512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89</v>
      </c>
      <c r="AO1058" t="s">
        <v>1633</v>
      </c>
      <c r="AP1058" t="n">
        <v>134</v>
      </c>
      <c r="AQ1058" t="s">
        <v>91</v>
      </c>
      <c r="AR1058" t="s">
        <v>71</v>
      </c>
      <c r="AS1058" t="s"/>
      <c r="AT1058" t="s">
        <v>93</v>
      </c>
      <c r="AU1058" t="s"/>
      <c r="AV1058" t="s"/>
      <c r="AW1058" t="s"/>
      <c r="AX1058" t="s"/>
      <c r="AY1058" t="n">
        <v>2061512</v>
      </c>
      <c r="AZ1058" t="s">
        <v>1634</v>
      </c>
      <c r="BA1058" t="s"/>
      <c r="BB1058" t="n">
        <v>523642</v>
      </c>
      <c r="BC1058" t="n">
        <v>98.83038997650149</v>
      </c>
      <c r="BD1058" t="n">
        <v>8.033664872969521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95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1631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2522.74</v>
      </c>
      <c r="L1059" t="s">
        <v>77</v>
      </c>
      <c r="M1059" t="s"/>
      <c r="N1059" t="s">
        <v>444</v>
      </c>
      <c r="O1059" t="s">
        <v>79</v>
      </c>
      <c r="P1059" t="s">
        <v>1631</v>
      </c>
      <c r="Q1059" t="s"/>
      <c r="R1059" t="s">
        <v>337</v>
      </c>
      <c r="S1059" t="s">
        <v>1632</v>
      </c>
      <c r="T1059" t="s">
        <v>82</v>
      </c>
      <c r="U1059" t="s">
        <v>83</v>
      </c>
      <c r="V1059" t="s">
        <v>84</v>
      </c>
      <c r="W1059" t="s">
        <v>105</v>
      </c>
      <c r="X1059" t="s"/>
      <c r="Y1059" t="s">
        <v>86</v>
      </c>
      <c r="Z1059">
        <f>HYPERLINK("https://hotelmonitor-cachepage.eclerx.com/savepage/tk_15442501378167458_sr_2150.html","info")</f>
        <v/>
      </c>
      <c r="AA1059" t="n">
        <v>-2061512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89</v>
      </c>
      <c r="AO1059" t="s">
        <v>1635</v>
      </c>
      <c r="AP1059" t="n">
        <v>134</v>
      </c>
      <c r="AQ1059" t="s">
        <v>91</v>
      </c>
      <c r="AR1059" t="s">
        <v>71</v>
      </c>
      <c r="AS1059" t="s"/>
      <c r="AT1059" t="s">
        <v>93</v>
      </c>
      <c r="AU1059" t="s"/>
      <c r="AV1059" t="s"/>
      <c r="AW1059" t="s"/>
      <c r="AX1059" t="s"/>
      <c r="AY1059" t="n">
        <v>2061512</v>
      </c>
      <c r="AZ1059" t="s">
        <v>1634</v>
      </c>
      <c r="BA1059" t="s"/>
      <c r="BB1059" t="n">
        <v>523642</v>
      </c>
      <c r="BC1059" t="n">
        <v>98.83038997650149</v>
      </c>
      <c r="BD1059" t="n">
        <v>8.033664872969521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95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1631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3614.15</v>
      </c>
      <c r="L1060" t="s">
        <v>77</v>
      </c>
      <c r="M1060" t="s"/>
      <c r="N1060" t="s">
        <v>1636</v>
      </c>
      <c r="O1060" t="s">
        <v>79</v>
      </c>
      <c r="P1060" t="s">
        <v>1631</v>
      </c>
      <c r="Q1060" t="s"/>
      <c r="R1060" t="s">
        <v>337</v>
      </c>
      <c r="S1060" t="s">
        <v>1637</v>
      </c>
      <c r="T1060" t="s">
        <v>82</v>
      </c>
      <c r="U1060" t="s">
        <v>83</v>
      </c>
      <c r="V1060" t="s">
        <v>84</v>
      </c>
      <c r="W1060" t="s">
        <v>105</v>
      </c>
      <c r="X1060" t="s"/>
      <c r="Y1060" t="s">
        <v>86</v>
      </c>
      <c r="Z1060">
        <f>HYPERLINK("https://hotelmonitor-cachepage.eclerx.com/savepage/tk_15442501378167458_sr_2150.html","info")</f>
        <v/>
      </c>
      <c r="AA1060" t="n">
        <v>-2061512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89</v>
      </c>
      <c r="AO1060" t="s">
        <v>1638</v>
      </c>
      <c r="AP1060" t="n">
        <v>134</v>
      </c>
      <c r="AQ1060" t="s">
        <v>91</v>
      </c>
      <c r="AR1060" t="s">
        <v>92</v>
      </c>
      <c r="AS1060" t="s"/>
      <c r="AT1060" t="s">
        <v>93</v>
      </c>
      <c r="AU1060" t="s"/>
      <c r="AV1060" t="s"/>
      <c r="AW1060" t="s"/>
      <c r="AX1060" t="s"/>
      <c r="AY1060" t="n">
        <v>2061512</v>
      </c>
      <c r="AZ1060" t="s">
        <v>1634</v>
      </c>
      <c r="BA1060" t="s"/>
      <c r="BB1060" t="n">
        <v>523642</v>
      </c>
      <c r="BC1060" t="n">
        <v>98.83038997650149</v>
      </c>
      <c r="BD1060" t="n">
        <v>8.033664872969521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95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1631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5570.96</v>
      </c>
      <c r="L1061" t="s">
        <v>77</v>
      </c>
      <c r="M1061" t="s"/>
      <c r="N1061" t="s">
        <v>1636</v>
      </c>
      <c r="O1061" t="s">
        <v>79</v>
      </c>
      <c r="P1061" t="s">
        <v>1631</v>
      </c>
      <c r="Q1061" t="s"/>
      <c r="R1061" t="s">
        <v>337</v>
      </c>
      <c r="S1061" t="s">
        <v>1639</v>
      </c>
      <c r="T1061" t="s">
        <v>82</v>
      </c>
      <c r="U1061" t="s">
        <v>83</v>
      </c>
      <c r="V1061" t="s">
        <v>84</v>
      </c>
      <c r="W1061" t="s">
        <v>105</v>
      </c>
      <c r="X1061" t="s"/>
      <c r="Y1061" t="s">
        <v>86</v>
      </c>
      <c r="Z1061">
        <f>HYPERLINK("https://hotelmonitor-cachepage.eclerx.com/savepage/tk_15442501378167458_sr_2150.html","info")</f>
        <v/>
      </c>
      <c r="AA1061" t="n">
        <v>-2061512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89</v>
      </c>
      <c r="AO1061" t="s">
        <v>1640</v>
      </c>
      <c r="AP1061" t="n">
        <v>134</v>
      </c>
      <c r="AQ1061" t="s">
        <v>91</v>
      </c>
      <c r="AR1061" t="s">
        <v>71</v>
      </c>
      <c r="AS1061" t="s"/>
      <c r="AT1061" t="s">
        <v>93</v>
      </c>
      <c r="AU1061" t="s"/>
      <c r="AV1061" t="s"/>
      <c r="AW1061" t="s"/>
      <c r="AX1061" t="s"/>
      <c r="AY1061" t="n">
        <v>2061512</v>
      </c>
      <c r="AZ1061" t="s">
        <v>1634</v>
      </c>
      <c r="BA1061" t="s"/>
      <c r="BB1061" t="n">
        <v>523642</v>
      </c>
      <c r="BC1061" t="n">
        <v>98.83038997650149</v>
      </c>
      <c r="BD1061" t="n">
        <v>8.033664872969521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95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1631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5570.96</v>
      </c>
      <c r="L1062" t="s">
        <v>77</v>
      </c>
      <c r="M1062" t="s"/>
      <c r="N1062" t="s">
        <v>1636</v>
      </c>
      <c r="O1062" t="s">
        <v>79</v>
      </c>
      <c r="P1062" t="s">
        <v>1631</v>
      </c>
      <c r="Q1062" t="s"/>
      <c r="R1062" t="s">
        <v>337</v>
      </c>
      <c r="S1062" t="s">
        <v>1639</v>
      </c>
      <c r="T1062" t="s">
        <v>82</v>
      </c>
      <c r="U1062" t="s">
        <v>83</v>
      </c>
      <c r="V1062" t="s">
        <v>84</v>
      </c>
      <c r="W1062" t="s">
        <v>105</v>
      </c>
      <c r="X1062" t="s"/>
      <c r="Y1062" t="s">
        <v>86</v>
      </c>
      <c r="Z1062">
        <f>HYPERLINK("https://hotelmonitor-cachepage.eclerx.com/savepage/tk_15442501378167458_sr_2150.html","info")</f>
        <v/>
      </c>
      <c r="AA1062" t="n">
        <v>-2061512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1640</v>
      </c>
      <c r="AP1062" t="n">
        <v>134</v>
      </c>
      <c r="AQ1062" t="s">
        <v>91</v>
      </c>
      <c r="AR1062" t="s">
        <v>71</v>
      </c>
      <c r="AS1062" t="s"/>
      <c r="AT1062" t="s">
        <v>93</v>
      </c>
      <c r="AU1062" t="s"/>
      <c r="AV1062" t="s"/>
      <c r="AW1062" t="s"/>
      <c r="AX1062" t="s"/>
      <c r="AY1062" t="n">
        <v>2061512</v>
      </c>
      <c r="AZ1062" t="s">
        <v>1634</v>
      </c>
      <c r="BA1062" t="s"/>
      <c r="BB1062" t="n">
        <v>523642</v>
      </c>
      <c r="BC1062" t="n">
        <v>98.83038997650149</v>
      </c>
      <c r="BD1062" t="n">
        <v>8.033664872969521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95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1631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3938.51</v>
      </c>
      <c r="L1063" t="s">
        <v>77</v>
      </c>
      <c r="M1063" t="s"/>
      <c r="N1063" t="s">
        <v>1641</v>
      </c>
      <c r="O1063" t="s">
        <v>79</v>
      </c>
      <c r="P1063" t="s">
        <v>1631</v>
      </c>
      <c r="Q1063" t="s"/>
      <c r="R1063" t="s">
        <v>337</v>
      </c>
      <c r="S1063" t="s">
        <v>1642</v>
      </c>
      <c r="T1063" t="s">
        <v>82</v>
      </c>
      <c r="U1063" t="s">
        <v>83</v>
      </c>
      <c r="V1063" t="s">
        <v>84</v>
      </c>
      <c r="W1063" t="s">
        <v>105</v>
      </c>
      <c r="X1063" t="s"/>
      <c r="Y1063" t="s">
        <v>86</v>
      </c>
      <c r="Z1063">
        <f>HYPERLINK("https://hotelmonitor-cachepage.eclerx.com/savepage/tk_15442501378167458_sr_2150.html","info")</f>
        <v/>
      </c>
      <c r="AA1063" t="n">
        <v>-2061512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89</v>
      </c>
      <c r="AO1063" t="s">
        <v>1643</v>
      </c>
      <c r="AP1063" t="n">
        <v>134</v>
      </c>
      <c r="AQ1063" t="s">
        <v>91</v>
      </c>
      <c r="AR1063" t="s">
        <v>92</v>
      </c>
      <c r="AS1063" t="s"/>
      <c r="AT1063" t="s">
        <v>93</v>
      </c>
      <c r="AU1063" t="s"/>
      <c r="AV1063" t="s"/>
      <c r="AW1063" t="s"/>
      <c r="AX1063" t="s"/>
      <c r="AY1063" t="n">
        <v>2061512</v>
      </c>
      <c r="AZ1063" t="s">
        <v>1634</v>
      </c>
      <c r="BA1063" t="s"/>
      <c r="BB1063" t="n">
        <v>523642</v>
      </c>
      <c r="BC1063" t="n">
        <v>98.83038997650149</v>
      </c>
      <c r="BD1063" t="n">
        <v>8.033664872969521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95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1631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6070.92</v>
      </c>
      <c r="L1064" t="s">
        <v>77</v>
      </c>
      <c r="M1064" t="s"/>
      <c r="N1064" t="s">
        <v>1641</v>
      </c>
      <c r="O1064" t="s">
        <v>79</v>
      </c>
      <c r="P1064" t="s">
        <v>1631</v>
      </c>
      <c r="Q1064" t="s"/>
      <c r="R1064" t="s">
        <v>337</v>
      </c>
      <c r="S1064" t="s">
        <v>1644</v>
      </c>
      <c r="T1064" t="s">
        <v>82</v>
      </c>
      <c r="U1064" t="s">
        <v>83</v>
      </c>
      <c r="V1064" t="s">
        <v>84</v>
      </c>
      <c r="W1064" t="s">
        <v>105</v>
      </c>
      <c r="X1064" t="s"/>
      <c r="Y1064" t="s">
        <v>86</v>
      </c>
      <c r="Z1064">
        <f>HYPERLINK("https://hotelmonitor-cachepage.eclerx.com/savepage/tk_15442501378167458_sr_2150.html","info")</f>
        <v/>
      </c>
      <c r="AA1064" t="n">
        <v>-2061512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89</v>
      </c>
      <c r="AO1064" t="s">
        <v>1645</v>
      </c>
      <c r="AP1064" t="n">
        <v>134</v>
      </c>
      <c r="AQ1064" t="s">
        <v>91</v>
      </c>
      <c r="AR1064" t="s">
        <v>71</v>
      </c>
      <c r="AS1064" t="s"/>
      <c r="AT1064" t="s">
        <v>93</v>
      </c>
      <c r="AU1064" t="s"/>
      <c r="AV1064" t="s"/>
      <c r="AW1064" t="s"/>
      <c r="AX1064" t="s"/>
      <c r="AY1064" t="n">
        <v>2061512</v>
      </c>
      <c r="AZ1064" t="s">
        <v>1634</v>
      </c>
      <c r="BA1064" t="s"/>
      <c r="BB1064" t="n">
        <v>523642</v>
      </c>
      <c r="BC1064" t="n">
        <v>98.83038997650149</v>
      </c>
      <c r="BD1064" t="n">
        <v>8.033664872969521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95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1631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6070.92</v>
      </c>
      <c r="L1065" t="s">
        <v>77</v>
      </c>
      <c r="M1065" t="s"/>
      <c r="N1065" t="s">
        <v>1641</v>
      </c>
      <c r="O1065" t="s">
        <v>79</v>
      </c>
      <c r="P1065" t="s">
        <v>1631</v>
      </c>
      <c r="Q1065" t="s"/>
      <c r="R1065" t="s">
        <v>337</v>
      </c>
      <c r="S1065" t="s">
        <v>1644</v>
      </c>
      <c r="T1065" t="s">
        <v>82</v>
      </c>
      <c r="U1065" t="s">
        <v>83</v>
      </c>
      <c r="V1065" t="s">
        <v>84</v>
      </c>
      <c r="W1065" t="s">
        <v>105</v>
      </c>
      <c r="X1065" t="s"/>
      <c r="Y1065" t="s">
        <v>86</v>
      </c>
      <c r="Z1065">
        <f>HYPERLINK("https://hotelmonitor-cachepage.eclerx.com/savepage/tk_15442501378167458_sr_2150.html","info")</f>
        <v/>
      </c>
      <c r="AA1065" t="n">
        <v>-2061512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1645</v>
      </c>
      <c r="AP1065" t="n">
        <v>134</v>
      </c>
      <c r="AQ1065" t="s">
        <v>91</v>
      </c>
      <c r="AR1065" t="s">
        <v>71</v>
      </c>
      <c r="AS1065" t="s"/>
      <c r="AT1065" t="s">
        <v>93</v>
      </c>
      <c r="AU1065" t="s"/>
      <c r="AV1065" t="s"/>
      <c r="AW1065" t="s"/>
      <c r="AX1065" t="s"/>
      <c r="AY1065" t="n">
        <v>2061512</v>
      </c>
      <c r="AZ1065" t="s">
        <v>1634</v>
      </c>
      <c r="BA1065" t="s"/>
      <c r="BB1065" t="n">
        <v>523642</v>
      </c>
      <c r="BC1065" t="n">
        <v>98.83038997650149</v>
      </c>
      <c r="BD1065" t="n">
        <v>8.033664872969521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95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1646</v>
      </c>
      <c r="F1066" t="n">
        <v>3589871</v>
      </c>
      <c r="G1066" t="s">
        <v>74</v>
      </c>
      <c r="H1066" t="s">
        <v>75</v>
      </c>
      <c r="I1066" t="s"/>
      <c r="J1066" t="s">
        <v>76</v>
      </c>
      <c r="K1066" t="n">
        <v>1819.72</v>
      </c>
      <c r="L1066" t="s">
        <v>77</v>
      </c>
      <c r="M1066" t="s"/>
      <c r="N1066" t="s">
        <v>1647</v>
      </c>
      <c r="O1066" t="s">
        <v>79</v>
      </c>
      <c r="P1066" t="s">
        <v>1648</v>
      </c>
      <c r="Q1066" t="s"/>
      <c r="R1066" t="s">
        <v>115</v>
      </c>
      <c r="S1066" t="s">
        <v>704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HYPERLINK("https://hotelmonitor-cachepage.eclerx.com/savepage/tk_1544250488079081_sr_2150.html","info")</f>
        <v/>
      </c>
      <c r="AA1066" t="n">
        <v>235061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89</v>
      </c>
      <c r="AO1066" t="s">
        <v>287</v>
      </c>
      <c r="AP1066" t="n">
        <v>272</v>
      </c>
      <c r="AQ1066" t="s">
        <v>91</v>
      </c>
      <c r="AR1066" t="s">
        <v>92</v>
      </c>
      <c r="AS1066" t="s"/>
      <c r="AT1066" t="s">
        <v>93</v>
      </c>
      <c r="AU1066" t="s"/>
      <c r="AV1066" t="s"/>
      <c r="AW1066" t="s"/>
      <c r="AX1066" t="s"/>
      <c r="AY1066" t="n">
        <v>754771</v>
      </c>
      <c r="AZ1066" t="s">
        <v>1649</v>
      </c>
      <c r="BA1066" t="s"/>
      <c r="BB1066" t="n">
        <v>88754</v>
      </c>
      <c r="BC1066" t="n">
        <v>98.8230514526367</v>
      </c>
      <c r="BD1066" t="n">
        <v>8.031758308410639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95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1646</v>
      </c>
      <c r="F1067" t="n">
        <v>3589871</v>
      </c>
      <c r="G1067" t="s">
        <v>74</v>
      </c>
      <c r="H1067" t="s">
        <v>75</v>
      </c>
      <c r="I1067" t="s"/>
      <c r="J1067" t="s">
        <v>76</v>
      </c>
      <c r="K1067" t="n">
        <v>1972.99</v>
      </c>
      <c r="L1067" t="s">
        <v>77</v>
      </c>
      <c r="M1067" t="s"/>
      <c r="N1067" t="s">
        <v>1647</v>
      </c>
      <c r="O1067" t="s">
        <v>79</v>
      </c>
      <c r="P1067" t="s">
        <v>1648</v>
      </c>
      <c r="Q1067" t="s"/>
      <c r="R1067" t="s">
        <v>115</v>
      </c>
      <c r="S1067" t="s">
        <v>1650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HYPERLINK("https://hotelmonitor-cachepage.eclerx.com/savepage/tk_1544250488079081_sr_2150.html","info")</f>
        <v/>
      </c>
      <c r="AA1067" t="n">
        <v>235061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89</v>
      </c>
      <c r="AO1067" t="s">
        <v>1651</v>
      </c>
      <c r="AP1067" t="n">
        <v>272</v>
      </c>
      <c r="AQ1067" t="s">
        <v>91</v>
      </c>
      <c r="AR1067" t="s">
        <v>71</v>
      </c>
      <c r="AS1067" t="s"/>
      <c r="AT1067" t="s">
        <v>93</v>
      </c>
      <c r="AU1067" t="s"/>
      <c r="AV1067" t="s"/>
      <c r="AW1067" t="s"/>
      <c r="AX1067" t="s"/>
      <c r="AY1067" t="n">
        <v>754771</v>
      </c>
      <c r="AZ1067" t="s">
        <v>1649</v>
      </c>
      <c r="BA1067" t="s"/>
      <c r="BB1067" t="n">
        <v>88754</v>
      </c>
      <c r="BC1067" t="n">
        <v>98.8230514526367</v>
      </c>
      <c r="BD1067" t="n">
        <v>8.031758308410639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95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1646</v>
      </c>
      <c r="F1068" t="n">
        <v>3589871</v>
      </c>
      <c r="G1068" t="s">
        <v>74</v>
      </c>
      <c r="H1068" t="s">
        <v>75</v>
      </c>
      <c r="I1068" t="s"/>
      <c r="J1068" t="s">
        <v>76</v>
      </c>
      <c r="K1068" t="n">
        <v>1972.99</v>
      </c>
      <c r="L1068" t="s">
        <v>77</v>
      </c>
      <c r="M1068" t="s"/>
      <c r="N1068" t="s">
        <v>1647</v>
      </c>
      <c r="O1068" t="s">
        <v>79</v>
      </c>
      <c r="P1068" t="s">
        <v>1648</v>
      </c>
      <c r="Q1068" t="s"/>
      <c r="R1068" t="s">
        <v>115</v>
      </c>
      <c r="S1068" t="s">
        <v>1650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HYPERLINK("https://hotelmonitor-cachepage.eclerx.com/savepage/tk_1544250488079081_sr_2150.html","info")</f>
        <v/>
      </c>
      <c r="AA1068" t="n">
        <v>235061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89</v>
      </c>
      <c r="AO1068" t="s">
        <v>1651</v>
      </c>
      <c r="AP1068" t="n">
        <v>272</v>
      </c>
      <c r="AQ1068" t="s">
        <v>91</v>
      </c>
      <c r="AR1068" t="s">
        <v>261</v>
      </c>
      <c r="AS1068" t="s"/>
      <c r="AT1068" t="s">
        <v>93</v>
      </c>
      <c r="AU1068" t="s"/>
      <c r="AV1068" t="s"/>
      <c r="AW1068" t="s"/>
      <c r="AX1068" t="s"/>
      <c r="AY1068" t="n">
        <v>754771</v>
      </c>
      <c r="AZ1068" t="s">
        <v>1649</v>
      </c>
      <c r="BA1068" t="s"/>
      <c r="BB1068" t="n">
        <v>88754</v>
      </c>
      <c r="BC1068" t="n">
        <v>98.8230514526367</v>
      </c>
      <c r="BD1068" t="n">
        <v>8.031758308410639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95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1646</v>
      </c>
      <c r="F1069" t="n">
        <v>3589871</v>
      </c>
      <c r="G1069" t="s">
        <v>74</v>
      </c>
      <c r="H1069" t="s">
        <v>75</v>
      </c>
      <c r="I1069" t="s"/>
      <c r="J1069" t="s">
        <v>76</v>
      </c>
      <c r="K1069" t="n">
        <v>2047.18</v>
      </c>
      <c r="L1069" t="s">
        <v>77</v>
      </c>
      <c r="M1069" t="s"/>
      <c r="N1069" t="s">
        <v>1647</v>
      </c>
      <c r="O1069" t="s">
        <v>79</v>
      </c>
      <c r="P1069" t="s">
        <v>1648</v>
      </c>
      <c r="Q1069" t="s"/>
      <c r="R1069" t="s">
        <v>115</v>
      </c>
      <c r="S1069" t="s">
        <v>1457</v>
      </c>
      <c r="T1069" t="s">
        <v>82</v>
      </c>
      <c r="U1069" t="s">
        <v>83</v>
      </c>
      <c r="V1069" t="s">
        <v>84</v>
      </c>
      <c r="W1069" t="s">
        <v>105</v>
      </c>
      <c r="X1069" t="s"/>
      <c r="Y1069" t="s">
        <v>86</v>
      </c>
      <c r="Z1069">
        <f>HYPERLINK("https://hotelmonitor-cachepage.eclerx.com/savepage/tk_1544250488079081_sr_2150.html","info")</f>
        <v/>
      </c>
      <c r="AA1069" t="n">
        <v>235061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89</v>
      </c>
      <c r="AO1069" t="s">
        <v>882</v>
      </c>
      <c r="AP1069" t="n">
        <v>272</v>
      </c>
      <c r="AQ1069" t="s">
        <v>91</v>
      </c>
      <c r="AR1069" t="s">
        <v>92</v>
      </c>
      <c r="AS1069" t="s"/>
      <c r="AT1069" t="s">
        <v>93</v>
      </c>
      <c r="AU1069" t="s"/>
      <c r="AV1069" t="s"/>
      <c r="AW1069" t="s"/>
      <c r="AX1069" t="s"/>
      <c r="AY1069" t="n">
        <v>754771</v>
      </c>
      <c r="AZ1069" t="s">
        <v>1649</v>
      </c>
      <c r="BA1069" t="s"/>
      <c r="BB1069" t="n">
        <v>88754</v>
      </c>
      <c r="BC1069" t="n">
        <v>98.8230514526367</v>
      </c>
      <c r="BD1069" t="n">
        <v>8.031758308410639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95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1646</v>
      </c>
      <c r="F1070" t="n">
        <v>3589871</v>
      </c>
      <c r="G1070" t="s">
        <v>74</v>
      </c>
      <c r="H1070" t="s">
        <v>75</v>
      </c>
      <c r="I1070" t="s"/>
      <c r="J1070" t="s">
        <v>76</v>
      </c>
      <c r="K1070" t="n">
        <v>2198.82</v>
      </c>
      <c r="L1070" t="s">
        <v>77</v>
      </c>
      <c r="M1070" t="s"/>
      <c r="N1070" t="s">
        <v>531</v>
      </c>
      <c r="O1070" t="s">
        <v>79</v>
      </c>
      <c r="P1070" t="s">
        <v>1648</v>
      </c>
      <c r="Q1070" t="s"/>
      <c r="R1070" t="s">
        <v>115</v>
      </c>
      <c r="S1070" t="s">
        <v>1652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HYPERLINK("https://hotelmonitor-cachepage.eclerx.com/savepage/tk_1544250488079081_sr_2150.html","info")</f>
        <v/>
      </c>
      <c r="AA1070" t="n">
        <v>235061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89</v>
      </c>
      <c r="AO1070" t="s">
        <v>884</v>
      </c>
      <c r="AP1070" t="n">
        <v>272</v>
      </c>
      <c r="AQ1070" t="s">
        <v>91</v>
      </c>
      <c r="AR1070" t="s">
        <v>92</v>
      </c>
      <c r="AS1070" t="s"/>
      <c r="AT1070" t="s">
        <v>93</v>
      </c>
      <c r="AU1070" t="s"/>
      <c r="AV1070" t="s"/>
      <c r="AW1070" t="s"/>
      <c r="AX1070" t="s"/>
      <c r="AY1070" t="n">
        <v>754771</v>
      </c>
      <c r="AZ1070" t="s">
        <v>1649</v>
      </c>
      <c r="BA1070" t="s"/>
      <c r="BB1070" t="n">
        <v>88754</v>
      </c>
      <c r="BC1070" t="n">
        <v>98.8230514526367</v>
      </c>
      <c r="BD1070" t="n">
        <v>8.031758308410639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95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1646</v>
      </c>
      <c r="F1071" t="n">
        <v>3589871</v>
      </c>
      <c r="G1071" t="s">
        <v>74</v>
      </c>
      <c r="H1071" t="s">
        <v>75</v>
      </c>
      <c r="I1071" t="s"/>
      <c r="J1071" t="s">
        <v>76</v>
      </c>
      <c r="K1071" t="n">
        <v>2219.62</v>
      </c>
      <c r="L1071" t="s">
        <v>77</v>
      </c>
      <c r="M1071" t="s"/>
      <c r="N1071" t="s">
        <v>1647</v>
      </c>
      <c r="O1071" t="s">
        <v>79</v>
      </c>
      <c r="P1071" t="s">
        <v>1648</v>
      </c>
      <c r="Q1071" t="s"/>
      <c r="R1071" t="s">
        <v>115</v>
      </c>
      <c r="S1071" t="s">
        <v>1653</v>
      </c>
      <c r="T1071" t="s">
        <v>82</v>
      </c>
      <c r="U1071" t="s">
        <v>83</v>
      </c>
      <c r="V1071" t="s">
        <v>84</v>
      </c>
      <c r="W1071" t="s">
        <v>105</v>
      </c>
      <c r="X1071" t="s"/>
      <c r="Y1071" t="s">
        <v>86</v>
      </c>
      <c r="Z1071">
        <f>HYPERLINK("https://hotelmonitor-cachepage.eclerx.com/savepage/tk_1544250488079081_sr_2150.html","info")</f>
        <v/>
      </c>
      <c r="AA1071" t="n">
        <v>235061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89</v>
      </c>
      <c r="AO1071" t="s">
        <v>1654</v>
      </c>
      <c r="AP1071" t="n">
        <v>272</v>
      </c>
      <c r="AQ1071" t="s">
        <v>91</v>
      </c>
      <c r="AR1071" t="s">
        <v>71</v>
      </c>
      <c r="AS1071" t="s"/>
      <c r="AT1071" t="s">
        <v>93</v>
      </c>
      <c r="AU1071" t="s"/>
      <c r="AV1071" t="s"/>
      <c r="AW1071" t="s"/>
      <c r="AX1071" t="s"/>
      <c r="AY1071" t="n">
        <v>754771</v>
      </c>
      <c r="AZ1071" t="s">
        <v>1649</v>
      </c>
      <c r="BA1071" t="s"/>
      <c r="BB1071" t="n">
        <v>88754</v>
      </c>
      <c r="BC1071" t="n">
        <v>98.8230514526367</v>
      </c>
      <c r="BD1071" t="n">
        <v>8.031758308410639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95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1646</v>
      </c>
      <c r="F1072" t="n">
        <v>3589871</v>
      </c>
      <c r="G1072" t="s">
        <v>74</v>
      </c>
      <c r="H1072" t="s">
        <v>75</v>
      </c>
      <c r="I1072" t="s"/>
      <c r="J1072" t="s">
        <v>76</v>
      </c>
      <c r="K1072" t="n">
        <v>2219.62</v>
      </c>
      <c r="L1072" t="s">
        <v>77</v>
      </c>
      <c r="M1072" t="s"/>
      <c r="N1072" t="s">
        <v>1647</v>
      </c>
      <c r="O1072" t="s">
        <v>79</v>
      </c>
      <c r="P1072" t="s">
        <v>1648</v>
      </c>
      <c r="Q1072" t="s"/>
      <c r="R1072" t="s">
        <v>115</v>
      </c>
      <c r="S1072" t="s">
        <v>1653</v>
      </c>
      <c r="T1072" t="s">
        <v>82</v>
      </c>
      <c r="U1072" t="s">
        <v>83</v>
      </c>
      <c r="V1072" t="s">
        <v>84</v>
      </c>
      <c r="W1072" t="s">
        <v>105</v>
      </c>
      <c r="X1072" t="s"/>
      <c r="Y1072" t="s">
        <v>86</v>
      </c>
      <c r="Z1072">
        <f>HYPERLINK("https://hotelmonitor-cachepage.eclerx.com/savepage/tk_1544250488079081_sr_2150.html","info")</f>
        <v/>
      </c>
      <c r="AA1072" t="n">
        <v>235061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89</v>
      </c>
      <c r="AO1072" t="s">
        <v>1654</v>
      </c>
      <c r="AP1072" t="n">
        <v>272</v>
      </c>
      <c r="AQ1072" t="s">
        <v>91</v>
      </c>
      <c r="AR1072" t="s">
        <v>261</v>
      </c>
      <c r="AS1072" t="s"/>
      <c r="AT1072" t="s">
        <v>93</v>
      </c>
      <c r="AU1072" t="s"/>
      <c r="AV1072" t="s"/>
      <c r="AW1072" t="s"/>
      <c r="AX1072" t="s"/>
      <c r="AY1072" t="n">
        <v>754771</v>
      </c>
      <c r="AZ1072" t="s">
        <v>1649</v>
      </c>
      <c r="BA1072" t="s"/>
      <c r="BB1072" t="n">
        <v>88754</v>
      </c>
      <c r="BC1072" t="n">
        <v>98.8230514526367</v>
      </c>
      <c r="BD1072" t="n">
        <v>8.031758308410639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95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1646</v>
      </c>
      <c r="F1073" t="n">
        <v>3589871</v>
      </c>
      <c r="G1073" t="s">
        <v>74</v>
      </c>
      <c r="H1073" t="s">
        <v>75</v>
      </c>
      <c r="I1073" t="s"/>
      <c r="J1073" t="s">
        <v>76</v>
      </c>
      <c r="K1073" t="n">
        <v>2384.03</v>
      </c>
      <c r="L1073" t="s">
        <v>77</v>
      </c>
      <c r="M1073" t="s"/>
      <c r="N1073" t="s">
        <v>531</v>
      </c>
      <c r="O1073" t="s">
        <v>79</v>
      </c>
      <c r="P1073" t="s">
        <v>1648</v>
      </c>
      <c r="Q1073" t="s"/>
      <c r="R1073" t="s">
        <v>115</v>
      </c>
      <c r="S1073" t="s">
        <v>1655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HYPERLINK("https://hotelmonitor-cachepage.eclerx.com/savepage/tk_1544250488079081_sr_2150.html","info")</f>
        <v/>
      </c>
      <c r="AA1073" t="n">
        <v>235061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89</v>
      </c>
      <c r="AO1073" t="s">
        <v>1656</v>
      </c>
      <c r="AP1073" t="n">
        <v>272</v>
      </c>
      <c r="AQ1073" t="s">
        <v>91</v>
      </c>
      <c r="AR1073" t="s">
        <v>71</v>
      </c>
      <c r="AS1073" t="s"/>
      <c r="AT1073" t="s">
        <v>93</v>
      </c>
      <c r="AU1073" t="s"/>
      <c r="AV1073" t="s"/>
      <c r="AW1073" t="s"/>
      <c r="AX1073" t="s"/>
      <c r="AY1073" t="n">
        <v>754771</v>
      </c>
      <c r="AZ1073" t="s">
        <v>1649</v>
      </c>
      <c r="BA1073" t="s"/>
      <c r="BB1073" t="n">
        <v>88754</v>
      </c>
      <c r="BC1073" t="n">
        <v>98.8230514526367</v>
      </c>
      <c r="BD1073" t="n">
        <v>8.031758308410639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95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1646</v>
      </c>
      <c r="F1074" t="n">
        <v>3589871</v>
      </c>
      <c r="G1074" t="s">
        <v>74</v>
      </c>
      <c r="H1074" t="s">
        <v>75</v>
      </c>
      <c r="I1074" t="s"/>
      <c r="J1074" t="s">
        <v>76</v>
      </c>
      <c r="K1074" t="n">
        <v>2384.03</v>
      </c>
      <c r="L1074" t="s">
        <v>77</v>
      </c>
      <c r="M1074" t="s"/>
      <c r="N1074" t="s">
        <v>531</v>
      </c>
      <c r="O1074" t="s">
        <v>79</v>
      </c>
      <c r="P1074" t="s">
        <v>1648</v>
      </c>
      <c r="Q1074" t="s"/>
      <c r="R1074" t="s">
        <v>115</v>
      </c>
      <c r="S1074" t="s">
        <v>1655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HYPERLINK("https://hotelmonitor-cachepage.eclerx.com/savepage/tk_1544250488079081_sr_2150.html","info")</f>
        <v/>
      </c>
      <c r="AA1074" t="n">
        <v>235061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89</v>
      </c>
      <c r="AO1074" t="s">
        <v>1656</v>
      </c>
      <c r="AP1074" t="n">
        <v>272</v>
      </c>
      <c r="AQ1074" t="s">
        <v>91</v>
      </c>
      <c r="AR1074" t="s">
        <v>261</v>
      </c>
      <c r="AS1074" t="s"/>
      <c r="AT1074" t="s">
        <v>93</v>
      </c>
      <c r="AU1074" t="s"/>
      <c r="AV1074" t="s"/>
      <c r="AW1074" t="s"/>
      <c r="AX1074" t="s"/>
      <c r="AY1074" t="n">
        <v>754771</v>
      </c>
      <c r="AZ1074" t="s">
        <v>1649</v>
      </c>
      <c r="BA1074" t="s"/>
      <c r="BB1074" t="n">
        <v>88754</v>
      </c>
      <c r="BC1074" t="n">
        <v>98.8230514526367</v>
      </c>
      <c r="BD1074" t="n">
        <v>8.031758308410639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95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1646</v>
      </c>
      <c r="F1075" t="n">
        <v>3589871</v>
      </c>
      <c r="G1075" t="s">
        <v>74</v>
      </c>
      <c r="H1075" t="s">
        <v>75</v>
      </c>
      <c r="I1075" t="s"/>
      <c r="J1075" t="s">
        <v>76</v>
      </c>
      <c r="K1075" t="n">
        <v>2426.28</v>
      </c>
      <c r="L1075" t="s">
        <v>77</v>
      </c>
      <c r="M1075" t="s"/>
      <c r="N1075" t="s">
        <v>531</v>
      </c>
      <c r="O1075" t="s">
        <v>79</v>
      </c>
      <c r="P1075" t="s">
        <v>1648</v>
      </c>
      <c r="Q1075" t="s"/>
      <c r="R1075" t="s">
        <v>115</v>
      </c>
      <c r="S1075" t="s">
        <v>1657</v>
      </c>
      <c r="T1075" t="s">
        <v>82</v>
      </c>
      <c r="U1075" t="s">
        <v>83</v>
      </c>
      <c r="V1075" t="s">
        <v>84</v>
      </c>
      <c r="W1075" t="s">
        <v>105</v>
      </c>
      <c r="X1075" t="s"/>
      <c r="Y1075" t="s">
        <v>86</v>
      </c>
      <c r="Z1075">
        <f>HYPERLINK("https://hotelmonitor-cachepage.eclerx.com/savepage/tk_1544250488079081_sr_2150.html","info")</f>
        <v/>
      </c>
      <c r="AA1075" t="n">
        <v>235061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89</v>
      </c>
      <c r="AO1075" t="s">
        <v>882</v>
      </c>
      <c r="AP1075" t="n">
        <v>272</v>
      </c>
      <c r="AQ1075" t="s">
        <v>91</v>
      </c>
      <c r="AR1075" t="s">
        <v>92</v>
      </c>
      <c r="AS1075" t="s"/>
      <c r="AT1075" t="s">
        <v>93</v>
      </c>
      <c r="AU1075" t="s"/>
      <c r="AV1075" t="s"/>
      <c r="AW1075" t="s"/>
      <c r="AX1075" t="s"/>
      <c r="AY1075" t="n">
        <v>754771</v>
      </c>
      <c r="AZ1075" t="s">
        <v>1649</v>
      </c>
      <c r="BA1075" t="s"/>
      <c r="BB1075" t="n">
        <v>88754</v>
      </c>
      <c r="BC1075" t="n">
        <v>98.8230514526367</v>
      </c>
      <c r="BD1075" t="n">
        <v>8.031758308410639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95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1646</v>
      </c>
      <c r="F1076" t="n">
        <v>3589871</v>
      </c>
      <c r="G1076" t="s">
        <v>74</v>
      </c>
      <c r="H1076" t="s">
        <v>75</v>
      </c>
      <c r="I1076" t="s"/>
      <c r="J1076" t="s">
        <v>76</v>
      </c>
      <c r="K1076" t="n">
        <v>2630.66</v>
      </c>
      <c r="L1076" t="s">
        <v>77</v>
      </c>
      <c r="M1076" t="s"/>
      <c r="N1076" t="s">
        <v>531</v>
      </c>
      <c r="O1076" t="s">
        <v>79</v>
      </c>
      <c r="P1076" t="s">
        <v>1648</v>
      </c>
      <c r="Q1076" t="s"/>
      <c r="R1076" t="s">
        <v>115</v>
      </c>
      <c r="S1076" t="s">
        <v>1658</v>
      </c>
      <c r="T1076" t="s">
        <v>82</v>
      </c>
      <c r="U1076" t="s">
        <v>83</v>
      </c>
      <c r="V1076" t="s">
        <v>84</v>
      </c>
      <c r="W1076" t="s">
        <v>105</v>
      </c>
      <c r="X1076" t="s"/>
      <c r="Y1076" t="s">
        <v>86</v>
      </c>
      <c r="Z1076">
        <f>HYPERLINK("https://hotelmonitor-cachepage.eclerx.com/savepage/tk_1544250488079081_sr_2150.html","info")</f>
        <v/>
      </c>
      <c r="AA1076" t="n">
        <v>235061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89</v>
      </c>
      <c r="AO1076" t="s">
        <v>1659</v>
      </c>
      <c r="AP1076" t="n">
        <v>272</v>
      </c>
      <c r="AQ1076" t="s">
        <v>91</v>
      </c>
      <c r="AR1076" t="s">
        <v>71</v>
      </c>
      <c r="AS1076" t="s"/>
      <c r="AT1076" t="s">
        <v>93</v>
      </c>
      <c r="AU1076" t="s"/>
      <c r="AV1076" t="s"/>
      <c r="AW1076" t="s"/>
      <c r="AX1076" t="s"/>
      <c r="AY1076" t="n">
        <v>754771</v>
      </c>
      <c r="AZ1076" t="s">
        <v>1649</v>
      </c>
      <c r="BA1076" t="s"/>
      <c r="BB1076" t="n">
        <v>88754</v>
      </c>
      <c r="BC1076" t="n">
        <v>98.8230514526367</v>
      </c>
      <c r="BD1076" t="n">
        <v>8.031758308410639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95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1646</v>
      </c>
      <c r="F1077" t="n">
        <v>3589871</v>
      </c>
      <c r="G1077" t="s">
        <v>74</v>
      </c>
      <c r="H1077" t="s">
        <v>75</v>
      </c>
      <c r="I1077" t="s"/>
      <c r="J1077" t="s">
        <v>76</v>
      </c>
      <c r="K1077" t="n">
        <v>2630.66</v>
      </c>
      <c r="L1077" t="s">
        <v>77</v>
      </c>
      <c r="M1077" t="s"/>
      <c r="N1077" t="s">
        <v>531</v>
      </c>
      <c r="O1077" t="s">
        <v>79</v>
      </c>
      <c r="P1077" t="s">
        <v>1648</v>
      </c>
      <c r="Q1077" t="s"/>
      <c r="R1077" t="s">
        <v>115</v>
      </c>
      <c r="S1077" t="s">
        <v>1658</v>
      </c>
      <c r="T1077" t="s">
        <v>82</v>
      </c>
      <c r="U1077" t="s">
        <v>83</v>
      </c>
      <c r="V1077" t="s">
        <v>84</v>
      </c>
      <c r="W1077" t="s">
        <v>105</v>
      </c>
      <c r="X1077" t="s"/>
      <c r="Y1077" t="s">
        <v>86</v>
      </c>
      <c r="Z1077">
        <f>HYPERLINK("https://hotelmonitor-cachepage.eclerx.com/savepage/tk_1544250488079081_sr_2150.html","info")</f>
        <v/>
      </c>
      <c r="AA1077" t="n">
        <v>235061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89</v>
      </c>
      <c r="AO1077" t="s">
        <v>1659</v>
      </c>
      <c r="AP1077" t="n">
        <v>272</v>
      </c>
      <c r="AQ1077" t="s">
        <v>91</v>
      </c>
      <c r="AR1077" t="s">
        <v>261</v>
      </c>
      <c r="AS1077" t="s"/>
      <c r="AT1077" t="s">
        <v>93</v>
      </c>
      <c r="AU1077" t="s"/>
      <c r="AV1077" t="s"/>
      <c r="AW1077" t="s"/>
      <c r="AX1077" t="s"/>
      <c r="AY1077" t="n">
        <v>754771</v>
      </c>
      <c r="AZ1077" t="s">
        <v>1649</v>
      </c>
      <c r="BA1077" t="s"/>
      <c r="BB1077" t="n">
        <v>88754</v>
      </c>
      <c r="BC1077" t="n">
        <v>98.8230514526367</v>
      </c>
      <c r="BD1077" t="n">
        <v>8.031758308410639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95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647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505.47</v>
      </c>
      <c r="L1078" t="s">
        <v>77</v>
      </c>
      <c r="M1078" t="s"/>
      <c r="N1078" t="s">
        <v>648</v>
      </c>
      <c r="O1078" t="s">
        <v>79</v>
      </c>
      <c r="P1078" t="s">
        <v>647</v>
      </c>
      <c r="Q1078" t="s"/>
      <c r="R1078" t="s">
        <v>359</v>
      </c>
      <c r="S1078" t="s">
        <v>649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>
        <f>HYPERLINK("https://hotelmonitor-cachepage.eclerx.com/savepage/tk_15442510093205066_sr_2150.html","info")</f>
        <v/>
      </c>
      <c r="AA1078" t="n">
        <v>-4750990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454</v>
      </c>
      <c r="AQ1078" t="s">
        <v>91</v>
      </c>
      <c r="AR1078" t="s">
        <v>92</v>
      </c>
      <c r="AS1078" t="s"/>
      <c r="AT1078" t="s">
        <v>93</v>
      </c>
      <c r="AU1078" t="s"/>
      <c r="AV1078" t="s"/>
      <c r="AW1078" t="s"/>
      <c r="AX1078" t="s"/>
      <c r="AY1078" t="n">
        <v>4750990</v>
      </c>
      <c r="AZ1078" t="s">
        <v>650</v>
      </c>
      <c r="BA1078" t="s"/>
      <c r="BB1078" t="n">
        <v>978670</v>
      </c>
      <c r="BC1078" t="n">
        <v>98.95840645</v>
      </c>
      <c r="BD1078" t="n">
        <v>7.825347932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119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647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673.96</v>
      </c>
      <c r="L1079" t="s">
        <v>77</v>
      </c>
      <c r="M1079" t="s"/>
      <c r="N1079" t="s">
        <v>648</v>
      </c>
      <c r="O1079" t="s">
        <v>79</v>
      </c>
      <c r="P1079" t="s">
        <v>647</v>
      </c>
      <c r="Q1079" t="s"/>
      <c r="R1079" t="s">
        <v>359</v>
      </c>
      <c r="S1079" t="s">
        <v>651</v>
      </c>
      <c r="T1079" t="s">
        <v>82</v>
      </c>
      <c r="U1079" t="s">
        <v>83</v>
      </c>
      <c r="V1079" t="s">
        <v>84</v>
      </c>
      <c r="W1079" t="s">
        <v>105</v>
      </c>
      <c r="X1079" t="s"/>
      <c r="Y1079" t="s">
        <v>86</v>
      </c>
      <c r="Z1079">
        <f>HYPERLINK("https://hotelmonitor-cachepage.eclerx.com/savepage/tk_15442510093205066_sr_2150.html","info")</f>
        <v/>
      </c>
      <c r="AA1079" t="n">
        <v>-4750990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454</v>
      </c>
      <c r="AQ1079" t="s">
        <v>91</v>
      </c>
      <c r="AR1079" t="s">
        <v>92</v>
      </c>
      <c r="AS1079" t="s"/>
      <c r="AT1079" t="s">
        <v>93</v>
      </c>
      <c r="AU1079" t="s"/>
      <c r="AV1079" t="s"/>
      <c r="AW1079" t="s"/>
      <c r="AX1079" t="s"/>
      <c r="AY1079" t="n">
        <v>4750990</v>
      </c>
      <c r="AZ1079" t="s">
        <v>650</v>
      </c>
      <c r="BA1079" t="s"/>
      <c r="BB1079" t="n">
        <v>978670</v>
      </c>
      <c r="BC1079" t="n">
        <v>98.95840645</v>
      </c>
      <c r="BD1079" t="n">
        <v>7.825347932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119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647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631.85</v>
      </c>
      <c r="L1080" t="s">
        <v>77</v>
      </c>
      <c r="M1080" t="s"/>
      <c r="N1080" t="s">
        <v>652</v>
      </c>
      <c r="O1080" t="s">
        <v>79</v>
      </c>
      <c r="P1080" t="s">
        <v>647</v>
      </c>
      <c r="Q1080" t="s"/>
      <c r="R1080" t="s">
        <v>359</v>
      </c>
      <c r="S1080" t="s">
        <v>653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HYPERLINK("https://hotelmonitor-cachepage.eclerx.com/savepage/tk_15442510093205066_sr_2150.html","info")</f>
        <v/>
      </c>
      <c r="AA1080" t="n">
        <v>-4750990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454</v>
      </c>
      <c r="AQ1080" t="s">
        <v>91</v>
      </c>
      <c r="AR1080" t="s">
        <v>92</v>
      </c>
      <c r="AS1080" t="s"/>
      <c r="AT1080" t="s">
        <v>93</v>
      </c>
      <c r="AU1080" t="s"/>
      <c r="AV1080" t="s"/>
      <c r="AW1080" t="s"/>
      <c r="AX1080" t="s"/>
      <c r="AY1080" t="n">
        <v>4750990</v>
      </c>
      <c r="AZ1080" t="s">
        <v>650</v>
      </c>
      <c r="BA1080" t="s"/>
      <c r="BB1080" t="n">
        <v>978670</v>
      </c>
      <c r="BC1080" t="n">
        <v>98.95840645</v>
      </c>
      <c r="BD1080" t="n">
        <v>7.825347932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119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647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842.46</v>
      </c>
      <c r="L1081" t="s">
        <v>77</v>
      </c>
      <c r="M1081" t="s"/>
      <c r="N1081" t="s">
        <v>652</v>
      </c>
      <c r="O1081" t="s">
        <v>79</v>
      </c>
      <c r="P1081" t="s">
        <v>647</v>
      </c>
      <c r="Q1081" t="s"/>
      <c r="R1081" t="s">
        <v>359</v>
      </c>
      <c r="S1081" t="s">
        <v>654</v>
      </c>
      <c r="T1081" t="s">
        <v>82</v>
      </c>
      <c r="U1081" t="s">
        <v>83</v>
      </c>
      <c r="V1081" t="s">
        <v>84</v>
      </c>
      <c r="W1081" t="s">
        <v>105</v>
      </c>
      <c r="X1081" t="s"/>
      <c r="Y1081" t="s">
        <v>86</v>
      </c>
      <c r="Z1081">
        <f>HYPERLINK("https://hotelmonitor-cachepage.eclerx.com/savepage/tk_15442510093205066_sr_2150.html","info")</f>
        <v/>
      </c>
      <c r="AA1081" t="n">
        <v>-4750990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454</v>
      </c>
      <c r="AQ1081" t="s">
        <v>91</v>
      </c>
      <c r="AR1081" t="s">
        <v>92</v>
      </c>
      <c r="AS1081" t="s"/>
      <c r="AT1081" t="s">
        <v>93</v>
      </c>
      <c r="AU1081" t="s"/>
      <c r="AV1081" t="s"/>
      <c r="AW1081" t="s"/>
      <c r="AX1081" t="s"/>
      <c r="AY1081" t="n">
        <v>4750990</v>
      </c>
      <c r="AZ1081" t="s">
        <v>650</v>
      </c>
      <c r="BA1081" t="s"/>
      <c r="BB1081" t="n">
        <v>978670</v>
      </c>
      <c r="BC1081" t="n">
        <v>98.95840645</v>
      </c>
      <c r="BD1081" t="n">
        <v>7.825347932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119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647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631.85</v>
      </c>
      <c r="L1082" t="s">
        <v>77</v>
      </c>
      <c r="M1082" t="s"/>
      <c r="N1082" t="s">
        <v>112</v>
      </c>
      <c r="O1082" t="s">
        <v>79</v>
      </c>
      <c r="P1082" t="s">
        <v>647</v>
      </c>
      <c r="Q1082" t="s"/>
      <c r="R1082" t="s">
        <v>359</v>
      </c>
      <c r="S1082" t="s">
        <v>653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HYPERLINK("https://hotelmonitor-cachepage.eclerx.com/savepage/tk_15442510093205066_sr_2150.html","info")</f>
        <v/>
      </c>
      <c r="AA1082" t="n">
        <v>-4750990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454</v>
      </c>
      <c r="AQ1082" t="s">
        <v>91</v>
      </c>
      <c r="AR1082" t="s">
        <v>92</v>
      </c>
      <c r="AS1082" t="s"/>
      <c r="AT1082" t="s">
        <v>93</v>
      </c>
      <c r="AU1082" t="s"/>
      <c r="AV1082" t="s"/>
      <c r="AW1082" t="s"/>
      <c r="AX1082" t="s"/>
      <c r="AY1082" t="n">
        <v>4750990</v>
      </c>
      <c r="AZ1082" t="s">
        <v>650</v>
      </c>
      <c r="BA1082" t="s"/>
      <c r="BB1082" t="n">
        <v>978670</v>
      </c>
      <c r="BC1082" t="n">
        <v>98.95840645</v>
      </c>
      <c r="BD1082" t="n">
        <v>7.825347932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119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647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842.46</v>
      </c>
      <c r="L1083" t="s">
        <v>77</v>
      </c>
      <c r="M1083" t="s"/>
      <c r="N1083" t="s">
        <v>112</v>
      </c>
      <c r="O1083" t="s">
        <v>79</v>
      </c>
      <c r="P1083" t="s">
        <v>647</v>
      </c>
      <c r="Q1083" t="s"/>
      <c r="R1083" t="s">
        <v>359</v>
      </c>
      <c r="S1083" t="s">
        <v>654</v>
      </c>
      <c r="T1083" t="s">
        <v>82</v>
      </c>
      <c r="U1083" t="s">
        <v>83</v>
      </c>
      <c r="V1083" t="s">
        <v>84</v>
      </c>
      <c r="W1083" t="s">
        <v>105</v>
      </c>
      <c r="X1083" t="s"/>
      <c r="Y1083" t="s">
        <v>86</v>
      </c>
      <c r="Z1083">
        <f>HYPERLINK("https://hotelmonitor-cachepage.eclerx.com/savepage/tk_15442510093205066_sr_2150.html","info")</f>
        <v/>
      </c>
      <c r="AA1083" t="n">
        <v>-4750990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454</v>
      </c>
      <c r="AQ1083" t="s">
        <v>91</v>
      </c>
      <c r="AR1083" t="s">
        <v>92</v>
      </c>
      <c r="AS1083" t="s"/>
      <c r="AT1083" t="s">
        <v>93</v>
      </c>
      <c r="AU1083" t="s"/>
      <c r="AV1083" t="s"/>
      <c r="AW1083" t="s"/>
      <c r="AX1083" t="s"/>
      <c r="AY1083" t="n">
        <v>4750990</v>
      </c>
      <c r="AZ1083" t="s">
        <v>650</v>
      </c>
      <c r="BA1083" t="s"/>
      <c r="BB1083" t="n">
        <v>978670</v>
      </c>
      <c r="BC1083" t="n">
        <v>98.95840645</v>
      </c>
      <c r="BD1083" t="n">
        <v>7.825347932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119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647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758.21</v>
      </c>
      <c r="L1084" t="s">
        <v>77</v>
      </c>
      <c r="M1084" t="s"/>
      <c r="N1084" t="s">
        <v>655</v>
      </c>
      <c r="O1084" t="s">
        <v>79</v>
      </c>
      <c r="P1084" t="s">
        <v>647</v>
      </c>
      <c r="Q1084" t="s"/>
      <c r="R1084" t="s">
        <v>359</v>
      </c>
      <c r="S1084" t="s">
        <v>501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HYPERLINK("https://hotelmonitor-cachepage.eclerx.com/savepage/tk_15442510093205066_sr_2150.html","info")</f>
        <v/>
      </c>
      <c r="AA1084" t="n">
        <v>-4750990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454</v>
      </c>
      <c r="AQ1084" t="s">
        <v>91</v>
      </c>
      <c r="AR1084" t="s">
        <v>92</v>
      </c>
      <c r="AS1084" t="s"/>
      <c r="AT1084" t="s">
        <v>93</v>
      </c>
      <c r="AU1084" t="s"/>
      <c r="AV1084" t="s"/>
      <c r="AW1084" t="s"/>
      <c r="AX1084" t="s"/>
      <c r="AY1084" t="n">
        <v>4750990</v>
      </c>
      <c r="AZ1084" t="s">
        <v>650</v>
      </c>
      <c r="BA1084" t="s"/>
      <c r="BB1084" t="n">
        <v>978670</v>
      </c>
      <c r="BC1084" t="n">
        <v>98.95840645</v>
      </c>
      <c r="BD1084" t="n">
        <v>7.825347932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119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647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1010.95</v>
      </c>
      <c r="L1085" t="s">
        <v>77</v>
      </c>
      <c r="M1085" t="s"/>
      <c r="N1085" t="s">
        <v>655</v>
      </c>
      <c r="O1085" t="s">
        <v>79</v>
      </c>
      <c r="P1085" t="s">
        <v>647</v>
      </c>
      <c r="Q1085" t="s"/>
      <c r="R1085" t="s">
        <v>359</v>
      </c>
      <c r="S1085" t="s">
        <v>656</v>
      </c>
      <c r="T1085" t="s">
        <v>82</v>
      </c>
      <c r="U1085" t="s">
        <v>83</v>
      </c>
      <c r="V1085" t="s">
        <v>84</v>
      </c>
      <c r="W1085" t="s">
        <v>105</v>
      </c>
      <c r="X1085" t="s"/>
      <c r="Y1085" t="s">
        <v>86</v>
      </c>
      <c r="Z1085">
        <f>HYPERLINK("https://hotelmonitor-cachepage.eclerx.com/savepage/tk_15442510093205066_sr_2150.html","info")</f>
        <v/>
      </c>
      <c r="AA1085" t="n">
        <v>-4750990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454</v>
      </c>
      <c r="AQ1085" t="s">
        <v>91</v>
      </c>
      <c r="AR1085" t="s">
        <v>92</v>
      </c>
      <c r="AS1085" t="s"/>
      <c r="AT1085" t="s">
        <v>93</v>
      </c>
      <c r="AU1085" t="s"/>
      <c r="AV1085" t="s"/>
      <c r="AW1085" t="s"/>
      <c r="AX1085" t="s"/>
      <c r="AY1085" t="n">
        <v>4750990</v>
      </c>
      <c r="AZ1085" t="s">
        <v>650</v>
      </c>
      <c r="BA1085" t="s"/>
      <c r="BB1085" t="n">
        <v>978670</v>
      </c>
      <c r="BC1085" t="n">
        <v>98.95840645</v>
      </c>
      <c r="BD1085" t="n">
        <v>7.825347932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119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647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947.76</v>
      </c>
      <c r="L1086" t="s">
        <v>77</v>
      </c>
      <c r="M1086" t="s"/>
      <c r="N1086" t="s">
        <v>657</v>
      </c>
      <c r="O1086" t="s">
        <v>79</v>
      </c>
      <c r="P1086" t="s">
        <v>647</v>
      </c>
      <c r="Q1086" t="s"/>
      <c r="R1086" t="s">
        <v>359</v>
      </c>
      <c r="S1086" t="s">
        <v>658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>
        <f>HYPERLINK("https://hotelmonitor-cachepage.eclerx.com/savepage/tk_15442510093205066_sr_2150.html","info")</f>
        <v/>
      </c>
      <c r="AA1086" t="n">
        <v>-4750990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454</v>
      </c>
      <c r="AQ1086" t="s">
        <v>91</v>
      </c>
      <c r="AR1086" t="s">
        <v>92</v>
      </c>
      <c r="AS1086" t="s"/>
      <c r="AT1086" t="s">
        <v>93</v>
      </c>
      <c r="AU1086" t="s"/>
      <c r="AV1086" t="s"/>
      <c r="AW1086" t="s"/>
      <c r="AX1086" t="s"/>
      <c r="AY1086" t="n">
        <v>4750990</v>
      </c>
      <c r="AZ1086" t="s">
        <v>650</v>
      </c>
      <c r="BA1086" t="s"/>
      <c r="BB1086" t="n">
        <v>978670</v>
      </c>
      <c r="BC1086" t="n">
        <v>98.95840645</v>
      </c>
      <c r="BD1086" t="n">
        <v>7.825347932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119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647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1263.69</v>
      </c>
      <c r="L1087" t="s">
        <v>77</v>
      </c>
      <c r="M1087" t="s"/>
      <c r="N1087" t="s">
        <v>657</v>
      </c>
      <c r="O1087" t="s">
        <v>79</v>
      </c>
      <c r="P1087" t="s">
        <v>647</v>
      </c>
      <c r="Q1087" t="s"/>
      <c r="R1087" t="s">
        <v>359</v>
      </c>
      <c r="S1087" t="s">
        <v>659</v>
      </c>
      <c r="T1087" t="s">
        <v>82</v>
      </c>
      <c r="U1087" t="s">
        <v>83</v>
      </c>
      <c r="V1087" t="s">
        <v>84</v>
      </c>
      <c r="W1087" t="s">
        <v>105</v>
      </c>
      <c r="X1087" t="s"/>
      <c r="Y1087" t="s">
        <v>86</v>
      </c>
      <c r="Z1087">
        <f>HYPERLINK("https://hotelmonitor-cachepage.eclerx.com/savepage/tk_15442510093205066_sr_2150.html","info")</f>
        <v/>
      </c>
      <c r="AA1087" t="n">
        <v>-4750990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454</v>
      </c>
      <c r="AQ1087" t="s">
        <v>91</v>
      </c>
      <c r="AR1087" t="s">
        <v>92</v>
      </c>
      <c r="AS1087" t="s"/>
      <c r="AT1087" t="s">
        <v>93</v>
      </c>
      <c r="AU1087" t="s"/>
      <c r="AV1087" t="s"/>
      <c r="AW1087" t="s"/>
      <c r="AX1087" t="s"/>
      <c r="AY1087" t="n">
        <v>4750990</v>
      </c>
      <c r="AZ1087" t="s">
        <v>650</v>
      </c>
      <c r="BA1087" t="s"/>
      <c r="BB1087" t="n">
        <v>978670</v>
      </c>
      <c r="BC1087" t="n">
        <v>98.95840645</v>
      </c>
      <c r="BD1087" t="n">
        <v>7.825347932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119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647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1263.69</v>
      </c>
      <c r="L1088" t="s">
        <v>77</v>
      </c>
      <c r="M1088" t="s"/>
      <c r="N1088" t="s">
        <v>660</v>
      </c>
      <c r="O1088" t="s">
        <v>79</v>
      </c>
      <c r="P1088" t="s">
        <v>647</v>
      </c>
      <c r="Q1088" t="s"/>
      <c r="R1088" t="s">
        <v>359</v>
      </c>
      <c r="S1088" t="s">
        <v>659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HYPERLINK("https://hotelmonitor-cachepage.eclerx.com/savepage/tk_15442510093205066_sr_2150.html","info")</f>
        <v/>
      </c>
      <c r="AA1088" t="n">
        <v>-4750990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454</v>
      </c>
      <c r="AQ1088" t="s">
        <v>91</v>
      </c>
      <c r="AR1088" t="s">
        <v>92</v>
      </c>
      <c r="AS1088" t="s"/>
      <c r="AT1088" t="s">
        <v>93</v>
      </c>
      <c r="AU1088" t="s"/>
      <c r="AV1088" t="s"/>
      <c r="AW1088" t="s"/>
      <c r="AX1088" t="s"/>
      <c r="AY1088" t="n">
        <v>4750990</v>
      </c>
      <c r="AZ1088" t="s">
        <v>650</v>
      </c>
      <c r="BA1088" t="s"/>
      <c r="BB1088" t="n">
        <v>978670</v>
      </c>
      <c r="BC1088" t="n">
        <v>98.95840645</v>
      </c>
      <c r="BD1088" t="n">
        <v>7.825347932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119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647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1684.92</v>
      </c>
      <c r="L1089" t="s">
        <v>77</v>
      </c>
      <c r="M1089" t="s"/>
      <c r="N1089" t="s">
        <v>660</v>
      </c>
      <c r="O1089" t="s">
        <v>79</v>
      </c>
      <c r="P1089" t="s">
        <v>647</v>
      </c>
      <c r="Q1089" t="s"/>
      <c r="R1089" t="s">
        <v>359</v>
      </c>
      <c r="S1089" t="s">
        <v>109</v>
      </c>
      <c r="T1089" t="s">
        <v>82</v>
      </c>
      <c r="U1089" t="s">
        <v>83</v>
      </c>
      <c r="V1089" t="s">
        <v>84</v>
      </c>
      <c r="W1089" t="s">
        <v>105</v>
      </c>
      <c r="X1089" t="s"/>
      <c r="Y1089" t="s">
        <v>86</v>
      </c>
      <c r="Z1089">
        <f>HYPERLINK("https://hotelmonitor-cachepage.eclerx.com/savepage/tk_15442510093205066_sr_2150.html","info")</f>
        <v/>
      </c>
      <c r="AA1089" t="n">
        <v>-4750990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454</v>
      </c>
      <c r="AQ1089" t="s">
        <v>91</v>
      </c>
      <c r="AR1089" t="s">
        <v>92</v>
      </c>
      <c r="AS1089" t="s"/>
      <c r="AT1089" t="s">
        <v>93</v>
      </c>
      <c r="AU1089" t="s"/>
      <c r="AV1089" t="s"/>
      <c r="AW1089" t="s"/>
      <c r="AX1089" t="s"/>
      <c r="AY1089" t="n">
        <v>4750990</v>
      </c>
      <c r="AZ1089" t="s">
        <v>650</v>
      </c>
      <c r="BA1089" t="s"/>
      <c r="BB1089" t="n">
        <v>978670</v>
      </c>
      <c r="BC1089" t="n">
        <v>98.95840645</v>
      </c>
      <c r="BD1089" t="n">
        <v>7.825347932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119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1660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424.07</v>
      </c>
      <c r="L1090" t="s">
        <v>77</v>
      </c>
      <c r="M1090" t="s"/>
      <c r="N1090" t="s">
        <v>1661</v>
      </c>
      <c r="O1090" t="s">
        <v>79</v>
      </c>
      <c r="P1090" t="s">
        <v>1660</v>
      </c>
      <c r="Q1090" t="s"/>
      <c r="R1090" t="s">
        <v>80</v>
      </c>
      <c r="S1090" t="s">
        <v>1662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>
        <f>HYPERLINK("https://hotelmonitor-cachepage.eclerx.com/savepage/tk_15442505459192252_sr_2150.html","info")</f>
        <v/>
      </c>
      <c r="AA1090" t="n">
        <v>-4522144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299</v>
      </c>
      <c r="AQ1090" t="s">
        <v>91</v>
      </c>
      <c r="AR1090" t="s">
        <v>92</v>
      </c>
      <c r="AS1090" t="s"/>
      <c r="AT1090" t="s">
        <v>93</v>
      </c>
      <c r="AU1090" t="s"/>
      <c r="AV1090" t="s"/>
      <c r="AW1090" t="s"/>
      <c r="AX1090" t="s"/>
      <c r="AY1090" t="n">
        <v>4522144</v>
      </c>
      <c r="AZ1090" t="s">
        <v>1663</v>
      </c>
      <c r="BA1090" t="s"/>
      <c r="BB1090" t="n">
        <v>2640588</v>
      </c>
      <c r="BC1090" t="n">
        <v>98.9159864276189</v>
      </c>
      <c r="BD1090" t="n">
        <v>8.06234387023455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95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1660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552.5</v>
      </c>
      <c r="L1091" t="s">
        <v>77</v>
      </c>
      <c r="M1091" t="s"/>
      <c r="N1091" t="s">
        <v>1661</v>
      </c>
      <c r="O1091" t="s">
        <v>79</v>
      </c>
      <c r="P1091" t="s">
        <v>1660</v>
      </c>
      <c r="Q1091" t="s"/>
      <c r="R1091" t="s">
        <v>80</v>
      </c>
      <c r="S1091" t="s">
        <v>1664</v>
      </c>
      <c r="T1091" t="s">
        <v>82</v>
      </c>
      <c r="U1091" t="s">
        <v>83</v>
      </c>
      <c r="V1091" t="s">
        <v>84</v>
      </c>
      <c r="W1091" t="s">
        <v>105</v>
      </c>
      <c r="X1091" t="s"/>
      <c r="Y1091" t="s">
        <v>86</v>
      </c>
      <c r="Z1091">
        <f>HYPERLINK("https://hotelmonitor-cachepage.eclerx.com/savepage/tk_15442505459192252_sr_2150.html","info")</f>
        <v/>
      </c>
      <c r="AA1091" t="n">
        <v>-4522144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299</v>
      </c>
      <c r="AQ1091" t="s">
        <v>91</v>
      </c>
      <c r="AR1091" t="s">
        <v>92</v>
      </c>
      <c r="AS1091" t="s"/>
      <c r="AT1091" t="s">
        <v>93</v>
      </c>
      <c r="AU1091" t="s"/>
      <c r="AV1091" t="s"/>
      <c r="AW1091" t="s"/>
      <c r="AX1091" t="s"/>
      <c r="AY1091" t="n">
        <v>4522144</v>
      </c>
      <c r="AZ1091" t="s">
        <v>1663</v>
      </c>
      <c r="BA1091" t="s"/>
      <c r="BB1091" t="n">
        <v>2640588</v>
      </c>
      <c r="BC1091" t="n">
        <v>98.9159864276189</v>
      </c>
      <c r="BD1091" t="n">
        <v>8.06234387023455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95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1660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1041.67</v>
      </c>
      <c r="L1092" t="s">
        <v>77</v>
      </c>
      <c r="M1092" t="s"/>
      <c r="N1092" t="s">
        <v>1665</v>
      </c>
      <c r="O1092" t="s">
        <v>79</v>
      </c>
      <c r="P1092" t="s">
        <v>1660</v>
      </c>
      <c r="Q1092" t="s"/>
      <c r="R1092" t="s">
        <v>80</v>
      </c>
      <c r="S1092" t="s">
        <v>1666</v>
      </c>
      <c r="T1092" t="s">
        <v>82</v>
      </c>
      <c r="U1092" t="s">
        <v>83</v>
      </c>
      <c r="V1092" t="s">
        <v>84</v>
      </c>
      <c r="W1092" t="s">
        <v>105</v>
      </c>
      <c r="X1092" t="s"/>
      <c r="Y1092" t="s">
        <v>86</v>
      </c>
      <c r="Z1092">
        <f>HYPERLINK("https://hotelmonitor-cachepage.eclerx.com/savepage/tk_15442505459192252_sr_2150.html","info")</f>
        <v/>
      </c>
      <c r="AA1092" t="n">
        <v>-4522144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299</v>
      </c>
      <c r="AQ1092" t="s">
        <v>91</v>
      </c>
      <c r="AR1092" t="s">
        <v>92</v>
      </c>
      <c r="AS1092" t="s"/>
      <c r="AT1092" t="s">
        <v>93</v>
      </c>
      <c r="AU1092" t="s"/>
      <c r="AV1092" t="s"/>
      <c r="AW1092" t="s"/>
      <c r="AX1092" t="s"/>
      <c r="AY1092" t="n">
        <v>4522144</v>
      </c>
      <c r="AZ1092" t="s">
        <v>1663</v>
      </c>
      <c r="BA1092" t="s"/>
      <c r="BB1092" t="n">
        <v>2640588</v>
      </c>
      <c r="BC1092" t="n">
        <v>98.9159864276189</v>
      </c>
      <c r="BD1092" t="n">
        <v>8.06234387023455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95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1660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1196.89</v>
      </c>
      <c r="L1093" t="s">
        <v>77</v>
      </c>
      <c r="M1093" t="s"/>
      <c r="N1093" t="s">
        <v>1667</v>
      </c>
      <c r="O1093" t="s">
        <v>79</v>
      </c>
      <c r="P1093" t="s">
        <v>1660</v>
      </c>
      <c r="Q1093" t="s"/>
      <c r="R1093" t="s">
        <v>80</v>
      </c>
      <c r="S1093" t="s">
        <v>1668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HYPERLINK("https://hotelmonitor-cachepage.eclerx.com/savepage/tk_15442505459192252_sr_2150.html","info")</f>
        <v/>
      </c>
      <c r="AA1093" t="n">
        <v>-4522144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89</v>
      </c>
      <c r="AO1093" t="s">
        <v>1669</v>
      </c>
      <c r="AP1093" t="n">
        <v>299</v>
      </c>
      <c r="AQ1093" t="s">
        <v>91</v>
      </c>
      <c r="AR1093" t="s">
        <v>71</v>
      </c>
      <c r="AS1093" t="s"/>
      <c r="AT1093" t="s">
        <v>93</v>
      </c>
      <c r="AU1093" t="s"/>
      <c r="AV1093" t="s"/>
      <c r="AW1093" t="s"/>
      <c r="AX1093" t="s"/>
      <c r="AY1093" t="n">
        <v>4522144</v>
      </c>
      <c r="AZ1093" t="s">
        <v>1663</v>
      </c>
      <c r="BA1093" t="s"/>
      <c r="BB1093" t="n">
        <v>2640588</v>
      </c>
      <c r="BC1093" t="n">
        <v>98.9159864276189</v>
      </c>
      <c r="BD1093" t="n">
        <v>8.06234387023455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95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1660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1250</v>
      </c>
      <c r="L1094" t="s">
        <v>77</v>
      </c>
      <c r="M1094" t="s"/>
      <c r="N1094" t="s">
        <v>1667</v>
      </c>
      <c r="O1094" t="s">
        <v>79</v>
      </c>
      <c r="P1094" t="s">
        <v>1660</v>
      </c>
      <c r="Q1094" t="s"/>
      <c r="R1094" t="s">
        <v>80</v>
      </c>
      <c r="S1094" t="s">
        <v>505</v>
      </c>
      <c r="T1094" t="s">
        <v>82</v>
      </c>
      <c r="U1094" t="s">
        <v>83</v>
      </c>
      <c r="V1094" t="s">
        <v>84</v>
      </c>
      <c r="W1094" t="s">
        <v>105</v>
      </c>
      <c r="X1094" t="s"/>
      <c r="Y1094" t="s">
        <v>86</v>
      </c>
      <c r="Z1094">
        <f>HYPERLINK("https://hotelmonitor-cachepage.eclerx.com/savepage/tk_15442505459192252_sr_2150.html","info")</f>
        <v/>
      </c>
      <c r="AA1094" t="n">
        <v>-4522144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299</v>
      </c>
      <c r="AQ1094" t="s">
        <v>91</v>
      </c>
      <c r="AR1094" t="s">
        <v>92</v>
      </c>
      <c r="AS1094" t="s"/>
      <c r="AT1094" t="s">
        <v>93</v>
      </c>
      <c r="AU1094" t="s"/>
      <c r="AV1094" t="s"/>
      <c r="AW1094" t="s"/>
      <c r="AX1094" t="s"/>
      <c r="AY1094" t="n">
        <v>4522144</v>
      </c>
      <c r="AZ1094" t="s">
        <v>1663</v>
      </c>
      <c r="BA1094" t="s"/>
      <c r="BB1094" t="n">
        <v>2640588</v>
      </c>
      <c r="BC1094" t="n">
        <v>98.9159864276189</v>
      </c>
      <c r="BD1094" t="n">
        <v>8.06234387023455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95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1670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2789.13</v>
      </c>
      <c r="L1095" t="s">
        <v>77</v>
      </c>
      <c r="M1095" t="s"/>
      <c r="N1095" t="s">
        <v>1671</v>
      </c>
      <c r="O1095" t="s">
        <v>79</v>
      </c>
      <c r="P1095" t="s">
        <v>1670</v>
      </c>
      <c r="Q1095" t="s"/>
      <c r="R1095" t="s">
        <v>148</v>
      </c>
      <c r="S1095" t="s">
        <v>1672</v>
      </c>
      <c r="T1095" t="s">
        <v>82</v>
      </c>
      <c r="U1095" t="s">
        <v>83</v>
      </c>
      <c r="V1095" t="s">
        <v>84</v>
      </c>
      <c r="W1095" t="s">
        <v>105</v>
      </c>
      <c r="X1095" t="s"/>
      <c r="Y1095" t="s">
        <v>86</v>
      </c>
      <c r="Z1095">
        <f>HYPERLINK("https://hotelmonitor-cachepage.eclerx.com/savepage/tk_15442507801770298_sr_2150.html","info")</f>
        <v/>
      </c>
      <c r="AA1095" t="n">
        <v>-6797519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89</v>
      </c>
      <c r="AO1095" t="s">
        <v>1673</v>
      </c>
      <c r="AP1095" t="n">
        <v>391</v>
      </c>
      <c r="AQ1095" t="s">
        <v>91</v>
      </c>
      <c r="AR1095" t="s">
        <v>71</v>
      </c>
      <c r="AS1095" t="s"/>
      <c r="AT1095" t="s">
        <v>93</v>
      </c>
      <c r="AU1095" t="s"/>
      <c r="AV1095" t="s"/>
      <c r="AW1095" t="s"/>
      <c r="AX1095" t="s"/>
      <c r="AY1095" t="n">
        <v>6797519</v>
      </c>
      <c r="AZ1095" t="s"/>
      <c r="BA1095" t="s"/>
      <c r="BB1095" t="n">
        <v>5944468</v>
      </c>
      <c r="BC1095" t="n">
        <v>98.86712542327879</v>
      </c>
      <c r="BD1095" t="n">
        <v>8.02936702465613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95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1670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3686.67</v>
      </c>
      <c r="L1096" t="s">
        <v>77</v>
      </c>
      <c r="M1096" t="s"/>
      <c r="N1096" t="s">
        <v>1189</v>
      </c>
      <c r="O1096" t="s">
        <v>79</v>
      </c>
      <c r="P1096" t="s">
        <v>1670</v>
      </c>
      <c r="Q1096" t="s"/>
      <c r="R1096" t="s">
        <v>148</v>
      </c>
      <c r="S1096" t="s">
        <v>1674</v>
      </c>
      <c r="T1096" t="s">
        <v>82</v>
      </c>
      <c r="U1096" t="s">
        <v>83</v>
      </c>
      <c r="V1096" t="s">
        <v>84</v>
      </c>
      <c r="W1096" t="s">
        <v>105</v>
      </c>
      <c r="X1096" t="s"/>
      <c r="Y1096" t="s">
        <v>86</v>
      </c>
      <c r="Z1096">
        <f>HYPERLINK("https://hotelmonitor-cachepage.eclerx.com/savepage/tk_15442507801770298_sr_2150.html","info")</f>
        <v/>
      </c>
      <c r="AA1096" t="n">
        <v>-6797519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89</v>
      </c>
      <c r="AO1096" t="s">
        <v>1675</v>
      </c>
      <c r="AP1096" t="n">
        <v>391</v>
      </c>
      <c r="AQ1096" t="s">
        <v>91</v>
      </c>
      <c r="AR1096" t="s">
        <v>71</v>
      </c>
      <c r="AS1096" t="s"/>
      <c r="AT1096" t="s">
        <v>93</v>
      </c>
      <c r="AU1096" t="s"/>
      <c r="AV1096" t="s"/>
      <c r="AW1096" t="s"/>
      <c r="AX1096" t="s"/>
      <c r="AY1096" t="n">
        <v>6797519</v>
      </c>
      <c r="AZ1096" t="s"/>
      <c r="BA1096" t="s"/>
      <c r="BB1096" t="n">
        <v>5944468</v>
      </c>
      <c r="BC1096" t="n">
        <v>98.86712542327879</v>
      </c>
      <c r="BD1096" t="n">
        <v>8.02936702465613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95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1670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4290.96</v>
      </c>
      <c r="L1097" t="s">
        <v>77</v>
      </c>
      <c r="M1097" t="s"/>
      <c r="N1097" t="s">
        <v>1676</v>
      </c>
      <c r="O1097" t="s">
        <v>79</v>
      </c>
      <c r="P1097" t="s">
        <v>1670</v>
      </c>
      <c r="Q1097" t="s"/>
      <c r="R1097" t="s">
        <v>148</v>
      </c>
      <c r="S1097" t="s">
        <v>1677</v>
      </c>
      <c r="T1097" t="s">
        <v>82</v>
      </c>
      <c r="U1097" t="s">
        <v>83</v>
      </c>
      <c r="V1097" t="s">
        <v>84</v>
      </c>
      <c r="W1097" t="s">
        <v>105</v>
      </c>
      <c r="X1097" t="s"/>
      <c r="Y1097" t="s">
        <v>86</v>
      </c>
      <c r="Z1097">
        <f>HYPERLINK("https://hotelmonitor-cachepage.eclerx.com/savepage/tk_15442507801770298_sr_2150.html","info")</f>
        <v/>
      </c>
      <c r="AA1097" t="n">
        <v>-6797519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89</v>
      </c>
      <c r="AO1097" t="s">
        <v>1678</v>
      </c>
      <c r="AP1097" t="n">
        <v>391</v>
      </c>
      <c r="AQ1097" t="s">
        <v>91</v>
      </c>
      <c r="AR1097" t="s">
        <v>71</v>
      </c>
      <c r="AS1097" t="s"/>
      <c r="AT1097" t="s">
        <v>93</v>
      </c>
      <c r="AU1097" t="s"/>
      <c r="AV1097" t="s"/>
      <c r="AW1097" t="s"/>
      <c r="AX1097" t="s"/>
      <c r="AY1097" t="n">
        <v>6797519</v>
      </c>
      <c r="AZ1097" t="s"/>
      <c r="BA1097" t="s"/>
      <c r="BB1097" t="n">
        <v>5944468</v>
      </c>
      <c r="BC1097" t="n">
        <v>98.86712542327879</v>
      </c>
      <c r="BD1097" t="n">
        <v>8.02936702465613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95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1670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4770.99</v>
      </c>
      <c r="L1098" t="s">
        <v>77</v>
      </c>
      <c r="M1098" t="s"/>
      <c r="N1098" t="s">
        <v>1679</v>
      </c>
      <c r="O1098" t="s">
        <v>79</v>
      </c>
      <c r="P1098" t="s">
        <v>1670</v>
      </c>
      <c r="Q1098" t="s"/>
      <c r="R1098" t="s">
        <v>148</v>
      </c>
      <c r="S1098" t="s">
        <v>1680</v>
      </c>
      <c r="T1098" t="s">
        <v>82</v>
      </c>
      <c r="U1098" t="s">
        <v>83</v>
      </c>
      <c r="V1098" t="s">
        <v>84</v>
      </c>
      <c r="W1098" t="s">
        <v>105</v>
      </c>
      <c r="X1098" t="s"/>
      <c r="Y1098" t="s">
        <v>86</v>
      </c>
      <c r="Z1098">
        <f>HYPERLINK("https://hotelmonitor-cachepage.eclerx.com/savepage/tk_15442507801770298_sr_2150.html","info")</f>
        <v/>
      </c>
      <c r="AA1098" t="n">
        <v>-6797519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89</v>
      </c>
      <c r="AO1098" t="s">
        <v>1681</v>
      </c>
      <c r="AP1098" t="n">
        <v>391</v>
      </c>
      <c r="AQ1098" t="s">
        <v>91</v>
      </c>
      <c r="AR1098" t="s">
        <v>71</v>
      </c>
      <c r="AS1098" t="s"/>
      <c r="AT1098" t="s">
        <v>93</v>
      </c>
      <c r="AU1098" t="s"/>
      <c r="AV1098" t="s"/>
      <c r="AW1098" t="s"/>
      <c r="AX1098" t="s"/>
      <c r="AY1098" t="n">
        <v>6797519</v>
      </c>
      <c r="AZ1098" t="s"/>
      <c r="BA1098" t="s"/>
      <c r="BB1098" t="n">
        <v>5944468</v>
      </c>
      <c r="BC1098" t="n">
        <v>98.86712542327879</v>
      </c>
      <c r="BD1098" t="n">
        <v>8.02936702465613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95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1670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4771.42</v>
      </c>
      <c r="L1099" t="s">
        <v>77</v>
      </c>
      <c r="M1099" t="s"/>
      <c r="N1099" t="s">
        <v>1679</v>
      </c>
      <c r="O1099" t="s">
        <v>79</v>
      </c>
      <c r="P1099" t="s">
        <v>1670</v>
      </c>
      <c r="Q1099" t="s"/>
      <c r="R1099" t="s">
        <v>148</v>
      </c>
      <c r="S1099" t="s">
        <v>1682</v>
      </c>
      <c r="T1099" t="s">
        <v>82</v>
      </c>
      <c r="U1099" t="s">
        <v>83</v>
      </c>
      <c r="V1099" t="s">
        <v>84</v>
      </c>
      <c r="W1099" t="s">
        <v>105</v>
      </c>
      <c r="X1099" t="s"/>
      <c r="Y1099" t="s">
        <v>86</v>
      </c>
      <c r="Z1099">
        <f>HYPERLINK("https://hotelmonitor-cachepage.eclerx.com/savepage/tk_15442507801770298_sr_2150.html","info")</f>
        <v/>
      </c>
      <c r="AA1099" t="n">
        <v>-6797519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89</v>
      </c>
      <c r="AO1099" t="s">
        <v>1681</v>
      </c>
      <c r="AP1099" t="n">
        <v>391</v>
      </c>
      <c r="AQ1099" t="s">
        <v>91</v>
      </c>
      <c r="AR1099" t="s">
        <v>71</v>
      </c>
      <c r="AS1099" t="s"/>
      <c r="AT1099" t="s">
        <v>93</v>
      </c>
      <c r="AU1099" t="s"/>
      <c r="AV1099" t="s"/>
      <c r="AW1099" t="s"/>
      <c r="AX1099" t="s"/>
      <c r="AY1099" t="n">
        <v>6797519</v>
      </c>
      <c r="AZ1099" t="s"/>
      <c r="BA1099" t="s"/>
      <c r="BB1099" t="n">
        <v>5944468</v>
      </c>
      <c r="BC1099" t="n">
        <v>98.86712542327879</v>
      </c>
      <c r="BD1099" t="n">
        <v>8.02936702465613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95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1670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5855.3</v>
      </c>
      <c r="L1100" t="s">
        <v>77</v>
      </c>
      <c r="M1100" t="s"/>
      <c r="N1100" t="s">
        <v>1683</v>
      </c>
      <c r="O1100" t="s">
        <v>79</v>
      </c>
      <c r="P1100" t="s">
        <v>1670</v>
      </c>
      <c r="Q1100" t="s"/>
      <c r="R1100" t="s">
        <v>148</v>
      </c>
      <c r="S1100" t="s">
        <v>1684</v>
      </c>
      <c r="T1100" t="s">
        <v>82</v>
      </c>
      <c r="U1100" t="s">
        <v>83</v>
      </c>
      <c r="V1100" t="s">
        <v>84</v>
      </c>
      <c r="W1100" t="s">
        <v>105</v>
      </c>
      <c r="X1100" t="s"/>
      <c r="Y1100" t="s">
        <v>86</v>
      </c>
      <c r="Z1100">
        <f>HYPERLINK("https://hotelmonitor-cachepage.eclerx.com/savepage/tk_15442507801770298_sr_2150.html","info")</f>
        <v/>
      </c>
      <c r="AA1100" t="n">
        <v>-6797519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89</v>
      </c>
      <c r="AO1100" t="s">
        <v>1685</v>
      </c>
      <c r="AP1100" t="n">
        <v>391</v>
      </c>
      <c r="AQ1100" t="s">
        <v>91</v>
      </c>
      <c r="AR1100" t="s">
        <v>71</v>
      </c>
      <c r="AS1100" t="s"/>
      <c r="AT1100" t="s">
        <v>93</v>
      </c>
      <c r="AU1100" t="s"/>
      <c r="AV1100" t="s"/>
      <c r="AW1100" t="s"/>
      <c r="AX1100" t="s"/>
      <c r="AY1100" t="n">
        <v>6797519</v>
      </c>
      <c r="AZ1100" t="s"/>
      <c r="BA1100" t="s"/>
      <c r="BB1100" t="n">
        <v>5944468</v>
      </c>
      <c r="BC1100" t="n">
        <v>98.86712542327879</v>
      </c>
      <c r="BD1100" t="n">
        <v>8.02936702465613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95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1670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5855.73</v>
      </c>
      <c r="L1101" t="s">
        <v>77</v>
      </c>
      <c r="M1101" t="s"/>
      <c r="N1101" t="s">
        <v>1683</v>
      </c>
      <c r="O1101" t="s">
        <v>79</v>
      </c>
      <c r="P1101" t="s">
        <v>1670</v>
      </c>
      <c r="Q1101" t="s"/>
      <c r="R1101" t="s">
        <v>148</v>
      </c>
      <c r="S1101" t="s">
        <v>1686</v>
      </c>
      <c r="T1101" t="s">
        <v>82</v>
      </c>
      <c r="U1101" t="s">
        <v>83</v>
      </c>
      <c r="V1101" t="s">
        <v>84</v>
      </c>
      <c r="W1101" t="s">
        <v>105</v>
      </c>
      <c r="X1101" t="s"/>
      <c r="Y1101" t="s">
        <v>86</v>
      </c>
      <c r="Z1101">
        <f>HYPERLINK("https://hotelmonitor-cachepage.eclerx.com/savepage/tk_15442507801770298_sr_2150.html","info")</f>
        <v/>
      </c>
      <c r="AA1101" t="n">
        <v>-6797519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89</v>
      </c>
      <c r="AO1101" t="s">
        <v>1685</v>
      </c>
      <c r="AP1101" t="n">
        <v>391</v>
      </c>
      <c r="AQ1101" t="s">
        <v>91</v>
      </c>
      <c r="AR1101" t="s">
        <v>71</v>
      </c>
      <c r="AS1101" t="s"/>
      <c r="AT1101" t="s">
        <v>93</v>
      </c>
      <c r="AU1101" t="s"/>
      <c r="AV1101" t="s"/>
      <c r="AW1101" t="s"/>
      <c r="AX1101" t="s"/>
      <c r="AY1101" t="n">
        <v>6797519</v>
      </c>
      <c r="AZ1101" t="s"/>
      <c r="BA1101" t="s"/>
      <c r="BB1101" t="n">
        <v>5944468</v>
      </c>
      <c r="BC1101" t="n">
        <v>98.86712542327879</v>
      </c>
      <c r="BD1101" t="n">
        <v>8.02936702465613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95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1687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514.02</v>
      </c>
      <c r="L1102" t="s">
        <v>77</v>
      </c>
      <c r="M1102" t="s"/>
      <c r="N1102" t="s">
        <v>108</v>
      </c>
      <c r="O1102" t="s">
        <v>79</v>
      </c>
      <c r="P1102" t="s">
        <v>1687</v>
      </c>
      <c r="Q1102" t="s"/>
      <c r="R1102" t="s">
        <v>354</v>
      </c>
      <c r="S1102" t="s">
        <v>1688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>
        <f>HYPERLINK("https://hotelmonitor-cachepage.eclerx.com/savepage/tk_15442507681196275_sr_2150.html","info")</f>
        <v/>
      </c>
      <c r="AA1102" t="n">
        <v>-3791759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386</v>
      </c>
      <c r="AQ1102" t="s">
        <v>91</v>
      </c>
      <c r="AR1102" t="s">
        <v>92</v>
      </c>
      <c r="AS1102" t="s"/>
      <c r="AT1102" t="s">
        <v>93</v>
      </c>
      <c r="AU1102" t="s"/>
      <c r="AV1102" t="s"/>
      <c r="AW1102" t="s"/>
      <c r="AX1102" t="s"/>
      <c r="AY1102" t="n">
        <v>3791759</v>
      </c>
      <c r="AZ1102" t="s">
        <v>1689</v>
      </c>
      <c r="BA1102" t="s"/>
      <c r="BB1102" t="n">
        <v>819666</v>
      </c>
      <c r="BC1102" t="n">
        <v>99.140437245369</v>
      </c>
      <c r="BD1102" t="n">
        <v>7.96546839882366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95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1687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841.12</v>
      </c>
      <c r="L1103" t="s">
        <v>77</v>
      </c>
      <c r="M1103" t="s"/>
      <c r="N1103" t="s">
        <v>112</v>
      </c>
      <c r="O1103" t="s">
        <v>79</v>
      </c>
      <c r="P1103" t="s">
        <v>1687</v>
      </c>
      <c r="Q1103" t="s"/>
      <c r="R1103" t="s">
        <v>354</v>
      </c>
      <c r="S1103" t="s">
        <v>501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>
        <f>HYPERLINK("https://hotelmonitor-cachepage.eclerx.com/savepage/tk_15442507681196275_sr_2150.html","info")</f>
        <v/>
      </c>
      <c r="AA1103" t="n">
        <v>-3791759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386</v>
      </c>
      <c r="AQ1103" t="s">
        <v>91</v>
      </c>
      <c r="AR1103" t="s">
        <v>92</v>
      </c>
      <c r="AS1103" t="s"/>
      <c r="AT1103" t="s">
        <v>93</v>
      </c>
      <c r="AU1103" t="s"/>
      <c r="AV1103" t="s"/>
      <c r="AW1103" t="s"/>
      <c r="AX1103" t="s"/>
      <c r="AY1103" t="n">
        <v>3791759</v>
      </c>
      <c r="AZ1103" t="s">
        <v>1689</v>
      </c>
      <c r="BA1103" t="s"/>
      <c r="BB1103" t="n">
        <v>819666</v>
      </c>
      <c r="BC1103" t="n">
        <v>99.140437245369</v>
      </c>
      <c r="BD1103" t="n">
        <v>7.96546839882366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95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1687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1869.16</v>
      </c>
      <c r="L1104" t="s">
        <v>77</v>
      </c>
      <c r="M1104" t="s"/>
      <c r="N1104" t="s">
        <v>1690</v>
      </c>
      <c r="O1104" t="s">
        <v>79</v>
      </c>
      <c r="P1104" t="s">
        <v>1687</v>
      </c>
      <c r="Q1104" t="s"/>
      <c r="R1104" t="s">
        <v>354</v>
      </c>
      <c r="S1104" t="s">
        <v>813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HYPERLINK("https://hotelmonitor-cachepage.eclerx.com/savepage/tk_15442507681196275_sr_2150.html","info")</f>
        <v/>
      </c>
      <c r="AA1104" t="n">
        <v>-3791759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386</v>
      </c>
      <c r="AQ1104" t="s">
        <v>91</v>
      </c>
      <c r="AR1104" t="s">
        <v>92</v>
      </c>
      <c r="AS1104" t="s"/>
      <c r="AT1104" t="s">
        <v>93</v>
      </c>
      <c r="AU1104" t="s"/>
      <c r="AV1104" t="s"/>
      <c r="AW1104" t="s"/>
      <c r="AX1104" t="s"/>
      <c r="AY1104" t="n">
        <v>3791759</v>
      </c>
      <c r="AZ1104" t="s">
        <v>1689</v>
      </c>
      <c r="BA1104" t="s"/>
      <c r="BB1104" t="n">
        <v>819666</v>
      </c>
      <c r="BC1104" t="n">
        <v>99.140437245369</v>
      </c>
      <c r="BD1104" t="n">
        <v>7.96546839882366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95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1691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2199.65</v>
      </c>
      <c r="L1105" t="s">
        <v>77</v>
      </c>
      <c r="M1105" t="s"/>
      <c r="N1105" t="s">
        <v>1692</v>
      </c>
      <c r="O1105" t="s">
        <v>79</v>
      </c>
      <c r="P1105" t="s">
        <v>1691</v>
      </c>
      <c r="Q1105" t="s"/>
      <c r="R1105" t="s">
        <v>148</v>
      </c>
      <c r="S1105" t="s">
        <v>1693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HYPERLINK("https://hotelmonitor-cachepage.eclerx.com/savepage/tk_1544250157124751_sr_2150.html","info")</f>
        <v/>
      </c>
      <c r="AA1105" t="n">
        <v>-2995005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89</v>
      </c>
      <c r="AO1105" t="s">
        <v>1694</v>
      </c>
      <c r="AP1105" t="n">
        <v>149</v>
      </c>
      <c r="AQ1105" t="s">
        <v>91</v>
      </c>
      <c r="AR1105" t="s">
        <v>71</v>
      </c>
      <c r="AS1105" t="s"/>
      <c r="AT1105" t="s">
        <v>93</v>
      </c>
      <c r="AU1105" t="s"/>
      <c r="AV1105" t="s"/>
      <c r="AW1105" t="s"/>
      <c r="AX1105" t="s"/>
      <c r="AY1105" t="n">
        <v>2995005</v>
      </c>
      <c r="AZ1105" t="s">
        <v>1695</v>
      </c>
      <c r="BA1105" t="s"/>
      <c r="BB1105" t="n">
        <v>230411</v>
      </c>
      <c r="BC1105" t="n">
        <v>98.8352823257446</v>
      </c>
      <c r="BD1105" t="n">
        <v>8.03731935586069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95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1691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2199.65</v>
      </c>
      <c r="L1106" t="s">
        <v>77</v>
      </c>
      <c r="M1106" t="s"/>
      <c r="N1106" t="s">
        <v>1692</v>
      </c>
      <c r="O1106" t="s">
        <v>79</v>
      </c>
      <c r="P1106" t="s">
        <v>1691</v>
      </c>
      <c r="Q1106" t="s"/>
      <c r="R1106" t="s">
        <v>148</v>
      </c>
      <c r="S1106" t="s">
        <v>1693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HYPERLINK("https://hotelmonitor-cachepage.eclerx.com/savepage/tk_1544250157124751_sr_2150.html","info")</f>
        <v/>
      </c>
      <c r="AA1106" t="n">
        <v>-2995005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89</v>
      </c>
      <c r="AO1106" t="s">
        <v>1694</v>
      </c>
      <c r="AP1106" t="n">
        <v>149</v>
      </c>
      <c r="AQ1106" t="s">
        <v>91</v>
      </c>
      <c r="AR1106" t="s">
        <v>71</v>
      </c>
      <c r="AS1106" t="s"/>
      <c r="AT1106" t="s">
        <v>93</v>
      </c>
      <c r="AU1106" t="s"/>
      <c r="AV1106" t="s"/>
      <c r="AW1106" t="s"/>
      <c r="AX1106" t="s"/>
      <c r="AY1106" t="n">
        <v>2995005</v>
      </c>
      <c r="AZ1106" t="s">
        <v>1695</v>
      </c>
      <c r="BA1106" t="s"/>
      <c r="BB1106" t="n">
        <v>230411</v>
      </c>
      <c r="BC1106" t="n">
        <v>98.8352823257446</v>
      </c>
      <c r="BD1106" t="n">
        <v>8.03731935586069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95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1691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2990.73</v>
      </c>
      <c r="L1107" t="s">
        <v>77</v>
      </c>
      <c r="M1107" t="s"/>
      <c r="N1107" t="s">
        <v>1692</v>
      </c>
      <c r="O1107" t="s">
        <v>79</v>
      </c>
      <c r="P1107" t="s">
        <v>1691</v>
      </c>
      <c r="Q1107" t="s"/>
      <c r="R1107" t="s">
        <v>148</v>
      </c>
      <c r="S1107" t="s">
        <v>1696</v>
      </c>
      <c r="T1107" t="s">
        <v>82</v>
      </c>
      <c r="U1107" t="s">
        <v>83</v>
      </c>
      <c r="V1107" t="s">
        <v>84</v>
      </c>
      <c r="W1107" t="s">
        <v>105</v>
      </c>
      <c r="X1107" t="s"/>
      <c r="Y1107" t="s">
        <v>86</v>
      </c>
      <c r="Z1107">
        <f>HYPERLINK("https://hotelmonitor-cachepage.eclerx.com/savepage/tk_1544250157124751_sr_2150.html","info")</f>
        <v/>
      </c>
      <c r="AA1107" t="n">
        <v>-2995005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89</v>
      </c>
      <c r="AO1107" t="s">
        <v>308</v>
      </c>
      <c r="AP1107" t="n">
        <v>149</v>
      </c>
      <c r="AQ1107" t="s">
        <v>91</v>
      </c>
      <c r="AR1107" t="s">
        <v>92</v>
      </c>
      <c r="AS1107" t="s"/>
      <c r="AT1107" t="s">
        <v>93</v>
      </c>
      <c r="AU1107" t="s"/>
      <c r="AV1107" t="s"/>
      <c r="AW1107" t="s"/>
      <c r="AX1107" t="s"/>
      <c r="AY1107" t="n">
        <v>2995005</v>
      </c>
      <c r="AZ1107" t="s">
        <v>1695</v>
      </c>
      <c r="BA1107" t="s"/>
      <c r="BB1107" t="n">
        <v>230411</v>
      </c>
      <c r="BC1107" t="n">
        <v>98.8352823257446</v>
      </c>
      <c r="BD1107" t="n">
        <v>8.03731935586069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95</v>
      </c>
    </row>
    <row r="1108" spans="1:70">
      <c r="A1108" t="s">
        <v>145</v>
      </c>
      <c r="B1108" t="s">
        <v>71</v>
      </c>
      <c r="C1108" t="s">
        <v>72</v>
      </c>
      <c r="D1108" t="n">
        <v>2</v>
      </c>
      <c r="E1108" t="s">
        <v>1697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638.9400000000001</v>
      </c>
      <c r="L1108" t="s">
        <v>77</v>
      </c>
      <c r="M1108" t="s"/>
      <c r="N1108" t="s">
        <v>1698</v>
      </c>
      <c r="O1108" t="s">
        <v>79</v>
      </c>
      <c r="P1108" t="s">
        <v>1697</v>
      </c>
      <c r="Q1108" t="s"/>
      <c r="R1108" t="s">
        <v>80</v>
      </c>
      <c r="S1108" t="s">
        <v>1699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>
        <f>HYPERLINK("https://hotelmonitor-cachepage.eclerx.com/savepage/tk_15442514308455431_sr_2150.html","info")</f>
        <v/>
      </c>
      <c r="AA1108" t="n">
        <v>-4599221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89</v>
      </c>
      <c r="AO1108" t="s">
        <v>826</v>
      </c>
      <c r="AP1108" t="n">
        <v>512</v>
      </c>
      <c r="AQ1108" t="s">
        <v>91</v>
      </c>
      <c r="AR1108" t="s">
        <v>71</v>
      </c>
      <c r="AS1108" t="s"/>
      <c r="AT1108" t="s">
        <v>93</v>
      </c>
      <c r="AU1108" t="s"/>
      <c r="AV1108" t="s"/>
      <c r="AW1108" t="s"/>
      <c r="AX1108" t="s"/>
      <c r="AY1108" t="n">
        <v>4599221</v>
      </c>
      <c r="AZ1108" t="s">
        <v>1700</v>
      </c>
      <c r="BA1108" t="s"/>
      <c r="BB1108" t="n">
        <v>2727985</v>
      </c>
      <c r="BC1108" t="n">
        <v>98.9059654232788</v>
      </c>
      <c r="BD1108" t="n">
        <v>8.08546973100564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95</v>
      </c>
    </row>
    <row r="1109" spans="1:70">
      <c r="A1109" t="s">
        <v>145</v>
      </c>
      <c r="B1109" t="s">
        <v>71</v>
      </c>
      <c r="C1109" t="s">
        <v>72</v>
      </c>
      <c r="D1109" t="n">
        <v>2</v>
      </c>
      <c r="E1109" t="s">
        <v>1697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771.03</v>
      </c>
      <c r="L1109" t="s">
        <v>77</v>
      </c>
      <c r="M1109" t="s"/>
      <c r="N1109" t="s">
        <v>1698</v>
      </c>
      <c r="O1109" t="s">
        <v>79</v>
      </c>
      <c r="P1109" t="s">
        <v>1697</v>
      </c>
      <c r="Q1109" t="s"/>
      <c r="R1109" t="s">
        <v>80</v>
      </c>
      <c r="S1109" t="s">
        <v>1701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>
        <f>HYPERLINK("https://hotelmonitor-cachepage.eclerx.com/savepage/tk_15442514308455431_sr_2150.html","info")</f>
        <v/>
      </c>
      <c r="AA1109" t="n">
        <v>-4599221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512</v>
      </c>
      <c r="AQ1109" t="s">
        <v>91</v>
      </c>
      <c r="AR1109" t="s">
        <v>92</v>
      </c>
      <c r="AS1109" t="s"/>
      <c r="AT1109" t="s">
        <v>93</v>
      </c>
      <c r="AU1109" t="s"/>
      <c r="AV1109" t="s"/>
      <c r="AW1109" t="s"/>
      <c r="AX1109" t="s"/>
      <c r="AY1109" t="n">
        <v>4599221</v>
      </c>
      <c r="AZ1109" t="s">
        <v>1700</v>
      </c>
      <c r="BA1109" t="s"/>
      <c r="BB1109" t="n">
        <v>2727985</v>
      </c>
      <c r="BC1109" t="n">
        <v>98.9059654232788</v>
      </c>
      <c r="BD1109" t="n">
        <v>8.08546973100564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95</v>
      </c>
    </row>
    <row r="1110" spans="1:70">
      <c r="A1110" t="s">
        <v>145</v>
      </c>
      <c r="B1110" t="s">
        <v>71</v>
      </c>
      <c r="C1110" t="s">
        <v>72</v>
      </c>
      <c r="D1110" t="n">
        <v>2</v>
      </c>
      <c r="E1110" t="s">
        <v>1697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638.9400000000001</v>
      </c>
      <c r="L1110" t="s">
        <v>77</v>
      </c>
      <c r="M1110" t="s"/>
      <c r="N1110" t="s">
        <v>1702</v>
      </c>
      <c r="O1110" t="s">
        <v>79</v>
      </c>
      <c r="P1110" t="s">
        <v>1697</v>
      </c>
      <c r="Q1110" t="s"/>
      <c r="R1110" t="s">
        <v>80</v>
      </c>
      <c r="S1110" t="s">
        <v>1699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HYPERLINK("https://hotelmonitor-cachepage.eclerx.com/savepage/tk_15442514308455431_sr_2150.html","info")</f>
        <v/>
      </c>
      <c r="AA1110" t="n">
        <v>-4599221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89</v>
      </c>
      <c r="AO1110" t="s">
        <v>826</v>
      </c>
      <c r="AP1110" t="n">
        <v>512</v>
      </c>
      <c r="AQ1110" t="s">
        <v>91</v>
      </c>
      <c r="AR1110" t="s">
        <v>71</v>
      </c>
      <c r="AS1110" t="s"/>
      <c r="AT1110" t="s">
        <v>93</v>
      </c>
      <c r="AU1110" t="s"/>
      <c r="AV1110" t="s"/>
      <c r="AW1110" t="s"/>
      <c r="AX1110" t="s"/>
      <c r="AY1110" t="n">
        <v>4599221</v>
      </c>
      <c r="AZ1110" t="s">
        <v>1700</v>
      </c>
      <c r="BA1110" t="s"/>
      <c r="BB1110" t="n">
        <v>2727985</v>
      </c>
      <c r="BC1110" t="n">
        <v>98.9059654232788</v>
      </c>
      <c r="BD1110" t="n">
        <v>8.08546973100564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95</v>
      </c>
    </row>
    <row r="1111" spans="1:70">
      <c r="A1111" t="s">
        <v>145</v>
      </c>
      <c r="B1111" t="s">
        <v>71</v>
      </c>
      <c r="C1111" t="s">
        <v>72</v>
      </c>
      <c r="D1111" t="n">
        <v>2</v>
      </c>
      <c r="E1111" t="s">
        <v>1697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771.03</v>
      </c>
      <c r="L1111" t="s">
        <v>77</v>
      </c>
      <c r="M1111" t="s"/>
      <c r="N1111" t="s">
        <v>1348</v>
      </c>
      <c r="O1111" t="s">
        <v>79</v>
      </c>
      <c r="P1111" t="s">
        <v>1697</v>
      </c>
      <c r="Q1111" t="s"/>
      <c r="R1111" t="s">
        <v>80</v>
      </c>
      <c r="S1111" t="s">
        <v>1701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>
        <f>HYPERLINK("https://hotelmonitor-cachepage.eclerx.com/savepage/tk_15442514308455431_sr_2150.html","info")</f>
        <v/>
      </c>
      <c r="AA1111" t="n">
        <v>-4599221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512</v>
      </c>
      <c r="AQ1111" t="s">
        <v>91</v>
      </c>
      <c r="AR1111" t="s">
        <v>92</v>
      </c>
      <c r="AS1111" t="s"/>
      <c r="AT1111" t="s">
        <v>93</v>
      </c>
      <c r="AU1111" t="s"/>
      <c r="AV1111" t="s"/>
      <c r="AW1111" t="s"/>
      <c r="AX1111" t="s"/>
      <c r="AY1111" t="n">
        <v>4599221</v>
      </c>
      <c r="AZ1111" t="s">
        <v>1700</v>
      </c>
      <c r="BA1111" t="s"/>
      <c r="BB1111" t="n">
        <v>2727985</v>
      </c>
      <c r="BC1111" t="n">
        <v>98.9059654232788</v>
      </c>
      <c r="BD1111" t="n">
        <v>8.08546973100564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95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1703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494.33</v>
      </c>
      <c r="L1112" t="s">
        <v>77</v>
      </c>
      <c r="M1112" t="s"/>
      <c r="N1112" t="s">
        <v>1704</v>
      </c>
      <c r="O1112" t="s">
        <v>79</v>
      </c>
      <c r="P1112" t="s">
        <v>1703</v>
      </c>
      <c r="Q1112" t="s"/>
      <c r="R1112" t="s">
        <v>115</v>
      </c>
      <c r="S1112" t="s">
        <v>1705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HYPERLINK("https://hotelmonitor-cachepage.eclerx.com/savepage/tk_1544250246177572_sr_2150.html","info")</f>
        <v/>
      </c>
      <c r="AA1112" t="n">
        <v>-6683948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89</v>
      </c>
      <c r="AO1112" t="s">
        <v>1706</v>
      </c>
      <c r="AP1112" t="n">
        <v>184</v>
      </c>
      <c r="AQ1112" t="s">
        <v>91</v>
      </c>
      <c r="AR1112" t="s">
        <v>71</v>
      </c>
      <c r="AS1112" t="s"/>
      <c r="AT1112" t="s">
        <v>93</v>
      </c>
      <c r="AU1112" t="s"/>
      <c r="AV1112" t="s"/>
      <c r="AW1112" t="s"/>
      <c r="AX1112" t="s"/>
      <c r="AY1112" t="n">
        <v>6683948</v>
      </c>
      <c r="AZ1112" t="s">
        <v>1707</v>
      </c>
      <c r="BA1112" t="s"/>
      <c r="BB1112" t="n">
        <v>1951522</v>
      </c>
      <c r="BC1112" t="n">
        <v>98.9143270201748</v>
      </c>
      <c r="BD1112" t="n">
        <v>8.099018246353889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95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1703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581.24</v>
      </c>
      <c r="L1113" t="s">
        <v>77</v>
      </c>
      <c r="M1113" t="s"/>
      <c r="N1113" t="s">
        <v>1704</v>
      </c>
      <c r="O1113" t="s">
        <v>79</v>
      </c>
      <c r="P1113" t="s">
        <v>1703</v>
      </c>
      <c r="Q1113" t="s"/>
      <c r="R1113" t="s">
        <v>115</v>
      </c>
      <c r="S1113" t="s">
        <v>1708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HYPERLINK("https://hotelmonitor-cachepage.eclerx.com/savepage/tk_1544250246177572_sr_2150.html","info")</f>
        <v/>
      </c>
      <c r="AA1113" t="n">
        <v>-6683948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89</v>
      </c>
      <c r="AO1113" t="s">
        <v>242</v>
      </c>
      <c r="AP1113" t="n">
        <v>184</v>
      </c>
      <c r="AQ1113" t="s">
        <v>91</v>
      </c>
      <c r="AR1113" t="s">
        <v>71</v>
      </c>
      <c r="AS1113" t="s"/>
      <c r="AT1113" t="s">
        <v>93</v>
      </c>
      <c r="AU1113" t="s"/>
      <c r="AV1113" t="s"/>
      <c r="AW1113" t="s"/>
      <c r="AX1113" t="s"/>
      <c r="AY1113" t="n">
        <v>6683948</v>
      </c>
      <c r="AZ1113" t="s">
        <v>1707</v>
      </c>
      <c r="BA1113" t="s"/>
      <c r="BB1113" t="n">
        <v>1951522</v>
      </c>
      <c r="BC1113" t="n">
        <v>98.9143270201748</v>
      </c>
      <c r="BD1113" t="n">
        <v>8.099018246353889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95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1703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651.6</v>
      </c>
      <c r="L1114" t="s">
        <v>77</v>
      </c>
      <c r="M1114" t="s"/>
      <c r="N1114" t="s">
        <v>1709</v>
      </c>
      <c r="O1114" t="s">
        <v>79</v>
      </c>
      <c r="P1114" t="s">
        <v>1703</v>
      </c>
      <c r="Q1114" t="s"/>
      <c r="R1114" t="s">
        <v>115</v>
      </c>
      <c r="S1114" t="s">
        <v>1710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HYPERLINK("https://hotelmonitor-cachepage.eclerx.com/savepage/tk_1544250246177572_sr_2150.html","info")</f>
        <v/>
      </c>
      <c r="AA1114" t="n">
        <v>-6683948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89</v>
      </c>
      <c r="AO1114" t="s">
        <v>1711</v>
      </c>
      <c r="AP1114" t="n">
        <v>184</v>
      </c>
      <c r="AQ1114" t="s">
        <v>91</v>
      </c>
      <c r="AR1114" t="s">
        <v>71</v>
      </c>
      <c r="AS1114" t="s"/>
      <c r="AT1114" t="s">
        <v>93</v>
      </c>
      <c r="AU1114" t="s"/>
      <c r="AV1114" t="s"/>
      <c r="AW1114" t="s"/>
      <c r="AX1114" t="s"/>
      <c r="AY1114" t="n">
        <v>6683948</v>
      </c>
      <c r="AZ1114" t="s">
        <v>1707</v>
      </c>
      <c r="BA1114" t="s"/>
      <c r="BB1114" t="n">
        <v>1951522</v>
      </c>
      <c r="BC1114" t="n">
        <v>98.9143270201748</v>
      </c>
      <c r="BD1114" t="n">
        <v>8.099018246353889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95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1703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758.14</v>
      </c>
      <c r="L1115" t="s">
        <v>77</v>
      </c>
      <c r="M1115" t="s"/>
      <c r="N1115" t="s">
        <v>1709</v>
      </c>
      <c r="O1115" t="s">
        <v>79</v>
      </c>
      <c r="P1115" t="s">
        <v>1703</v>
      </c>
      <c r="Q1115" t="s"/>
      <c r="R1115" t="s">
        <v>115</v>
      </c>
      <c r="S1115" t="s">
        <v>501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HYPERLINK("https://hotelmonitor-cachepage.eclerx.com/savepage/tk_1544250246177572_sr_2150.html","info")</f>
        <v/>
      </c>
      <c r="AA1115" t="n">
        <v>-6683948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89</v>
      </c>
      <c r="AO1115" t="s">
        <v>90</v>
      </c>
      <c r="AP1115" t="n">
        <v>184</v>
      </c>
      <c r="AQ1115" t="s">
        <v>91</v>
      </c>
      <c r="AR1115" t="s">
        <v>71</v>
      </c>
      <c r="AS1115" t="s"/>
      <c r="AT1115" t="s">
        <v>93</v>
      </c>
      <c r="AU1115" t="s"/>
      <c r="AV1115" t="s"/>
      <c r="AW1115" t="s"/>
      <c r="AX1115" t="s"/>
      <c r="AY1115" t="n">
        <v>6683948</v>
      </c>
      <c r="AZ1115" t="s">
        <v>1707</v>
      </c>
      <c r="BA1115" t="s"/>
      <c r="BB1115" t="n">
        <v>1951522</v>
      </c>
      <c r="BC1115" t="n">
        <v>98.9143270201748</v>
      </c>
      <c r="BD1115" t="n">
        <v>8.099018246353889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95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1703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789.16</v>
      </c>
      <c r="L1116" t="s">
        <v>77</v>
      </c>
      <c r="M1116" t="s"/>
      <c r="N1116" t="s">
        <v>1712</v>
      </c>
      <c r="O1116" t="s">
        <v>79</v>
      </c>
      <c r="P1116" t="s">
        <v>1703</v>
      </c>
      <c r="Q1116" t="s"/>
      <c r="R1116" t="s">
        <v>115</v>
      </c>
      <c r="S1116" t="s">
        <v>1713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>
        <f>HYPERLINK("https://hotelmonitor-cachepage.eclerx.com/savepage/tk_1544250246177572_sr_2150.html","info")</f>
        <v/>
      </c>
      <c r="AA1116" t="n">
        <v>-6683948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89</v>
      </c>
      <c r="AO1116" t="s">
        <v>1714</v>
      </c>
      <c r="AP1116" t="n">
        <v>184</v>
      </c>
      <c r="AQ1116" t="s">
        <v>91</v>
      </c>
      <c r="AR1116" t="s">
        <v>71</v>
      </c>
      <c r="AS1116" t="s"/>
      <c r="AT1116" t="s">
        <v>93</v>
      </c>
      <c r="AU1116" t="s"/>
      <c r="AV1116" t="s"/>
      <c r="AW1116" t="s"/>
      <c r="AX1116" t="s"/>
      <c r="AY1116" t="n">
        <v>6683948</v>
      </c>
      <c r="AZ1116" t="s">
        <v>1707</v>
      </c>
      <c r="BA1116" t="s"/>
      <c r="BB1116" t="n">
        <v>1951522</v>
      </c>
      <c r="BC1116" t="n">
        <v>98.9143270201748</v>
      </c>
      <c r="BD1116" t="n">
        <v>8.099018246353889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95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1703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918.1900000000001</v>
      </c>
      <c r="L1117" t="s">
        <v>77</v>
      </c>
      <c r="M1117" t="s"/>
      <c r="N1117" t="s">
        <v>1712</v>
      </c>
      <c r="O1117" t="s">
        <v>79</v>
      </c>
      <c r="P1117" t="s">
        <v>1703</v>
      </c>
      <c r="Q1117" t="s"/>
      <c r="R1117" t="s">
        <v>115</v>
      </c>
      <c r="S1117" t="s">
        <v>1715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>
        <f>HYPERLINK("https://hotelmonitor-cachepage.eclerx.com/savepage/tk_1544250246177572_sr_2150.html","info")</f>
        <v/>
      </c>
      <c r="AA1117" t="n">
        <v>-6683948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89</v>
      </c>
      <c r="AO1117" t="s">
        <v>267</v>
      </c>
      <c r="AP1117" t="n">
        <v>184</v>
      </c>
      <c r="AQ1117" t="s">
        <v>91</v>
      </c>
      <c r="AR1117" t="s">
        <v>71</v>
      </c>
      <c r="AS1117" t="s"/>
      <c r="AT1117" t="s">
        <v>93</v>
      </c>
      <c r="AU1117" t="s"/>
      <c r="AV1117" t="s"/>
      <c r="AW1117" t="s"/>
      <c r="AX1117" t="s"/>
      <c r="AY1117" t="n">
        <v>6683948</v>
      </c>
      <c r="AZ1117" t="s">
        <v>1707</v>
      </c>
      <c r="BA1117" t="s"/>
      <c r="BB1117" t="n">
        <v>1951522</v>
      </c>
      <c r="BC1117" t="n">
        <v>98.9143270201748</v>
      </c>
      <c r="BD1117" t="n">
        <v>8.099018246353889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95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1716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410.63</v>
      </c>
      <c r="L1118" t="s">
        <v>77</v>
      </c>
      <c r="M1118" t="s"/>
      <c r="N1118" t="s">
        <v>1717</v>
      </c>
      <c r="O1118" t="s">
        <v>79</v>
      </c>
      <c r="P1118" t="s">
        <v>1716</v>
      </c>
      <c r="Q1118" t="s"/>
      <c r="R1118" t="s">
        <v>115</v>
      </c>
      <c r="S1118" t="s">
        <v>1718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HYPERLINK("https://hotelmonitor-cachepage.eclerx.com/savepage/tk_15442504018199856_sr_2150.html","info")</f>
        <v/>
      </c>
      <c r="AA1118" t="n">
        <v>-3791525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89</v>
      </c>
      <c r="AO1118" t="s">
        <v>1719</v>
      </c>
      <c r="AP1118" t="n">
        <v>241</v>
      </c>
      <c r="AQ1118" t="s">
        <v>91</v>
      </c>
      <c r="AR1118" t="s">
        <v>71</v>
      </c>
      <c r="AS1118" t="s"/>
      <c r="AT1118" t="s">
        <v>93</v>
      </c>
      <c r="AU1118" t="s"/>
      <c r="AV1118" t="s"/>
      <c r="AW1118" t="s"/>
      <c r="AX1118" t="s"/>
      <c r="AY1118" t="n">
        <v>3791525</v>
      </c>
      <c r="AZ1118" t="s">
        <v>1720</v>
      </c>
      <c r="BA1118" t="s"/>
      <c r="BB1118" t="n">
        <v>847906</v>
      </c>
      <c r="BC1118" t="n">
        <v>98.9163011312485</v>
      </c>
      <c r="BD1118" t="n">
        <v>8.06263424416051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95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1716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542.7</v>
      </c>
      <c r="L1119" t="s">
        <v>77</v>
      </c>
      <c r="M1119" t="s"/>
      <c r="N1119" t="s">
        <v>1231</v>
      </c>
      <c r="O1119" t="s">
        <v>79</v>
      </c>
      <c r="P1119" t="s">
        <v>1716</v>
      </c>
      <c r="Q1119" t="s"/>
      <c r="R1119" t="s">
        <v>115</v>
      </c>
      <c r="S1119" t="s">
        <v>1721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HYPERLINK("https://hotelmonitor-cachepage.eclerx.com/savepage/tk_15442504018199856_sr_2150.html","info")</f>
        <v/>
      </c>
      <c r="AA1119" t="n">
        <v>-3791525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89</v>
      </c>
      <c r="AO1119" t="s">
        <v>779</v>
      </c>
      <c r="AP1119" t="n">
        <v>241</v>
      </c>
      <c r="AQ1119" t="s">
        <v>91</v>
      </c>
      <c r="AR1119" t="s">
        <v>71</v>
      </c>
      <c r="AS1119" t="s"/>
      <c r="AT1119" t="s">
        <v>93</v>
      </c>
      <c r="AU1119" t="s"/>
      <c r="AV1119" t="s"/>
      <c r="AW1119" t="s"/>
      <c r="AX1119" t="s"/>
      <c r="AY1119" t="n">
        <v>3791525</v>
      </c>
      <c r="AZ1119" t="s">
        <v>1720</v>
      </c>
      <c r="BA1119" t="s"/>
      <c r="BB1119" t="n">
        <v>847906</v>
      </c>
      <c r="BC1119" t="n">
        <v>98.9163011312485</v>
      </c>
      <c r="BD1119" t="n">
        <v>8.06263424416051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95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1716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1021.55</v>
      </c>
      <c r="L1120" t="s">
        <v>77</v>
      </c>
      <c r="M1120" t="s"/>
      <c r="N1120" t="s">
        <v>1722</v>
      </c>
      <c r="O1120" t="s">
        <v>79</v>
      </c>
      <c r="P1120" t="s">
        <v>1716</v>
      </c>
      <c r="Q1120" t="s"/>
      <c r="R1120" t="s">
        <v>115</v>
      </c>
      <c r="S1120" t="s">
        <v>1723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HYPERLINK("https://hotelmonitor-cachepage.eclerx.com/savepage/tk_15442504018199856_sr_2150.html","info")</f>
        <v/>
      </c>
      <c r="AA1120" t="n">
        <v>-3791525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89</v>
      </c>
      <c r="AO1120" t="s">
        <v>1724</v>
      </c>
      <c r="AP1120" t="n">
        <v>241</v>
      </c>
      <c r="AQ1120" t="s">
        <v>91</v>
      </c>
      <c r="AR1120" t="s">
        <v>71</v>
      </c>
      <c r="AS1120" t="s"/>
      <c r="AT1120" t="s">
        <v>93</v>
      </c>
      <c r="AU1120" t="s"/>
      <c r="AV1120" t="s"/>
      <c r="AW1120" t="s"/>
      <c r="AX1120" t="s"/>
      <c r="AY1120" t="n">
        <v>3791525</v>
      </c>
      <c r="AZ1120" t="s">
        <v>1720</v>
      </c>
      <c r="BA1120" t="s"/>
      <c r="BB1120" t="n">
        <v>847906</v>
      </c>
      <c r="BC1120" t="n">
        <v>98.9163011312485</v>
      </c>
      <c r="BD1120" t="n">
        <v>8.06263424416051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95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1725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807.13</v>
      </c>
      <c r="L1121" t="s">
        <v>77</v>
      </c>
      <c r="M1121" t="s"/>
      <c r="N1121" t="s">
        <v>1726</v>
      </c>
      <c r="O1121" t="s">
        <v>79</v>
      </c>
      <c r="P1121" t="s">
        <v>1725</v>
      </c>
      <c r="Q1121" t="s"/>
      <c r="R1121" t="s">
        <v>115</v>
      </c>
      <c r="S1121" t="s">
        <v>1727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HYPERLINK("https://hotelmonitor-cachepage.eclerx.com/savepage/tk_15442505534131382_sr_2150.html","info")</f>
        <v/>
      </c>
      <c r="AA1121" t="n">
        <v>-3791907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303</v>
      </c>
      <c r="AQ1121" t="s">
        <v>91</v>
      </c>
      <c r="AR1121" t="s">
        <v>92</v>
      </c>
      <c r="AS1121" t="s"/>
      <c r="AT1121" t="s">
        <v>93</v>
      </c>
      <c r="AU1121" t="s"/>
      <c r="AV1121" t="s"/>
      <c r="AW1121" t="s"/>
      <c r="AX1121" t="s"/>
      <c r="AY1121" t="n">
        <v>3791907</v>
      </c>
      <c r="AZ1121" t="s">
        <v>1728</v>
      </c>
      <c r="BA1121" t="s"/>
      <c r="BB1121" t="n">
        <v>255983</v>
      </c>
      <c r="BC1121" t="n">
        <v>98.83739411825449</v>
      </c>
      <c r="BD1121" t="n">
        <v>8.05346734068152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95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1725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934.58</v>
      </c>
      <c r="L1122" t="s">
        <v>77</v>
      </c>
      <c r="M1122" t="s"/>
      <c r="N1122" t="s">
        <v>1729</v>
      </c>
      <c r="O1122" t="s">
        <v>79</v>
      </c>
      <c r="P1122" t="s">
        <v>1725</v>
      </c>
      <c r="Q1122" t="s"/>
      <c r="R1122" t="s">
        <v>115</v>
      </c>
      <c r="S1122" t="s">
        <v>360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HYPERLINK("https://hotelmonitor-cachepage.eclerx.com/savepage/tk_15442505534131382_sr_2150.html","info")</f>
        <v/>
      </c>
      <c r="AA1122" t="n">
        <v>-3791907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303</v>
      </c>
      <c r="AQ1122" t="s">
        <v>91</v>
      </c>
      <c r="AR1122" t="s">
        <v>92</v>
      </c>
      <c r="AS1122" t="s"/>
      <c r="AT1122" t="s">
        <v>93</v>
      </c>
      <c r="AU1122" t="s"/>
      <c r="AV1122" t="s"/>
      <c r="AW1122" t="s"/>
      <c r="AX1122" t="s"/>
      <c r="AY1122" t="n">
        <v>3791907</v>
      </c>
      <c r="AZ1122" t="s">
        <v>1728</v>
      </c>
      <c r="BA1122" t="s"/>
      <c r="BB1122" t="n">
        <v>255983</v>
      </c>
      <c r="BC1122" t="n">
        <v>98.83739411825449</v>
      </c>
      <c r="BD1122" t="n">
        <v>8.05346734068152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95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1730</v>
      </c>
      <c r="F1123" t="n">
        <v>3613109</v>
      </c>
      <c r="G1123" t="s">
        <v>74</v>
      </c>
      <c r="H1123" t="s">
        <v>75</v>
      </c>
      <c r="I1123" t="s"/>
      <c r="J1123" t="s">
        <v>76</v>
      </c>
      <c r="K1123" t="n">
        <v>2188.98</v>
      </c>
      <c r="L1123" t="s">
        <v>77</v>
      </c>
      <c r="M1123" t="s"/>
      <c r="N1123" t="s">
        <v>248</v>
      </c>
      <c r="O1123" t="s">
        <v>79</v>
      </c>
      <c r="P1123" t="s">
        <v>1730</v>
      </c>
      <c r="Q1123" t="s"/>
      <c r="R1123" t="s">
        <v>148</v>
      </c>
      <c r="S1123" t="s">
        <v>1731</v>
      </c>
      <c r="T1123" t="s">
        <v>82</v>
      </c>
      <c r="U1123" t="s">
        <v>83</v>
      </c>
      <c r="V1123" t="s">
        <v>84</v>
      </c>
      <c r="W1123" t="s">
        <v>105</v>
      </c>
      <c r="X1123" t="s"/>
      <c r="Y1123" t="s">
        <v>86</v>
      </c>
      <c r="Z1123">
        <f>HYPERLINK("https://hotelmonitor-cachepage.eclerx.com/savepage/tk_15442502896641982_sr_2150.html","info")</f>
        <v/>
      </c>
      <c r="AA1123" t="n">
        <v>441874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89</v>
      </c>
      <c r="AO1123" t="s">
        <v>1732</v>
      </c>
      <c r="AP1123" t="n">
        <v>200</v>
      </c>
      <c r="AQ1123" t="s">
        <v>91</v>
      </c>
      <c r="AR1123" t="s">
        <v>71</v>
      </c>
      <c r="AS1123" t="s"/>
      <c r="AT1123" t="s">
        <v>93</v>
      </c>
      <c r="AU1123" t="s"/>
      <c r="AV1123" t="s"/>
      <c r="AW1123" t="s"/>
      <c r="AX1123" t="s"/>
      <c r="AY1123" t="n">
        <v>2061612</v>
      </c>
      <c r="AZ1123" t="s">
        <v>1733</v>
      </c>
      <c r="BA1123" t="s"/>
      <c r="BB1123" t="n">
        <v>774294</v>
      </c>
      <c r="BC1123" t="n">
        <v>98.9145684242249</v>
      </c>
      <c r="BD1123" t="n">
        <v>8.047697668730001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95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1730</v>
      </c>
      <c r="F1124" t="n">
        <v>3613109</v>
      </c>
      <c r="G1124" t="s">
        <v>74</v>
      </c>
      <c r="H1124" t="s">
        <v>75</v>
      </c>
      <c r="I1124" t="s"/>
      <c r="J1124" t="s">
        <v>76</v>
      </c>
      <c r="K1124" t="n">
        <v>2188.98</v>
      </c>
      <c r="L1124" t="s">
        <v>77</v>
      </c>
      <c r="M1124" t="s"/>
      <c r="N1124" t="s">
        <v>248</v>
      </c>
      <c r="O1124" t="s">
        <v>79</v>
      </c>
      <c r="P1124" t="s">
        <v>1730</v>
      </c>
      <c r="Q1124" t="s"/>
      <c r="R1124" t="s">
        <v>148</v>
      </c>
      <c r="S1124" t="s">
        <v>1731</v>
      </c>
      <c r="T1124" t="s">
        <v>82</v>
      </c>
      <c r="U1124" t="s">
        <v>83</v>
      </c>
      <c r="V1124" t="s">
        <v>84</v>
      </c>
      <c r="W1124" t="s">
        <v>105</v>
      </c>
      <c r="X1124" t="s"/>
      <c r="Y1124" t="s">
        <v>86</v>
      </c>
      <c r="Z1124">
        <f>HYPERLINK("https://hotelmonitor-cachepage.eclerx.com/savepage/tk_15442502896641982_sr_2150.html","info")</f>
        <v/>
      </c>
      <c r="AA1124" t="n">
        <v>441874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89</v>
      </c>
      <c r="AO1124" t="s">
        <v>1732</v>
      </c>
      <c r="AP1124" t="n">
        <v>200</v>
      </c>
      <c r="AQ1124" t="s">
        <v>91</v>
      </c>
      <c r="AR1124" t="s">
        <v>261</v>
      </c>
      <c r="AS1124" t="s"/>
      <c r="AT1124" t="s">
        <v>93</v>
      </c>
      <c r="AU1124" t="s"/>
      <c r="AV1124" t="s"/>
      <c r="AW1124" t="s"/>
      <c r="AX1124" t="s"/>
      <c r="AY1124" t="n">
        <v>2061612</v>
      </c>
      <c r="AZ1124" t="s">
        <v>1733</v>
      </c>
      <c r="BA1124" t="s"/>
      <c r="BB1124" t="n">
        <v>774294</v>
      </c>
      <c r="BC1124" t="n">
        <v>98.9145684242249</v>
      </c>
      <c r="BD1124" t="n">
        <v>8.047697668730001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95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1730</v>
      </c>
      <c r="F1125" t="n">
        <v>3613109</v>
      </c>
      <c r="G1125" t="s">
        <v>74</v>
      </c>
      <c r="H1125" t="s">
        <v>75</v>
      </c>
      <c r="I1125" t="s"/>
      <c r="J1125" t="s">
        <v>76</v>
      </c>
      <c r="K1125" t="n">
        <v>2211.46</v>
      </c>
      <c r="L1125" t="s">
        <v>77</v>
      </c>
      <c r="M1125" t="s"/>
      <c r="N1125" t="s">
        <v>248</v>
      </c>
      <c r="O1125" t="s">
        <v>79</v>
      </c>
      <c r="P1125" t="s">
        <v>1730</v>
      </c>
      <c r="Q1125" t="s"/>
      <c r="R1125" t="s">
        <v>148</v>
      </c>
      <c r="S1125" t="s">
        <v>1734</v>
      </c>
      <c r="T1125" t="s">
        <v>82</v>
      </c>
      <c r="U1125" t="s">
        <v>83</v>
      </c>
      <c r="V1125" t="s">
        <v>84</v>
      </c>
      <c r="W1125" t="s">
        <v>105</v>
      </c>
      <c r="X1125" t="s"/>
      <c r="Y1125" t="s">
        <v>86</v>
      </c>
      <c r="Z1125">
        <f>HYPERLINK("https://hotelmonitor-cachepage.eclerx.com/savepage/tk_15442502896641982_sr_2150.html","info")</f>
        <v/>
      </c>
      <c r="AA1125" t="n">
        <v>441874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89</v>
      </c>
      <c r="AO1125" t="s">
        <v>882</v>
      </c>
      <c r="AP1125" t="n">
        <v>200</v>
      </c>
      <c r="AQ1125" t="s">
        <v>91</v>
      </c>
      <c r="AR1125" t="s">
        <v>92</v>
      </c>
      <c r="AS1125" t="s"/>
      <c r="AT1125" t="s">
        <v>93</v>
      </c>
      <c r="AU1125" t="s"/>
      <c r="AV1125" t="s"/>
      <c r="AW1125" t="s"/>
      <c r="AX1125" t="s"/>
      <c r="AY1125" t="n">
        <v>2061612</v>
      </c>
      <c r="AZ1125" t="s">
        <v>1733</v>
      </c>
      <c r="BA1125" t="s"/>
      <c r="BB1125" t="n">
        <v>774294</v>
      </c>
      <c r="BC1125" t="n">
        <v>98.9145684242249</v>
      </c>
      <c r="BD1125" t="n">
        <v>8.047697668730001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95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1730</v>
      </c>
      <c r="F1126" t="n">
        <v>3613109</v>
      </c>
      <c r="G1126" t="s">
        <v>74</v>
      </c>
      <c r="H1126" t="s">
        <v>75</v>
      </c>
      <c r="I1126" t="s"/>
      <c r="J1126" t="s">
        <v>76</v>
      </c>
      <c r="K1126" t="n">
        <v>2527.38</v>
      </c>
      <c r="L1126" t="s">
        <v>77</v>
      </c>
      <c r="M1126" t="s"/>
      <c r="N1126" t="s">
        <v>1735</v>
      </c>
      <c r="O1126" t="s">
        <v>79</v>
      </c>
      <c r="P1126" t="s">
        <v>1730</v>
      </c>
      <c r="Q1126" t="s"/>
      <c r="R1126" t="s">
        <v>148</v>
      </c>
      <c r="S1126" t="s">
        <v>1352</v>
      </c>
      <c r="T1126" t="s">
        <v>82</v>
      </c>
      <c r="U1126" t="s">
        <v>83</v>
      </c>
      <c r="V1126" t="s">
        <v>84</v>
      </c>
      <c r="W1126" t="s">
        <v>105</v>
      </c>
      <c r="X1126" t="s"/>
      <c r="Y1126" t="s">
        <v>86</v>
      </c>
      <c r="Z1126">
        <f>HYPERLINK("https://hotelmonitor-cachepage.eclerx.com/savepage/tk_15442502896641982_sr_2150.html","info")</f>
        <v/>
      </c>
      <c r="AA1126" t="n">
        <v>441874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89</v>
      </c>
      <c r="AO1126" t="s">
        <v>1736</v>
      </c>
      <c r="AP1126" t="n">
        <v>200</v>
      </c>
      <c r="AQ1126" t="s">
        <v>91</v>
      </c>
      <c r="AR1126" t="s">
        <v>92</v>
      </c>
      <c r="AS1126" t="s"/>
      <c r="AT1126" t="s">
        <v>93</v>
      </c>
      <c r="AU1126" t="s"/>
      <c r="AV1126" t="s"/>
      <c r="AW1126" t="s"/>
      <c r="AX1126" t="s"/>
      <c r="AY1126" t="n">
        <v>2061612</v>
      </c>
      <c r="AZ1126" t="s">
        <v>1733</v>
      </c>
      <c r="BA1126" t="s"/>
      <c r="BB1126" t="n">
        <v>774294</v>
      </c>
      <c r="BC1126" t="n">
        <v>98.9145684242249</v>
      </c>
      <c r="BD1126" t="n">
        <v>8.047697668730001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95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1730</v>
      </c>
      <c r="F1127" t="n">
        <v>3613109</v>
      </c>
      <c r="G1127" t="s">
        <v>74</v>
      </c>
      <c r="H1127" t="s">
        <v>75</v>
      </c>
      <c r="I1127" t="s"/>
      <c r="J1127" t="s">
        <v>76</v>
      </c>
      <c r="K1127" t="n">
        <v>2528.55</v>
      </c>
      <c r="L1127" t="s">
        <v>77</v>
      </c>
      <c r="M1127" t="s"/>
      <c r="N1127" t="s">
        <v>1735</v>
      </c>
      <c r="O1127" t="s">
        <v>79</v>
      </c>
      <c r="P1127" t="s">
        <v>1730</v>
      </c>
      <c r="Q1127" t="s"/>
      <c r="R1127" t="s">
        <v>148</v>
      </c>
      <c r="S1127" t="s">
        <v>1737</v>
      </c>
      <c r="T1127" t="s">
        <v>82</v>
      </c>
      <c r="U1127" t="s">
        <v>83</v>
      </c>
      <c r="V1127" t="s">
        <v>84</v>
      </c>
      <c r="W1127" t="s">
        <v>105</v>
      </c>
      <c r="X1127" t="s"/>
      <c r="Y1127" t="s">
        <v>86</v>
      </c>
      <c r="Z1127">
        <f>HYPERLINK("https://hotelmonitor-cachepage.eclerx.com/savepage/tk_15442502896641982_sr_2150.html","info")</f>
        <v/>
      </c>
      <c r="AA1127" t="n">
        <v>441874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89</v>
      </c>
      <c r="AO1127" t="s">
        <v>1738</v>
      </c>
      <c r="AP1127" t="n">
        <v>200</v>
      </c>
      <c r="AQ1127" t="s">
        <v>91</v>
      </c>
      <c r="AR1127" t="s">
        <v>71</v>
      </c>
      <c r="AS1127" t="s"/>
      <c r="AT1127" t="s">
        <v>93</v>
      </c>
      <c r="AU1127" t="s"/>
      <c r="AV1127" t="s"/>
      <c r="AW1127" t="s"/>
      <c r="AX1127" t="s"/>
      <c r="AY1127" t="n">
        <v>2061612</v>
      </c>
      <c r="AZ1127" t="s">
        <v>1733</v>
      </c>
      <c r="BA1127" t="s"/>
      <c r="BB1127" t="n">
        <v>774294</v>
      </c>
      <c r="BC1127" t="n">
        <v>98.9145684242249</v>
      </c>
      <c r="BD1127" t="n">
        <v>8.047697668730001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95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1730</v>
      </c>
      <c r="F1128" t="n">
        <v>3613109</v>
      </c>
      <c r="G1128" t="s">
        <v>74</v>
      </c>
      <c r="H1128" t="s">
        <v>75</v>
      </c>
      <c r="I1128" t="s"/>
      <c r="J1128" t="s">
        <v>76</v>
      </c>
      <c r="K1128" t="n">
        <v>2528.55</v>
      </c>
      <c r="L1128" t="s">
        <v>77</v>
      </c>
      <c r="M1128" t="s"/>
      <c r="N1128" t="s">
        <v>1735</v>
      </c>
      <c r="O1128" t="s">
        <v>79</v>
      </c>
      <c r="P1128" t="s">
        <v>1730</v>
      </c>
      <c r="Q1128" t="s"/>
      <c r="R1128" t="s">
        <v>148</v>
      </c>
      <c r="S1128" t="s">
        <v>1737</v>
      </c>
      <c r="T1128" t="s">
        <v>82</v>
      </c>
      <c r="U1128" t="s">
        <v>83</v>
      </c>
      <c r="V1128" t="s">
        <v>84</v>
      </c>
      <c r="W1128" t="s">
        <v>105</v>
      </c>
      <c r="X1128" t="s"/>
      <c r="Y1128" t="s">
        <v>86</v>
      </c>
      <c r="Z1128">
        <f>HYPERLINK("https://hotelmonitor-cachepage.eclerx.com/savepage/tk_15442502896641982_sr_2150.html","info")</f>
        <v/>
      </c>
      <c r="AA1128" t="n">
        <v>441874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89</v>
      </c>
      <c r="AO1128" t="s">
        <v>1738</v>
      </c>
      <c r="AP1128" t="n">
        <v>200</v>
      </c>
      <c r="AQ1128" t="s">
        <v>91</v>
      </c>
      <c r="AR1128" t="s">
        <v>261</v>
      </c>
      <c r="AS1128" t="s"/>
      <c r="AT1128" t="s">
        <v>93</v>
      </c>
      <c r="AU1128" t="s"/>
      <c r="AV1128" t="s"/>
      <c r="AW1128" t="s"/>
      <c r="AX1128" t="s"/>
      <c r="AY1128" t="n">
        <v>2061612</v>
      </c>
      <c r="AZ1128" t="s">
        <v>1733</v>
      </c>
      <c r="BA1128" t="s"/>
      <c r="BB1128" t="n">
        <v>774294</v>
      </c>
      <c r="BC1128" t="n">
        <v>98.9145684242249</v>
      </c>
      <c r="BD1128" t="n">
        <v>8.047697668730001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95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1739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5459.14</v>
      </c>
      <c r="L1129" t="s">
        <v>77</v>
      </c>
      <c r="M1129" t="s"/>
      <c r="N1129" t="s">
        <v>444</v>
      </c>
      <c r="O1129" t="s">
        <v>79</v>
      </c>
      <c r="P1129" t="s">
        <v>1739</v>
      </c>
      <c r="Q1129" t="s"/>
      <c r="R1129" t="s">
        <v>148</v>
      </c>
      <c r="S1129" t="s">
        <v>1740</v>
      </c>
      <c r="T1129" t="s">
        <v>82</v>
      </c>
      <c r="U1129" t="s">
        <v>83</v>
      </c>
      <c r="V1129" t="s">
        <v>84</v>
      </c>
      <c r="W1129" t="s">
        <v>105</v>
      </c>
      <c r="X1129" t="s"/>
      <c r="Y1129" t="s">
        <v>86</v>
      </c>
      <c r="Z1129">
        <f>HYPERLINK("https://hotelmonitor-cachepage.eclerx.com/savepage/tk_15442501230677264_sr_2150.html","info")</f>
        <v/>
      </c>
      <c r="AA1129" t="n">
        <v>-3791767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126</v>
      </c>
      <c r="AQ1129" t="s">
        <v>91</v>
      </c>
      <c r="AR1129" t="s">
        <v>92</v>
      </c>
      <c r="AS1129" t="s"/>
      <c r="AT1129" t="s">
        <v>93</v>
      </c>
      <c r="AU1129" t="s"/>
      <c r="AV1129" t="s"/>
      <c r="AW1129" t="s"/>
      <c r="AX1129" t="s"/>
      <c r="AY1129" t="n">
        <v>3791767</v>
      </c>
      <c r="AZ1129" t="s">
        <v>1741</v>
      </c>
      <c r="BA1129" t="s"/>
      <c r="BB1129" t="n">
        <v>716219</v>
      </c>
      <c r="BC1129" t="n">
        <v>98.7944242358208</v>
      </c>
      <c r="BD1129" t="n">
        <v>8.058324607073351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95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1739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9212.299999999999</v>
      </c>
      <c r="L1130" t="s">
        <v>77</v>
      </c>
      <c r="M1130" t="s"/>
      <c r="N1130" t="s">
        <v>229</v>
      </c>
      <c r="O1130" t="s">
        <v>79</v>
      </c>
      <c r="P1130" t="s">
        <v>1739</v>
      </c>
      <c r="Q1130" t="s"/>
      <c r="R1130" t="s">
        <v>148</v>
      </c>
      <c r="S1130" t="s">
        <v>1742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>
        <f>HYPERLINK("https://hotelmonitor-cachepage.eclerx.com/savepage/tk_15442501230677264_sr_2150.html","info")</f>
        <v/>
      </c>
      <c r="AA1130" t="n">
        <v>-3791767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126</v>
      </c>
      <c r="AQ1130" t="s">
        <v>91</v>
      </c>
      <c r="AR1130" t="s">
        <v>92</v>
      </c>
      <c r="AS1130" t="s"/>
      <c r="AT1130" t="s">
        <v>93</v>
      </c>
      <c r="AU1130" t="s"/>
      <c r="AV1130" t="s"/>
      <c r="AW1130" t="s"/>
      <c r="AX1130" t="s"/>
      <c r="AY1130" t="n">
        <v>3791767</v>
      </c>
      <c r="AZ1130" t="s">
        <v>1741</v>
      </c>
      <c r="BA1130" t="s"/>
      <c r="BB1130" t="n">
        <v>716219</v>
      </c>
      <c r="BC1130" t="n">
        <v>98.7944242358208</v>
      </c>
      <c r="BD1130" t="n">
        <v>8.058324607073351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95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1739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10235.89</v>
      </c>
      <c r="L1131" t="s">
        <v>77</v>
      </c>
      <c r="M1131" t="s"/>
      <c r="N1131" t="s">
        <v>229</v>
      </c>
      <c r="O1131" t="s">
        <v>79</v>
      </c>
      <c r="P1131" t="s">
        <v>1739</v>
      </c>
      <c r="Q1131" t="s"/>
      <c r="R1131" t="s">
        <v>148</v>
      </c>
      <c r="S1131" t="s">
        <v>1743</v>
      </c>
      <c r="T1131" t="s">
        <v>82</v>
      </c>
      <c r="U1131" t="s">
        <v>83</v>
      </c>
      <c r="V1131" t="s">
        <v>84</v>
      </c>
      <c r="W1131" t="s">
        <v>105</v>
      </c>
      <c r="X1131" t="s"/>
      <c r="Y1131" t="s">
        <v>86</v>
      </c>
      <c r="Z1131">
        <f>HYPERLINK("https://hotelmonitor-cachepage.eclerx.com/savepage/tk_15442501230677264_sr_2150.html","info")</f>
        <v/>
      </c>
      <c r="AA1131" t="n">
        <v>-3791767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126</v>
      </c>
      <c r="AQ1131" t="s">
        <v>91</v>
      </c>
      <c r="AR1131" t="s">
        <v>92</v>
      </c>
      <c r="AS1131" t="s"/>
      <c r="AT1131" t="s">
        <v>93</v>
      </c>
      <c r="AU1131" t="s"/>
      <c r="AV1131" t="s"/>
      <c r="AW1131" t="s"/>
      <c r="AX1131" t="s"/>
      <c r="AY1131" t="n">
        <v>3791767</v>
      </c>
      <c r="AZ1131" t="s">
        <v>1741</v>
      </c>
      <c r="BA1131" t="s"/>
      <c r="BB1131" t="n">
        <v>716219</v>
      </c>
      <c r="BC1131" t="n">
        <v>98.7944242358208</v>
      </c>
      <c r="BD1131" t="n">
        <v>8.058324607073351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95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1739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23883.74</v>
      </c>
      <c r="L1132" t="s">
        <v>77</v>
      </c>
      <c r="M1132" t="s"/>
      <c r="N1132" t="s">
        <v>1744</v>
      </c>
      <c r="O1132" t="s">
        <v>79</v>
      </c>
      <c r="P1132" t="s">
        <v>1739</v>
      </c>
      <c r="Q1132" t="s"/>
      <c r="R1132" t="s">
        <v>148</v>
      </c>
      <c r="S1132" t="s">
        <v>1745</v>
      </c>
      <c r="T1132" t="s">
        <v>82</v>
      </c>
      <c r="U1132" t="s">
        <v>83</v>
      </c>
      <c r="V1132" t="s">
        <v>84</v>
      </c>
      <c r="W1132" t="s">
        <v>105</v>
      </c>
      <c r="X1132" t="s"/>
      <c r="Y1132" t="s">
        <v>86</v>
      </c>
      <c r="Z1132">
        <f>HYPERLINK("https://hotelmonitor-cachepage.eclerx.com/savepage/tk_15442501230677264_sr_2150.html","info")</f>
        <v/>
      </c>
      <c r="AA1132" t="n">
        <v>-3791767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126</v>
      </c>
      <c r="AQ1132" t="s">
        <v>91</v>
      </c>
      <c r="AR1132" t="s">
        <v>92</v>
      </c>
      <c r="AS1132" t="s"/>
      <c r="AT1132" t="s">
        <v>93</v>
      </c>
      <c r="AU1132" t="s"/>
      <c r="AV1132" t="s"/>
      <c r="AW1132" t="s"/>
      <c r="AX1132" t="s"/>
      <c r="AY1132" t="n">
        <v>3791767</v>
      </c>
      <c r="AZ1132" t="s">
        <v>1741</v>
      </c>
      <c r="BA1132" t="s"/>
      <c r="BB1132" t="n">
        <v>716219</v>
      </c>
      <c r="BC1132" t="n">
        <v>98.7944242358208</v>
      </c>
      <c r="BD1132" t="n">
        <v>8.058324607073351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95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1746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454.56</v>
      </c>
      <c r="L1133" t="s">
        <v>77</v>
      </c>
      <c r="M1133" t="s"/>
      <c r="N1133" t="s">
        <v>1747</v>
      </c>
      <c r="O1133" t="s">
        <v>79</v>
      </c>
      <c r="P1133" t="s">
        <v>1746</v>
      </c>
      <c r="Q1133" t="s"/>
      <c r="R1133" t="s">
        <v>80</v>
      </c>
      <c r="S1133" t="s">
        <v>1748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HYPERLINK("https://hotelmonitor-cachepage.eclerx.com/savepage/tk_15442500262228343_sr_2150.html","info")</f>
        <v/>
      </c>
      <c r="AA1133" t="n">
        <v>-3791801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89</v>
      </c>
      <c r="AO1133" t="s">
        <v>1749</v>
      </c>
      <c r="AP1133" t="n">
        <v>77</v>
      </c>
      <c r="AQ1133" t="s">
        <v>91</v>
      </c>
      <c r="AR1133" t="s">
        <v>71</v>
      </c>
      <c r="AS1133" t="s"/>
      <c r="AT1133" t="s">
        <v>93</v>
      </c>
      <c r="AU1133" t="s"/>
      <c r="AV1133" t="s"/>
      <c r="AW1133" t="s"/>
      <c r="AX1133" t="s"/>
      <c r="AY1133" t="n">
        <v>3791801</v>
      </c>
      <c r="AZ1133" t="s">
        <v>1750</v>
      </c>
      <c r="BA1133" t="s"/>
      <c r="BB1133" t="n">
        <v>1159164</v>
      </c>
      <c r="BC1133" t="n">
        <v>99.0081694722176</v>
      </c>
      <c r="BD1133" t="n">
        <v>8.1031050272755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95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1746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454.56</v>
      </c>
      <c r="L1134" t="s">
        <v>77</v>
      </c>
      <c r="M1134" t="s"/>
      <c r="N1134" t="s">
        <v>1747</v>
      </c>
      <c r="O1134" t="s">
        <v>79</v>
      </c>
      <c r="P1134" t="s">
        <v>1746</v>
      </c>
      <c r="Q1134" t="s"/>
      <c r="R1134" t="s">
        <v>80</v>
      </c>
      <c r="S1134" t="s">
        <v>1748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HYPERLINK("https://hotelmonitor-cachepage.eclerx.com/savepage/tk_15442500262228343_sr_2150.html","info")</f>
        <v/>
      </c>
      <c r="AA1134" t="n">
        <v>-3791801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89</v>
      </c>
      <c r="AO1134" t="s">
        <v>1749</v>
      </c>
      <c r="AP1134" t="n">
        <v>77</v>
      </c>
      <c r="AQ1134" t="s">
        <v>91</v>
      </c>
      <c r="AR1134" t="s">
        <v>71</v>
      </c>
      <c r="AS1134" t="s"/>
      <c r="AT1134" t="s">
        <v>93</v>
      </c>
      <c r="AU1134" t="s"/>
      <c r="AV1134" t="s"/>
      <c r="AW1134" t="s"/>
      <c r="AX1134" t="s"/>
      <c r="AY1134" t="n">
        <v>3791801</v>
      </c>
      <c r="AZ1134" t="s">
        <v>1750</v>
      </c>
      <c r="BA1134" t="s"/>
      <c r="BB1134" t="n">
        <v>1159164</v>
      </c>
      <c r="BC1134" t="n">
        <v>99.0081694722176</v>
      </c>
      <c r="BD1134" t="n">
        <v>8.1031050272755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95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1746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505.47</v>
      </c>
      <c r="L1135" t="s">
        <v>77</v>
      </c>
      <c r="M1135" t="s"/>
      <c r="N1135" t="s">
        <v>1751</v>
      </c>
      <c r="O1135" t="s">
        <v>79</v>
      </c>
      <c r="P1135" t="s">
        <v>1746</v>
      </c>
      <c r="Q1135" t="s"/>
      <c r="R1135" t="s">
        <v>80</v>
      </c>
      <c r="S1135" t="s">
        <v>649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HYPERLINK("https://hotelmonitor-cachepage.eclerx.com/savepage/tk_15442500262228343_sr_2150.html","info")</f>
        <v/>
      </c>
      <c r="AA1135" t="n">
        <v>-3791801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77</v>
      </c>
      <c r="AQ1135" t="s">
        <v>91</v>
      </c>
      <c r="AR1135" t="s">
        <v>92</v>
      </c>
      <c r="AS1135" t="s"/>
      <c r="AT1135" t="s">
        <v>93</v>
      </c>
      <c r="AU1135" t="s"/>
      <c r="AV1135" t="s"/>
      <c r="AW1135" t="s"/>
      <c r="AX1135" t="s"/>
      <c r="AY1135" t="n">
        <v>3791801</v>
      </c>
      <c r="AZ1135" t="s">
        <v>1750</v>
      </c>
      <c r="BA1135" t="s"/>
      <c r="BB1135" t="n">
        <v>1159164</v>
      </c>
      <c r="BC1135" t="n">
        <v>99.0081694722176</v>
      </c>
      <c r="BD1135" t="n">
        <v>8.1031050272755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95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1752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924.97</v>
      </c>
      <c r="L1136" t="s">
        <v>77</v>
      </c>
      <c r="M1136" t="s"/>
      <c r="N1136" t="s">
        <v>1667</v>
      </c>
      <c r="O1136" t="s">
        <v>79</v>
      </c>
      <c r="P1136" t="s">
        <v>1752</v>
      </c>
      <c r="Q1136" t="s"/>
      <c r="R1136" t="s">
        <v>80</v>
      </c>
      <c r="S1136" t="s">
        <v>1753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>
        <f>HYPERLINK("https://hotelmonitor-cachepage.eclerx.com/savepage/tk_15442501058427496_sr_2150.html","info")</f>
        <v/>
      </c>
      <c r="AA1136" t="n">
        <v>-3791953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89</v>
      </c>
      <c r="AO1136" t="s">
        <v>1754</v>
      </c>
      <c r="AP1136" t="n">
        <v>118</v>
      </c>
      <c r="AQ1136" t="s">
        <v>91</v>
      </c>
      <c r="AR1136" t="s">
        <v>71</v>
      </c>
      <c r="AS1136" t="s"/>
      <c r="AT1136" t="s">
        <v>93</v>
      </c>
      <c r="AU1136" t="s"/>
      <c r="AV1136" t="s"/>
      <c r="AW1136" t="s"/>
      <c r="AX1136" t="s"/>
      <c r="AY1136" t="n">
        <v>3791953</v>
      </c>
      <c r="AZ1136" t="s">
        <v>1755</v>
      </c>
      <c r="BA1136" t="s"/>
      <c r="BB1136" t="n">
        <v>1618057</v>
      </c>
      <c r="BC1136" t="n">
        <v>98.9082196354866</v>
      </c>
      <c r="BD1136" t="n">
        <v>8.06595385088845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95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1752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924.97</v>
      </c>
      <c r="L1137" t="s">
        <v>77</v>
      </c>
      <c r="M1137" t="s"/>
      <c r="N1137" t="s">
        <v>1667</v>
      </c>
      <c r="O1137" t="s">
        <v>79</v>
      </c>
      <c r="P1137" t="s">
        <v>1752</v>
      </c>
      <c r="Q1137" t="s"/>
      <c r="R1137" t="s">
        <v>80</v>
      </c>
      <c r="S1137" t="s">
        <v>1753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>
        <f>HYPERLINK("https://hotelmonitor-cachepage.eclerx.com/savepage/tk_15442501058427496_sr_2150.html","info")</f>
        <v/>
      </c>
      <c r="AA1137" t="n">
        <v>-3791953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89</v>
      </c>
      <c r="AO1137" t="s">
        <v>1754</v>
      </c>
      <c r="AP1137" t="n">
        <v>118</v>
      </c>
      <c r="AQ1137" t="s">
        <v>91</v>
      </c>
      <c r="AR1137" t="s">
        <v>71</v>
      </c>
      <c r="AS1137" t="s"/>
      <c r="AT1137" t="s">
        <v>93</v>
      </c>
      <c r="AU1137" t="s"/>
      <c r="AV1137" t="s"/>
      <c r="AW1137" t="s"/>
      <c r="AX1137" t="s"/>
      <c r="AY1137" t="n">
        <v>3791953</v>
      </c>
      <c r="AZ1137" t="s">
        <v>1755</v>
      </c>
      <c r="BA1137" t="s"/>
      <c r="BB1137" t="n">
        <v>1618057</v>
      </c>
      <c r="BC1137" t="n">
        <v>98.9082196354866</v>
      </c>
      <c r="BD1137" t="n">
        <v>8.06595385088845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95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1752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1152.13</v>
      </c>
      <c r="L1138" t="s">
        <v>77</v>
      </c>
      <c r="M1138" t="s"/>
      <c r="N1138" t="s">
        <v>1667</v>
      </c>
      <c r="O1138" t="s">
        <v>79</v>
      </c>
      <c r="P1138" t="s">
        <v>1752</v>
      </c>
      <c r="Q1138" t="s"/>
      <c r="R1138" t="s">
        <v>80</v>
      </c>
      <c r="S1138" t="s">
        <v>1756</v>
      </c>
      <c r="T1138" t="s">
        <v>82</v>
      </c>
      <c r="U1138" t="s">
        <v>83</v>
      </c>
      <c r="V1138" t="s">
        <v>84</v>
      </c>
      <c r="W1138" t="s">
        <v>105</v>
      </c>
      <c r="X1138" t="s"/>
      <c r="Y1138" t="s">
        <v>86</v>
      </c>
      <c r="Z1138">
        <f>HYPERLINK("https://hotelmonitor-cachepage.eclerx.com/savepage/tk_15442501058427496_sr_2150.html","info")</f>
        <v/>
      </c>
      <c r="AA1138" t="n">
        <v>-3791953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89</v>
      </c>
      <c r="AO1138" t="s">
        <v>1754</v>
      </c>
      <c r="AP1138" t="n">
        <v>118</v>
      </c>
      <c r="AQ1138" t="s">
        <v>91</v>
      </c>
      <c r="AR1138" t="s">
        <v>71</v>
      </c>
      <c r="AS1138" t="s"/>
      <c r="AT1138" t="s">
        <v>93</v>
      </c>
      <c r="AU1138" t="s"/>
      <c r="AV1138" t="s"/>
      <c r="AW1138" t="s"/>
      <c r="AX1138" t="s"/>
      <c r="AY1138" t="n">
        <v>3791953</v>
      </c>
      <c r="AZ1138" t="s">
        <v>1755</v>
      </c>
      <c r="BA1138" t="s"/>
      <c r="BB1138" t="n">
        <v>1618057</v>
      </c>
      <c r="BC1138" t="n">
        <v>98.9082196354866</v>
      </c>
      <c r="BD1138" t="n">
        <v>8.06595385088845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95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1752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1152.13</v>
      </c>
      <c r="L1139" t="s">
        <v>77</v>
      </c>
      <c r="M1139" t="s"/>
      <c r="N1139" t="s">
        <v>1667</v>
      </c>
      <c r="O1139" t="s">
        <v>79</v>
      </c>
      <c r="P1139" t="s">
        <v>1752</v>
      </c>
      <c r="Q1139" t="s"/>
      <c r="R1139" t="s">
        <v>80</v>
      </c>
      <c r="S1139" t="s">
        <v>1756</v>
      </c>
      <c r="T1139" t="s">
        <v>82</v>
      </c>
      <c r="U1139" t="s">
        <v>83</v>
      </c>
      <c r="V1139" t="s">
        <v>84</v>
      </c>
      <c r="W1139" t="s">
        <v>105</v>
      </c>
      <c r="X1139" t="s"/>
      <c r="Y1139" t="s">
        <v>86</v>
      </c>
      <c r="Z1139">
        <f>HYPERLINK("https://hotelmonitor-cachepage.eclerx.com/savepage/tk_15442501058427496_sr_2150.html","info")</f>
        <v/>
      </c>
      <c r="AA1139" t="n">
        <v>-3791953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89</v>
      </c>
      <c r="AO1139" t="s">
        <v>1754</v>
      </c>
      <c r="AP1139" t="n">
        <v>118</v>
      </c>
      <c r="AQ1139" t="s">
        <v>91</v>
      </c>
      <c r="AR1139" t="s">
        <v>71</v>
      </c>
      <c r="AS1139" t="s"/>
      <c r="AT1139" t="s">
        <v>93</v>
      </c>
      <c r="AU1139" t="s"/>
      <c r="AV1139" t="s"/>
      <c r="AW1139" t="s"/>
      <c r="AX1139" t="s"/>
      <c r="AY1139" t="n">
        <v>3791953</v>
      </c>
      <c r="AZ1139" t="s">
        <v>1755</v>
      </c>
      <c r="BA1139" t="s"/>
      <c r="BB1139" t="n">
        <v>1618057</v>
      </c>
      <c r="BC1139" t="n">
        <v>98.9082196354866</v>
      </c>
      <c r="BD1139" t="n">
        <v>8.06595385088845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95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1757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2777.78</v>
      </c>
      <c r="L1140" t="s">
        <v>77</v>
      </c>
      <c r="M1140" t="s"/>
      <c r="N1140" t="s">
        <v>677</v>
      </c>
      <c r="O1140" t="s">
        <v>79</v>
      </c>
      <c r="P1140" t="s">
        <v>1757</v>
      </c>
      <c r="Q1140" t="s"/>
      <c r="R1140" t="s">
        <v>80</v>
      </c>
      <c r="S1140" t="s">
        <v>1352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HYPERLINK("https://hotelmonitor-cachepage.eclerx.com/savepage/tk_15442503053990266_sr_2150.html","info")</f>
        <v/>
      </c>
      <c r="AA1140" t="n">
        <v>-3791710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207</v>
      </c>
      <c r="AQ1140" t="s">
        <v>91</v>
      </c>
      <c r="AR1140" t="s">
        <v>92</v>
      </c>
      <c r="AS1140" t="s"/>
      <c r="AT1140" t="s">
        <v>93</v>
      </c>
      <c r="AU1140" t="s"/>
      <c r="AV1140" t="s"/>
      <c r="AW1140" t="s"/>
      <c r="AX1140" t="s"/>
      <c r="AY1140" t="n">
        <v>3791710</v>
      </c>
      <c r="AZ1140" t="s">
        <v>1758</v>
      </c>
      <c r="BA1140" t="s"/>
      <c r="BB1140" t="n">
        <v>2062027</v>
      </c>
      <c r="BC1140" t="n">
        <v>98.8603609800339</v>
      </c>
      <c r="BD1140" t="n">
        <v>8.028889561589899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95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1759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1281.38</v>
      </c>
      <c r="L1141" t="s">
        <v>77</v>
      </c>
      <c r="M1141" t="s"/>
      <c r="N1141" t="s">
        <v>1760</v>
      </c>
      <c r="O1141" t="s">
        <v>79</v>
      </c>
      <c r="P1141" t="s">
        <v>1759</v>
      </c>
      <c r="Q1141" t="s"/>
      <c r="R1141" t="s">
        <v>115</v>
      </c>
      <c r="S1141" t="s">
        <v>1761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HYPERLINK("https://hotelmonitor-cachepage.eclerx.com/savepage/tk_15442505499140842_sr_2150.html","info")</f>
        <v/>
      </c>
      <c r="AA1141" t="n">
        <v>-4710515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301</v>
      </c>
      <c r="AQ1141" t="s">
        <v>91</v>
      </c>
      <c r="AR1141" t="s">
        <v>92</v>
      </c>
      <c r="AS1141" t="s"/>
      <c r="AT1141" t="s">
        <v>93</v>
      </c>
      <c r="AU1141" t="s"/>
      <c r="AV1141" t="s"/>
      <c r="AW1141" t="s"/>
      <c r="AX1141" t="s"/>
      <c r="AY1141" t="n">
        <v>4710515</v>
      </c>
      <c r="AZ1141" t="s">
        <v>1762</v>
      </c>
      <c r="BA1141" t="s"/>
      <c r="BB1141" t="n">
        <v>247748</v>
      </c>
      <c r="BC1141" t="n">
        <v>98.8334476947784</v>
      </c>
      <c r="BD1141" t="n">
        <v>8.03865259651271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95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1759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1351.43</v>
      </c>
      <c r="L1142" t="s">
        <v>77</v>
      </c>
      <c r="M1142" t="s"/>
      <c r="N1142" t="s">
        <v>1760</v>
      </c>
      <c r="O1142" t="s">
        <v>79</v>
      </c>
      <c r="P1142" t="s">
        <v>1759</v>
      </c>
      <c r="Q1142" t="s"/>
      <c r="R1142" t="s">
        <v>115</v>
      </c>
      <c r="S1142" t="s">
        <v>1763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>
        <f>HYPERLINK("https://hotelmonitor-cachepage.eclerx.com/savepage/tk_15442505499140842_sr_2150.html","info")</f>
        <v/>
      </c>
      <c r="AA1142" t="n">
        <v>-4710515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89</v>
      </c>
      <c r="AO1142" t="s">
        <v>1764</v>
      </c>
      <c r="AP1142" t="n">
        <v>301</v>
      </c>
      <c r="AQ1142" t="s">
        <v>91</v>
      </c>
      <c r="AR1142" t="s">
        <v>71</v>
      </c>
      <c r="AS1142" t="s"/>
      <c r="AT1142" t="s">
        <v>93</v>
      </c>
      <c r="AU1142" t="s"/>
      <c r="AV1142" t="s"/>
      <c r="AW1142" t="s"/>
      <c r="AX1142" t="s"/>
      <c r="AY1142" t="n">
        <v>4710515</v>
      </c>
      <c r="AZ1142" t="s">
        <v>1762</v>
      </c>
      <c r="BA1142" t="s"/>
      <c r="BB1142" t="n">
        <v>247748</v>
      </c>
      <c r="BC1142" t="n">
        <v>98.8334476947784</v>
      </c>
      <c r="BD1142" t="n">
        <v>8.03865259651271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95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1759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1281.38</v>
      </c>
      <c r="L1143" t="s">
        <v>77</v>
      </c>
      <c r="M1143" t="s"/>
      <c r="N1143" t="s">
        <v>1765</v>
      </c>
      <c r="O1143" t="s">
        <v>79</v>
      </c>
      <c r="P1143" t="s">
        <v>1759</v>
      </c>
      <c r="Q1143" t="s"/>
      <c r="R1143" t="s">
        <v>115</v>
      </c>
      <c r="S1143" t="s">
        <v>1761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>
        <f>HYPERLINK("https://hotelmonitor-cachepage.eclerx.com/savepage/tk_15442505499140842_sr_2150.html","info")</f>
        <v/>
      </c>
      <c r="AA1143" t="n">
        <v>-4710515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301</v>
      </c>
      <c r="AQ1143" t="s">
        <v>91</v>
      </c>
      <c r="AR1143" t="s">
        <v>92</v>
      </c>
      <c r="AS1143" t="s"/>
      <c r="AT1143" t="s">
        <v>93</v>
      </c>
      <c r="AU1143" t="s"/>
      <c r="AV1143" t="s"/>
      <c r="AW1143" t="s"/>
      <c r="AX1143" t="s"/>
      <c r="AY1143" t="n">
        <v>4710515</v>
      </c>
      <c r="AZ1143" t="s">
        <v>1762</v>
      </c>
      <c r="BA1143" t="s"/>
      <c r="BB1143" t="n">
        <v>247748</v>
      </c>
      <c r="BC1143" t="n">
        <v>98.8334476947784</v>
      </c>
      <c r="BD1143" t="n">
        <v>8.03865259651271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95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1759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1351.43</v>
      </c>
      <c r="L1144" t="s">
        <v>77</v>
      </c>
      <c r="M1144" t="s"/>
      <c r="N1144" t="s">
        <v>1765</v>
      </c>
      <c r="O1144" t="s">
        <v>79</v>
      </c>
      <c r="P1144" t="s">
        <v>1759</v>
      </c>
      <c r="Q1144" t="s"/>
      <c r="R1144" t="s">
        <v>115</v>
      </c>
      <c r="S1144" t="s">
        <v>1763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HYPERLINK("https://hotelmonitor-cachepage.eclerx.com/savepage/tk_15442505499140842_sr_2150.html","info")</f>
        <v/>
      </c>
      <c r="AA1144" t="n">
        <v>-4710515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89</v>
      </c>
      <c r="AO1144" t="s">
        <v>1764</v>
      </c>
      <c r="AP1144" t="n">
        <v>301</v>
      </c>
      <c r="AQ1144" t="s">
        <v>91</v>
      </c>
      <c r="AR1144" t="s">
        <v>71</v>
      </c>
      <c r="AS1144" t="s"/>
      <c r="AT1144" t="s">
        <v>93</v>
      </c>
      <c r="AU1144" t="s"/>
      <c r="AV1144" t="s"/>
      <c r="AW1144" t="s"/>
      <c r="AX1144" t="s"/>
      <c r="AY1144" t="n">
        <v>4710515</v>
      </c>
      <c r="AZ1144" t="s">
        <v>1762</v>
      </c>
      <c r="BA1144" t="s"/>
      <c r="BB1144" t="n">
        <v>247748</v>
      </c>
      <c r="BC1144" t="n">
        <v>98.8334476947784</v>
      </c>
      <c r="BD1144" t="n">
        <v>8.03865259651271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95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1759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1508.85</v>
      </c>
      <c r="L1145" t="s">
        <v>77</v>
      </c>
      <c r="M1145" t="s"/>
      <c r="N1145" t="s">
        <v>1766</v>
      </c>
      <c r="O1145" t="s">
        <v>922</v>
      </c>
      <c r="P1145" t="s">
        <v>1759</v>
      </c>
      <c r="Q1145" t="s"/>
      <c r="R1145" t="s">
        <v>115</v>
      </c>
      <c r="S1145" t="s">
        <v>1767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HYPERLINK("https://hotelmonitor-cachepage.eclerx.com/savepage/tk_15442505499140842_sr_2150.html","info")</f>
        <v/>
      </c>
      <c r="AA1145" t="n">
        <v>-4710515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301</v>
      </c>
      <c r="AQ1145" t="s">
        <v>91</v>
      </c>
      <c r="AR1145" t="s">
        <v>92</v>
      </c>
      <c r="AS1145" t="s"/>
      <c r="AT1145" t="s">
        <v>93</v>
      </c>
      <c r="AU1145" t="s"/>
      <c r="AV1145" t="s"/>
      <c r="AW1145" t="s"/>
      <c r="AX1145" t="s"/>
      <c r="AY1145" t="n">
        <v>4710515</v>
      </c>
      <c r="AZ1145" t="s">
        <v>1762</v>
      </c>
      <c r="BA1145" t="s"/>
      <c r="BB1145" t="n">
        <v>247748</v>
      </c>
      <c r="BC1145" t="n">
        <v>98.8334476947784</v>
      </c>
      <c r="BD1145" t="n">
        <v>8.03865259651271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95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1759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1591.33</v>
      </c>
      <c r="L1146" t="s">
        <v>77</v>
      </c>
      <c r="M1146" t="s"/>
      <c r="N1146" t="s">
        <v>1766</v>
      </c>
      <c r="O1146" t="s">
        <v>922</v>
      </c>
      <c r="P1146" t="s">
        <v>1759</v>
      </c>
      <c r="Q1146" t="s"/>
      <c r="R1146" t="s">
        <v>115</v>
      </c>
      <c r="S1146" t="s">
        <v>1768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HYPERLINK("https://hotelmonitor-cachepage.eclerx.com/savepage/tk_15442505499140842_sr_2150.html","info")</f>
        <v/>
      </c>
      <c r="AA1146" t="n">
        <v>-4710515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89</v>
      </c>
      <c r="AO1146" t="s">
        <v>1769</v>
      </c>
      <c r="AP1146" t="n">
        <v>301</v>
      </c>
      <c r="AQ1146" t="s">
        <v>91</v>
      </c>
      <c r="AR1146" t="s">
        <v>71</v>
      </c>
      <c r="AS1146" t="s"/>
      <c r="AT1146" t="s">
        <v>93</v>
      </c>
      <c r="AU1146" t="s"/>
      <c r="AV1146" t="s"/>
      <c r="AW1146" t="s"/>
      <c r="AX1146" t="s"/>
      <c r="AY1146" t="n">
        <v>4710515</v>
      </c>
      <c r="AZ1146" t="s">
        <v>1762</v>
      </c>
      <c r="BA1146" t="s"/>
      <c r="BB1146" t="n">
        <v>247748</v>
      </c>
      <c r="BC1146" t="n">
        <v>98.8334476947784</v>
      </c>
      <c r="BD1146" t="n">
        <v>8.03865259651271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95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1358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972.22</v>
      </c>
      <c r="L1147" t="s">
        <v>77</v>
      </c>
      <c r="M1147" t="s"/>
      <c r="N1147" t="s">
        <v>1359</v>
      </c>
      <c r="O1147" t="s">
        <v>79</v>
      </c>
      <c r="P1147" t="s">
        <v>1358</v>
      </c>
      <c r="Q1147" t="s"/>
      <c r="R1147" t="s">
        <v>237</v>
      </c>
      <c r="S1147" t="s">
        <v>1360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HYPERLINK("https://hotelmonitor-cachepage.eclerx.com/savepage/tk_15442505281999938_sr_2150.html","info")</f>
        <v/>
      </c>
      <c r="AA1147" t="n">
        <v>-5169713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291</v>
      </c>
      <c r="AQ1147" t="s">
        <v>91</v>
      </c>
      <c r="AR1147" t="s">
        <v>92</v>
      </c>
      <c r="AS1147" t="s"/>
      <c r="AT1147" t="s">
        <v>93</v>
      </c>
      <c r="AU1147" t="s"/>
      <c r="AV1147" t="s"/>
      <c r="AW1147" t="s"/>
      <c r="AX1147" t="s"/>
      <c r="AY1147" t="n">
        <v>5169713</v>
      </c>
      <c r="AZ1147" t="s">
        <v>1361</v>
      </c>
      <c r="BA1147" t="s"/>
      <c r="BB1147" t="n">
        <v>2556092</v>
      </c>
      <c r="BC1147" t="n">
        <v>98.93297</v>
      </c>
      <c r="BD1147" t="n">
        <v>8.108741999999999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95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1770</v>
      </c>
      <c r="F1148" t="n">
        <v>545178</v>
      </c>
      <c r="G1148" t="s">
        <v>74</v>
      </c>
      <c r="H1148" t="s">
        <v>75</v>
      </c>
      <c r="I1148" t="s"/>
      <c r="J1148" t="s">
        <v>76</v>
      </c>
      <c r="K1148" t="n">
        <v>24961.09</v>
      </c>
      <c r="L1148" t="s">
        <v>77</v>
      </c>
      <c r="M1148" t="s"/>
      <c r="N1148" t="s">
        <v>1771</v>
      </c>
      <c r="O1148" t="s">
        <v>79</v>
      </c>
      <c r="P1148" t="s">
        <v>1770</v>
      </c>
      <c r="Q1148" t="s"/>
      <c r="R1148" t="s">
        <v>127</v>
      </c>
      <c r="S1148" t="s">
        <v>1772</v>
      </c>
      <c r="T1148" t="s">
        <v>82</v>
      </c>
      <c r="U1148" t="s">
        <v>83</v>
      </c>
      <c r="V1148" t="s">
        <v>84</v>
      </c>
      <c r="W1148" t="s">
        <v>105</v>
      </c>
      <c r="X1148" t="s"/>
      <c r="Y1148" t="s">
        <v>86</v>
      </c>
      <c r="Z1148">
        <f>HYPERLINK("https://hotelmonitor-cachepage.eclerx.com/savepage/tk_15442499527286897_sr_2150.html","info")</f>
        <v/>
      </c>
      <c r="AA1148" t="n">
        <v>25776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89</v>
      </c>
      <c r="AO1148" t="s">
        <v>1773</v>
      </c>
      <c r="AP1148" t="n">
        <v>43</v>
      </c>
      <c r="AQ1148" t="s">
        <v>91</v>
      </c>
      <c r="AR1148" t="s">
        <v>378</v>
      </c>
      <c r="AS1148" t="s"/>
      <c r="AT1148" t="s">
        <v>93</v>
      </c>
      <c r="AU1148" t="s"/>
      <c r="AV1148" t="s"/>
      <c r="AW1148" t="s"/>
      <c r="AX1148" t="s"/>
      <c r="AY1148" t="n">
        <v>4746018</v>
      </c>
      <c r="AZ1148" t="s">
        <v>1774</v>
      </c>
      <c r="BA1148" t="s"/>
      <c r="BB1148" t="n">
        <v>1712</v>
      </c>
      <c r="BC1148" t="n">
        <v>98.74714762005171</v>
      </c>
      <c r="BD1148" t="n">
        <v>8.09112089380845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95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1770</v>
      </c>
      <c r="F1149" t="n">
        <v>545178</v>
      </c>
      <c r="G1149" t="s">
        <v>74</v>
      </c>
      <c r="H1149" t="s">
        <v>75</v>
      </c>
      <c r="I1149" t="s"/>
      <c r="J1149" t="s">
        <v>76</v>
      </c>
      <c r="K1149" t="n">
        <v>25989.06</v>
      </c>
      <c r="L1149" t="s">
        <v>77</v>
      </c>
      <c r="M1149" t="s"/>
      <c r="N1149" t="s">
        <v>1771</v>
      </c>
      <c r="O1149" t="s">
        <v>79</v>
      </c>
      <c r="P1149" t="s">
        <v>1770</v>
      </c>
      <c r="Q1149" t="s"/>
      <c r="R1149" t="s">
        <v>127</v>
      </c>
      <c r="S1149" t="s">
        <v>1775</v>
      </c>
      <c r="T1149" t="s">
        <v>82</v>
      </c>
      <c r="U1149" t="s">
        <v>83</v>
      </c>
      <c r="V1149" t="s">
        <v>84</v>
      </c>
      <c r="W1149" t="s">
        <v>105</v>
      </c>
      <c r="X1149" t="s"/>
      <c r="Y1149" t="s">
        <v>86</v>
      </c>
      <c r="Z1149">
        <f>HYPERLINK("https://hotelmonitor-cachepage.eclerx.com/savepage/tk_15442499527286897_sr_2150.html","info")</f>
        <v/>
      </c>
      <c r="AA1149" t="n">
        <v>25776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89</v>
      </c>
      <c r="AO1149" t="s">
        <v>1776</v>
      </c>
      <c r="AP1149" t="n">
        <v>43</v>
      </c>
      <c r="AQ1149" t="s">
        <v>91</v>
      </c>
      <c r="AR1149" t="s">
        <v>71</v>
      </c>
      <c r="AS1149" t="s"/>
      <c r="AT1149" t="s">
        <v>93</v>
      </c>
      <c r="AU1149" t="s"/>
      <c r="AV1149" t="s"/>
      <c r="AW1149" t="s"/>
      <c r="AX1149" t="s"/>
      <c r="AY1149" t="n">
        <v>4746018</v>
      </c>
      <c r="AZ1149" t="s">
        <v>1774</v>
      </c>
      <c r="BA1149" t="s"/>
      <c r="BB1149" t="n">
        <v>1712</v>
      </c>
      <c r="BC1149" t="n">
        <v>98.74714762005171</v>
      </c>
      <c r="BD1149" t="n">
        <v>8.09112089380845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95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1770</v>
      </c>
      <c r="F1150" t="n">
        <v>545178</v>
      </c>
      <c r="G1150" t="s">
        <v>74</v>
      </c>
      <c r="H1150" t="s">
        <v>75</v>
      </c>
      <c r="I1150" t="s"/>
      <c r="J1150" t="s">
        <v>76</v>
      </c>
      <c r="K1150" t="n">
        <v>25989.06</v>
      </c>
      <c r="L1150" t="s">
        <v>77</v>
      </c>
      <c r="M1150" t="s"/>
      <c r="N1150" t="s">
        <v>1771</v>
      </c>
      <c r="O1150" t="s">
        <v>79</v>
      </c>
      <c r="P1150" t="s">
        <v>1770</v>
      </c>
      <c r="Q1150" t="s"/>
      <c r="R1150" t="s">
        <v>127</v>
      </c>
      <c r="S1150" t="s">
        <v>1775</v>
      </c>
      <c r="T1150" t="s">
        <v>82</v>
      </c>
      <c r="U1150" t="s">
        <v>83</v>
      </c>
      <c r="V1150" t="s">
        <v>84</v>
      </c>
      <c r="W1150" t="s">
        <v>105</v>
      </c>
      <c r="X1150" t="s"/>
      <c r="Y1150" t="s">
        <v>86</v>
      </c>
      <c r="Z1150">
        <f>HYPERLINK("https://hotelmonitor-cachepage.eclerx.com/savepage/tk_15442499527286897_sr_2150.html","info")</f>
        <v/>
      </c>
      <c r="AA1150" t="n">
        <v>25776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89</v>
      </c>
      <c r="AO1150" t="s">
        <v>1776</v>
      </c>
      <c r="AP1150" t="n">
        <v>43</v>
      </c>
      <c r="AQ1150" t="s">
        <v>91</v>
      </c>
      <c r="AR1150" t="s">
        <v>261</v>
      </c>
      <c r="AS1150" t="s"/>
      <c r="AT1150" t="s">
        <v>93</v>
      </c>
      <c r="AU1150" t="s"/>
      <c r="AV1150" t="s"/>
      <c r="AW1150" t="s"/>
      <c r="AX1150" t="s"/>
      <c r="AY1150" t="n">
        <v>4746018</v>
      </c>
      <c r="AZ1150" t="s">
        <v>1774</v>
      </c>
      <c r="BA1150" t="s"/>
      <c r="BB1150" t="n">
        <v>1712</v>
      </c>
      <c r="BC1150" t="n">
        <v>98.74714762005171</v>
      </c>
      <c r="BD1150" t="n">
        <v>8.09112089380845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95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1770</v>
      </c>
      <c r="F1151" t="n">
        <v>545178</v>
      </c>
      <c r="G1151" t="s">
        <v>74</v>
      </c>
      <c r="H1151" t="s">
        <v>75</v>
      </c>
      <c r="I1151" t="s"/>
      <c r="J1151" t="s">
        <v>76</v>
      </c>
      <c r="K1151" t="n">
        <v>26158.39</v>
      </c>
      <c r="L1151" t="s">
        <v>77</v>
      </c>
      <c r="M1151" t="s"/>
      <c r="N1151" t="s">
        <v>1771</v>
      </c>
      <c r="O1151" t="s">
        <v>79</v>
      </c>
      <c r="P1151" t="s">
        <v>1770</v>
      </c>
      <c r="Q1151" t="s"/>
      <c r="R1151" t="s">
        <v>127</v>
      </c>
      <c r="S1151" t="s">
        <v>1777</v>
      </c>
      <c r="T1151" t="s">
        <v>82</v>
      </c>
      <c r="U1151" t="s">
        <v>83</v>
      </c>
      <c r="V1151" t="s">
        <v>84</v>
      </c>
      <c r="W1151" t="s">
        <v>105</v>
      </c>
      <c r="X1151" t="s"/>
      <c r="Y1151" t="s">
        <v>86</v>
      </c>
      <c r="Z1151">
        <f>HYPERLINK("https://hotelmonitor-cachepage.eclerx.com/savepage/tk_15442499527286897_sr_2150.html","info")</f>
        <v/>
      </c>
      <c r="AA1151" t="n">
        <v>25776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89</v>
      </c>
      <c r="AO1151" t="s">
        <v>1003</v>
      </c>
      <c r="AP1151" t="n">
        <v>43</v>
      </c>
      <c r="AQ1151" t="s">
        <v>91</v>
      </c>
      <c r="AR1151" t="s">
        <v>92</v>
      </c>
      <c r="AS1151" t="s"/>
      <c r="AT1151" t="s">
        <v>93</v>
      </c>
      <c r="AU1151" t="s"/>
      <c r="AV1151" t="s"/>
      <c r="AW1151" t="s"/>
      <c r="AX1151" t="s"/>
      <c r="AY1151" t="n">
        <v>4746018</v>
      </c>
      <c r="AZ1151" t="s">
        <v>1774</v>
      </c>
      <c r="BA1151" t="s"/>
      <c r="BB1151" t="n">
        <v>1712</v>
      </c>
      <c r="BC1151" t="n">
        <v>98.74714762005171</v>
      </c>
      <c r="BD1151" t="n">
        <v>8.09112089380845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95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1770</v>
      </c>
      <c r="F1152" t="n">
        <v>545178</v>
      </c>
      <c r="G1152" t="s">
        <v>74</v>
      </c>
      <c r="H1152" t="s">
        <v>75</v>
      </c>
      <c r="I1152" t="s"/>
      <c r="J1152" t="s">
        <v>76</v>
      </c>
      <c r="K1152" t="n">
        <v>30508.89</v>
      </c>
      <c r="L1152" t="s">
        <v>77</v>
      </c>
      <c r="M1152" t="s"/>
      <c r="N1152" t="s">
        <v>1778</v>
      </c>
      <c r="O1152" t="s">
        <v>79</v>
      </c>
      <c r="P1152" t="s">
        <v>1770</v>
      </c>
      <c r="Q1152" t="s"/>
      <c r="R1152" t="s">
        <v>127</v>
      </c>
      <c r="S1152" t="s">
        <v>1779</v>
      </c>
      <c r="T1152" t="s">
        <v>82</v>
      </c>
      <c r="U1152" t="s">
        <v>83</v>
      </c>
      <c r="V1152" t="s">
        <v>84</v>
      </c>
      <c r="W1152" t="s">
        <v>105</v>
      </c>
      <c r="X1152" t="s"/>
      <c r="Y1152" t="s">
        <v>86</v>
      </c>
      <c r="Z1152">
        <f>HYPERLINK("https://hotelmonitor-cachepage.eclerx.com/savepage/tk_15442499527286897_sr_2150.html","info")</f>
        <v/>
      </c>
      <c r="AA1152" t="n">
        <v>25776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1780</v>
      </c>
      <c r="AP1152" t="n">
        <v>43</v>
      </c>
      <c r="AQ1152" t="s">
        <v>91</v>
      </c>
      <c r="AR1152" t="s">
        <v>71</v>
      </c>
      <c r="AS1152" t="s"/>
      <c r="AT1152" t="s">
        <v>93</v>
      </c>
      <c r="AU1152" t="s"/>
      <c r="AV1152" t="s"/>
      <c r="AW1152" t="s"/>
      <c r="AX1152" t="s"/>
      <c r="AY1152" t="n">
        <v>4746018</v>
      </c>
      <c r="AZ1152" t="s">
        <v>1774</v>
      </c>
      <c r="BA1152" t="s"/>
      <c r="BB1152" t="n">
        <v>1712</v>
      </c>
      <c r="BC1152" t="n">
        <v>98.74714762005171</v>
      </c>
      <c r="BD1152" t="n">
        <v>8.09112089380845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95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1770</v>
      </c>
      <c r="F1153" t="n">
        <v>545178</v>
      </c>
      <c r="G1153" t="s">
        <v>74</v>
      </c>
      <c r="H1153" t="s">
        <v>75</v>
      </c>
      <c r="I1153" t="s"/>
      <c r="J1153" t="s">
        <v>76</v>
      </c>
      <c r="K1153" t="n">
        <v>30508.89</v>
      </c>
      <c r="L1153" t="s">
        <v>77</v>
      </c>
      <c r="M1153" t="s"/>
      <c r="N1153" t="s">
        <v>1778</v>
      </c>
      <c r="O1153" t="s">
        <v>79</v>
      </c>
      <c r="P1153" t="s">
        <v>1770</v>
      </c>
      <c r="Q1153" t="s"/>
      <c r="R1153" t="s">
        <v>127</v>
      </c>
      <c r="S1153" t="s">
        <v>1779</v>
      </c>
      <c r="T1153" t="s">
        <v>82</v>
      </c>
      <c r="U1153" t="s">
        <v>83</v>
      </c>
      <c r="V1153" t="s">
        <v>84</v>
      </c>
      <c r="W1153" t="s">
        <v>105</v>
      </c>
      <c r="X1153" t="s"/>
      <c r="Y1153" t="s">
        <v>86</v>
      </c>
      <c r="Z1153">
        <f>HYPERLINK("https://hotelmonitor-cachepage.eclerx.com/savepage/tk_15442499527286897_sr_2150.html","info")</f>
        <v/>
      </c>
      <c r="AA1153" t="n">
        <v>25776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89</v>
      </c>
      <c r="AO1153" t="s">
        <v>1780</v>
      </c>
      <c r="AP1153" t="n">
        <v>43</v>
      </c>
      <c r="AQ1153" t="s">
        <v>91</v>
      </c>
      <c r="AR1153" t="s">
        <v>261</v>
      </c>
      <c r="AS1153" t="s"/>
      <c r="AT1153" t="s">
        <v>93</v>
      </c>
      <c r="AU1153" t="s"/>
      <c r="AV1153" t="s"/>
      <c r="AW1153" t="s"/>
      <c r="AX1153" t="s"/>
      <c r="AY1153" t="n">
        <v>4746018</v>
      </c>
      <c r="AZ1153" t="s">
        <v>1774</v>
      </c>
      <c r="BA1153" t="s"/>
      <c r="BB1153" t="n">
        <v>1712</v>
      </c>
      <c r="BC1153" t="n">
        <v>98.74714762005171</v>
      </c>
      <c r="BD1153" t="n">
        <v>8.09112089380845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95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1770</v>
      </c>
      <c r="F1154" t="n">
        <v>545178</v>
      </c>
      <c r="G1154" t="s">
        <v>74</v>
      </c>
      <c r="H1154" t="s">
        <v>75</v>
      </c>
      <c r="I1154" t="s"/>
      <c r="J1154" t="s">
        <v>76</v>
      </c>
      <c r="K1154" t="n">
        <v>30707.67</v>
      </c>
      <c r="L1154" t="s">
        <v>77</v>
      </c>
      <c r="M1154" t="s"/>
      <c r="N1154" t="s">
        <v>1778</v>
      </c>
      <c r="O1154" t="s">
        <v>79</v>
      </c>
      <c r="P1154" t="s">
        <v>1770</v>
      </c>
      <c r="Q1154" t="s"/>
      <c r="R1154" t="s">
        <v>127</v>
      </c>
      <c r="S1154" t="s">
        <v>1781</v>
      </c>
      <c r="T1154" t="s">
        <v>82</v>
      </c>
      <c r="U1154" t="s">
        <v>83</v>
      </c>
      <c r="V1154" t="s">
        <v>84</v>
      </c>
      <c r="W1154" t="s">
        <v>105</v>
      </c>
      <c r="X1154" t="s"/>
      <c r="Y1154" t="s">
        <v>86</v>
      </c>
      <c r="Z1154">
        <f>HYPERLINK("https://hotelmonitor-cachepage.eclerx.com/savepage/tk_15442499527286897_sr_2150.html","info")</f>
        <v/>
      </c>
      <c r="AA1154" t="n">
        <v>25776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43</v>
      </c>
      <c r="AQ1154" t="s">
        <v>91</v>
      </c>
      <c r="AR1154" t="s">
        <v>92</v>
      </c>
      <c r="AS1154" t="s"/>
      <c r="AT1154" t="s">
        <v>93</v>
      </c>
      <c r="AU1154" t="s"/>
      <c r="AV1154" t="s"/>
      <c r="AW1154" t="s"/>
      <c r="AX1154" t="s"/>
      <c r="AY1154" t="n">
        <v>4746018</v>
      </c>
      <c r="AZ1154" t="s">
        <v>1774</v>
      </c>
      <c r="BA1154" t="s"/>
      <c r="BB1154" t="n">
        <v>1712</v>
      </c>
      <c r="BC1154" t="n">
        <v>98.74714762005171</v>
      </c>
      <c r="BD1154" t="n">
        <v>8.09112089380845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95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1782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895.13</v>
      </c>
      <c r="L1155" t="s">
        <v>77</v>
      </c>
      <c r="M1155" t="s"/>
      <c r="N1155" t="s">
        <v>1783</v>
      </c>
      <c r="O1155" t="s">
        <v>79</v>
      </c>
      <c r="P1155" t="s">
        <v>1782</v>
      </c>
      <c r="Q1155" t="s"/>
      <c r="R1155" t="s">
        <v>115</v>
      </c>
      <c r="S1155" t="s">
        <v>1784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>
        <f>HYPERLINK("https://hotelmonitor-cachepage.eclerx.com/savepage/tk_1544250321438166_sr_2150.html","info")</f>
        <v/>
      </c>
      <c r="AA1155" t="n">
        <v>-3791562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89</v>
      </c>
      <c r="AO1155" t="s">
        <v>1785</v>
      </c>
      <c r="AP1155" t="n">
        <v>212</v>
      </c>
      <c r="AQ1155" t="s">
        <v>91</v>
      </c>
      <c r="AR1155" t="s">
        <v>71</v>
      </c>
      <c r="AS1155" t="s"/>
      <c r="AT1155" t="s">
        <v>93</v>
      </c>
      <c r="AU1155" t="s"/>
      <c r="AV1155" t="s"/>
      <c r="AW1155" t="s"/>
      <c r="AX1155" t="s"/>
      <c r="AY1155" t="n">
        <v>3791562</v>
      </c>
      <c r="AZ1155" t="s">
        <v>1786</v>
      </c>
      <c r="BA1155" t="s"/>
      <c r="BB1155" t="n">
        <v>570464</v>
      </c>
      <c r="BC1155" t="n">
        <v>98.83802799999999</v>
      </c>
      <c r="BD1155" t="n">
        <v>8.04152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95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1782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1250</v>
      </c>
      <c r="L1156" t="s">
        <v>77</v>
      </c>
      <c r="M1156" t="s"/>
      <c r="N1156" t="s">
        <v>248</v>
      </c>
      <c r="O1156" t="s">
        <v>79</v>
      </c>
      <c r="P1156" t="s">
        <v>1782</v>
      </c>
      <c r="Q1156" t="s"/>
      <c r="R1156" t="s">
        <v>115</v>
      </c>
      <c r="S1156" t="s">
        <v>505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HYPERLINK("https://hotelmonitor-cachepage.eclerx.com/savepage/tk_1544250321438166_sr_2150.html","info")</f>
        <v/>
      </c>
      <c r="AA1156" t="n">
        <v>-3791562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212</v>
      </c>
      <c r="AQ1156" t="s">
        <v>91</v>
      </c>
      <c r="AR1156" t="s">
        <v>92</v>
      </c>
      <c r="AS1156" t="s"/>
      <c r="AT1156" t="s">
        <v>93</v>
      </c>
      <c r="AU1156" t="s"/>
      <c r="AV1156" t="s"/>
      <c r="AW1156" t="s"/>
      <c r="AX1156" t="s"/>
      <c r="AY1156" t="n">
        <v>3791562</v>
      </c>
      <c r="AZ1156" t="s">
        <v>1786</v>
      </c>
      <c r="BA1156" t="s"/>
      <c r="BB1156" t="n">
        <v>570464</v>
      </c>
      <c r="BC1156" t="n">
        <v>98.83802799999999</v>
      </c>
      <c r="BD1156" t="n">
        <v>8.04152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95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1782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1388.89</v>
      </c>
      <c r="L1157" t="s">
        <v>77</v>
      </c>
      <c r="M1157" t="s"/>
      <c r="N1157" t="s">
        <v>248</v>
      </c>
      <c r="O1157" t="s">
        <v>79</v>
      </c>
      <c r="P1157" t="s">
        <v>1782</v>
      </c>
      <c r="Q1157" t="s"/>
      <c r="R1157" t="s">
        <v>115</v>
      </c>
      <c r="S1157" t="s">
        <v>571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HYPERLINK("https://hotelmonitor-cachepage.eclerx.com/savepage/tk_1544250321438166_sr_2150.html","info")</f>
        <v/>
      </c>
      <c r="AA1157" t="n">
        <v>-3791562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212</v>
      </c>
      <c r="AQ1157" t="s">
        <v>91</v>
      </c>
      <c r="AR1157" t="s">
        <v>92</v>
      </c>
      <c r="AS1157" t="s"/>
      <c r="AT1157" t="s">
        <v>93</v>
      </c>
      <c r="AU1157" t="s"/>
      <c r="AV1157" t="s"/>
      <c r="AW1157" t="s"/>
      <c r="AX1157" t="s"/>
      <c r="AY1157" t="n">
        <v>3791562</v>
      </c>
      <c r="AZ1157" t="s">
        <v>1786</v>
      </c>
      <c r="BA1157" t="s"/>
      <c r="BB1157" t="n">
        <v>570464</v>
      </c>
      <c r="BC1157" t="n">
        <v>98.83802799999999</v>
      </c>
      <c r="BD1157" t="n">
        <v>8.04152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95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1782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2009.38</v>
      </c>
      <c r="L1158" t="s">
        <v>77</v>
      </c>
      <c r="M1158" t="s"/>
      <c r="N1158" t="s">
        <v>1787</v>
      </c>
      <c r="O1158" t="s">
        <v>79</v>
      </c>
      <c r="P1158" t="s">
        <v>1782</v>
      </c>
      <c r="Q1158" t="s"/>
      <c r="R1158" t="s">
        <v>115</v>
      </c>
      <c r="S1158" t="s">
        <v>1788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>
        <f>HYPERLINK("https://hotelmonitor-cachepage.eclerx.com/savepage/tk_1544250321438166_sr_2150.html","info")</f>
        <v/>
      </c>
      <c r="AA1158" t="n">
        <v>-3791562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212</v>
      </c>
      <c r="AQ1158" t="s">
        <v>91</v>
      </c>
      <c r="AR1158" t="s">
        <v>71</v>
      </c>
      <c r="AS1158" t="s"/>
      <c r="AT1158" t="s">
        <v>93</v>
      </c>
      <c r="AU1158" t="s"/>
      <c r="AV1158" t="s"/>
      <c r="AW1158" t="s"/>
      <c r="AX1158" t="s"/>
      <c r="AY1158" t="n">
        <v>3791562</v>
      </c>
      <c r="AZ1158" t="s">
        <v>1786</v>
      </c>
      <c r="BA1158" t="s"/>
      <c r="BB1158" t="n">
        <v>570464</v>
      </c>
      <c r="BC1158" t="n">
        <v>98.83802799999999</v>
      </c>
      <c r="BD1158" t="n">
        <v>8.04152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95</v>
      </c>
    </row>
    <row r="1159" spans="1:70">
      <c r="A1159" t="s">
        <v>145</v>
      </c>
      <c r="B1159" t="s">
        <v>71</v>
      </c>
      <c r="C1159" t="s">
        <v>72</v>
      </c>
      <c r="D1159" t="n">
        <v>2</v>
      </c>
      <c r="E1159" t="s">
        <v>1789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6847.37</v>
      </c>
      <c r="L1159" t="s">
        <v>77</v>
      </c>
      <c r="M1159" t="s"/>
      <c r="N1159" t="s">
        <v>1790</v>
      </c>
      <c r="O1159" t="s">
        <v>79</v>
      </c>
      <c r="P1159" t="s">
        <v>1789</v>
      </c>
      <c r="Q1159" t="s"/>
      <c r="R1159" t="s">
        <v>148</v>
      </c>
      <c r="S1159" t="s">
        <v>1791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>
        <f>HYPERLINK("https://hotelmonitor-cachepage.eclerx.com/savepage/tk_15442512448113112_sr_2150.html","info")</f>
        <v/>
      </c>
      <c r="AA1159" t="n">
        <v>-3484018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89</v>
      </c>
      <c r="AO1159" t="s">
        <v>1792</v>
      </c>
      <c r="AP1159" t="n">
        <v>480</v>
      </c>
      <c r="AQ1159" t="s">
        <v>91</v>
      </c>
      <c r="AR1159" t="s">
        <v>71</v>
      </c>
      <c r="AS1159" t="s"/>
      <c r="AT1159" t="s">
        <v>93</v>
      </c>
      <c r="AU1159" t="s"/>
      <c r="AV1159" t="s"/>
      <c r="AW1159" t="s"/>
      <c r="AX1159" t="s"/>
      <c r="AY1159" t="n">
        <v>3484018</v>
      </c>
      <c r="AZ1159" t="s">
        <v>1793</v>
      </c>
      <c r="BA1159" t="s"/>
      <c r="BB1159" t="n">
        <v>1971893</v>
      </c>
      <c r="BC1159" t="n">
        <v>98.7735325098038</v>
      </c>
      <c r="BD1159" t="n">
        <v>8.052547783971439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95</v>
      </c>
    </row>
    <row r="1160" spans="1:70">
      <c r="A1160" t="s">
        <v>145</v>
      </c>
      <c r="B1160" t="s">
        <v>71</v>
      </c>
      <c r="C1160" t="s">
        <v>72</v>
      </c>
      <c r="D1160" t="n">
        <v>2</v>
      </c>
      <c r="E1160" t="s">
        <v>1789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8411.209999999999</v>
      </c>
      <c r="L1160" t="s">
        <v>77</v>
      </c>
      <c r="M1160" t="s"/>
      <c r="N1160" t="s">
        <v>1794</v>
      </c>
      <c r="O1160" t="s">
        <v>79</v>
      </c>
      <c r="P1160" t="s">
        <v>1789</v>
      </c>
      <c r="Q1160" t="s"/>
      <c r="R1160" t="s">
        <v>148</v>
      </c>
      <c r="S1160" t="s">
        <v>1795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HYPERLINK("https://hotelmonitor-cachepage.eclerx.com/savepage/tk_15442512448113112_sr_2150.html","info")</f>
        <v/>
      </c>
      <c r="AA1160" t="n">
        <v>-3484018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480</v>
      </c>
      <c r="AQ1160" t="s">
        <v>91</v>
      </c>
      <c r="AR1160" t="s">
        <v>92</v>
      </c>
      <c r="AS1160" t="s"/>
      <c r="AT1160" t="s">
        <v>93</v>
      </c>
      <c r="AU1160" t="s"/>
      <c r="AV1160" t="s"/>
      <c r="AW1160" t="s"/>
      <c r="AX1160" t="s"/>
      <c r="AY1160" t="n">
        <v>3484018</v>
      </c>
      <c r="AZ1160" t="s">
        <v>1793</v>
      </c>
      <c r="BA1160" t="s"/>
      <c r="BB1160" t="n">
        <v>1971893</v>
      </c>
      <c r="BC1160" t="n">
        <v>98.7735325098038</v>
      </c>
      <c r="BD1160" t="n">
        <v>8.052547783971439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95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1796</v>
      </c>
      <c r="F1161" t="n">
        <v>1018590</v>
      </c>
      <c r="G1161" t="s">
        <v>74</v>
      </c>
      <c r="H1161" t="s">
        <v>75</v>
      </c>
      <c r="I1161" t="s"/>
      <c r="J1161" t="s">
        <v>76</v>
      </c>
      <c r="K1161" t="n">
        <v>981.3099999999999</v>
      </c>
      <c r="L1161" t="s">
        <v>77</v>
      </c>
      <c r="M1161" t="s"/>
      <c r="N1161" t="s">
        <v>103</v>
      </c>
      <c r="O1161" t="s">
        <v>79</v>
      </c>
      <c r="P1161" t="s">
        <v>1797</v>
      </c>
      <c r="Q1161" t="s"/>
      <c r="R1161" t="s">
        <v>115</v>
      </c>
      <c r="S1161" t="s">
        <v>1360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HYPERLINK("https://hotelmonitor-cachepage.eclerx.com/savepage/tk_15442508386960838_sr_2150.html","info")</f>
        <v/>
      </c>
      <c r="AA1161" t="n">
        <v>177767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406</v>
      </c>
      <c r="AQ1161" t="s">
        <v>91</v>
      </c>
      <c r="AR1161" t="s">
        <v>92</v>
      </c>
      <c r="AS1161" t="s"/>
      <c r="AT1161" t="s">
        <v>93</v>
      </c>
      <c r="AU1161" t="s"/>
      <c r="AV1161" t="s"/>
      <c r="AW1161" t="s"/>
      <c r="AX1161" t="s"/>
      <c r="AY1161" t="n">
        <v>2061546</v>
      </c>
      <c r="AZ1161" t="s">
        <v>1798</v>
      </c>
      <c r="BA1161" t="s"/>
      <c r="BB1161" t="n">
        <v>302404</v>
      </c>
      <c r="BC1161" t="n">
        <v>98.80621254444119</v>
      </c>
      <c r="BD1161" t="n">
        <v>8.05032094314736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95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1796</v>
      </c>
      <c r="F1162" t="n">
        <v>1018590</v>
      </c>
      <c r="G1162" t="s">
        <v>74</v>
      </c>
      <c r="H1162" t="s">
        <v>75</v>
      </c>
      <c r="I1162" t="s"/>
      <c r="J1162" t="s">
        <v>76</v>
      </c>
      <c r="K1162" t="n">
        <v>1121.49</v>
      </c>
      <c r="L1162" t="s">
        <v>77</v>
      </c>
      <c r="M1162" t="s"/>
      <c r="N1162" t="s">
        <v>103</v>
      </c>
      <c r="O1162" t="s">
        <v>79</v>
      </c>
      <c r="P1162" t="s">
        <v>1797</v>
      </c>
      <c r="Q1162" t="s"/>
      <c r="R1162" t="s">
        <v>115</v>
      </c>
      <c r="S1162" t="s">
        <v>656</v>
      </c>
      <c r="T1162" t="s">
        <v>82</v>
      </c>
      <c r="U1162" t="s">
        <v>83</v>
      </c>
      <c r="V1162" t="s">
        <v>84</v>
      </c>
      <c r="W1162" t="s">
        <v>105</v>
      </c>
      <c r="X1162" t="s"/>
      <c r="Y1162" t="s">
        <v>86</v>
      </c>
      <c r="Z1162">
        <f>HYPERLINK("https://hotelmonitor-cachepage.eclerx.com/savepage/tk_15442508386960838_sr_2150.html","info")</f>
        <v/>
      </c>
      <c r="AA1162" t="n">
        <v>177767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406</v>
      </c>
      <c r="AQ1162" t="s">
        <v>91</v>
      </c>
      <c r="AR1162" t="s">
        <v>92</v>
      </c>
      <c r="AS1162" t="s"/>
      <c r="AT1162" t="s">
        <v>93</v>
      </c>
      <c r="AU1162" t="s"/>
      <c r="AV1162" t="s"/>
      <c r="AW1162" t="s"/>
      <c r="AX1162" t="s"/>
      <c r="AY1162" t="n">
        <v>2061546</v>
      </c>
      <c r="AZ1162" t="s">
        <v>1798</v>
      </c>
      <c r="BA1162" t="s"/>
      <c r="BB1162" t="n">
        <v>302404</v>
      </c>
      <c r="BC1162" t="n">
        <v>98.80621254444119</v>
      </c>
      <c r="BD1162" t="n">
        <v>8.05032094314736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95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1796</v>
      </c>
      <c r="F1163" t="n">
        <v>1018590</v>
      </c>
      <c r="G1163" t="s">
        <v>74</v>
      </c>
      <c r="H1163" t="s">
        <v>75</v>
      </c>
      <c r="I1163" t="s"/>
      <c r="J1163" t="s">
        <v>76</v>
      </c>
      <c r="K1163" t="n">
        <v>1121.49</v>
      </c>
      <c r="L1163" t="s">
        <v>77</v>
      </c>
      <c r="M1163" t="s"/>
      <c r="N1163" t="s">
        <v>1799</v>
      </c>
      <c r="O1163" t="s">
        <v>79</v>
      </c>
      <c r="P1163" t="s">
        <v>1797</v>
      </c>
      <c r="Q1163" t="s"/>
      <c r="R1163" t="s">
        <v>115</v>
      </c>
      <c r="S1163" t="s">
        <v>656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HYPERLINK("https://hotelmonitor-cachepage.eclerx.com/savepage/tk_15442508386960838_sr_2150.html","info")</f>
        <v/>
      </c>
      <c r="AA1163" t="n">
        <v>177767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406</v>
      </c>
      <c r="AQ1163" t="s">
        <v>91</v>
      </c>
      <c r="AR1163" t="s">
        <v>92</v>
      </c>
      <c r="AS1163" t="s"/>
      <c r="AT1163" t="s">
        <v>93</v>
      </c>
      <c r="AU1163" t="s"/>
      <c r="AV1163" t="s"/>
      <c r="AW1163" t="s"/>
      <c r="AX1163" t="s"/>
      <c r="AY1163" t="n">
        <v>2061546</v>
      </c>
      <c r="AZ1163" t="s">
        <v>1798</v>
      </c>
      <c r="BA1163" t="s"/>
      <c r="BB1163" t="n">
        <v>302404</v>
      </c>
      <c r="BC1163" t="n">
        <v>98.80621254444119</v>
      </c>
      <c r="BD1163" t="n">
        <v>8.05032094314736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95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1796</v>
      </c>
      <c r="F1164" t="n">
        <v>1018590</v>
      </c>
      <c r="G1164" t="s">
        <v>74</v>
      </c>
      <c r="H1164" t="s">
        <v>75</v>
      </c>
      <c r="I1164" t="s"/>
      <c r="J1164" t="s">
        <v>76</v>
      </c>
      <c r="K1164" t="n">
        <v>1308.41</v>
      </c>
      <c r="L1164" t="s">
        <v>77</v>
      </c>
      <c r="M1164" t="s"/>
      <c r="N1164" t="s">
        <v>1799</v>
      </c>
      <c r="O1164" t="s">
        <v>79</v>
      </c>
      <c r="P1164" t="s">
        <v>1797</v>
      </c>
      <c r="Q1164" t="s"/>
      <c r="R1164" t="s">
        <v>115</v>
      </c>
      <c r="S1164" t="s">
        <v>334</v>
      </c>
      <c r="T1164" t="s">
        <v>82</v>
      </c>
      <c r="U1164" t="s">
        <v>83</v>
      </c>
      <c r="V1164" t="s">
        <v>84</v>
      </c>
      <c r="W1164" t="s">
        <v>105</v>
      </c>
      <c r="X1164" t="s"/>
      <c r="Y1164" t="s">
        <v>86</v>
      </c>
      <c r="Z1164">
        <f>HYPERLINK("https://hotelmonitor-cachepage.eclerx.com/savepage/tk_15442508386960838_sr_2150.html","info")</f>
        <v/>
      </c>
      <c r="AA1164" t="n">
        <v>177767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406</v>
      </c>
      <c r="AQ1164" t="s">
        <v>91</v>
      </c>
      <c r="AR1164" t="s">
        <v>92</v>
      </c>
      <c r="AS1164" t="s"/>
      <c r="AT1164" t="s">
        <v>93</v>
      </c>
      <c r="AU1164" t="s"/>
      <c r="AV1164" t="s"/>
      <c r="AW1164" t="s"/>
      <c r="AX1164" t="s"/>
      <c r="AY1164" t="n">
        <v>2061546</v>
      </c>
      <c r="AZ1164" t="s">
        <v>1798</v>
      </c>
      <c r="BA1164" t="s"/>
      <c r="BB1164" t="n">
        <v>302404</v>
      </c>
      <c r="BC1164" t="n">
        <v>98.80621254444119</v>
      </c>
      <c r="BD1164" t="n">
        <v>8.05032094314736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95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1800</v>
      </c>
      <c r="F1165" t="n">
        <v>3484029</v>
      </c>
      <c r="G1165" t="s">
        <v>74</v>
      </c>
      <c r="H1165" t="s">
        <v>75</v>
      </c>
      <c r="I1165" t="s"/>
      <c r="J1165" t="s">
        <v>76</v>
      </c>
      <c r="K1165" t="n">
        <v>3968.74</v>
      </c>
      <c r="L1165" t="s">
        <v>77</v>
      </c>
      <c r="M1165" t="s"/>
      <c r="N1165" t="s">
        <v>1801</v>
      </c>
      <c r="O1165" t="s">
        <v>79</v>
      </c>
      <c r="P1165" t="s">
        <v>1800</v>
      </c>
      <c r="Q1165" t="s"/>
      <c r="R1165" t="s">
        <v>148</v>
      </c>
      <c r="S1165" t="s">
        <v>1802</v>
      </c>
      <c r="T1165" t="s">
        <v>82</v>
      </c>
      <c r="U1165" t="s">
        <v>83</v>
      </c>
      <c r="V1165" t="s">
        <v>84</v>
      </c>
      <c r="W1165" t="s">
        <v>105</v>
      </c>
      <c r="X1165" t="s"/>
      <c r="Y1165" t="s">
        <v>86</v>
      </c>
      <c r="Z1165">
        <f>HYPERLINK("https://hotelmonitor-cachepage.eclerx.com/savepage/tk_1544249965190976_sr_2150.html","info")</f>
        <v/>
      </c>
      <c r="AA1165" t="n">
        <v>547144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89</v>
      </c>
      <c r="AO1165" t="s">
        <v>1803</v>
      </c>
      <c r="AP1165" t="n">
        <v>49</v>
      </c>
      <c r="AQ1165" t="s">
        <v>91</v>
      </c>
      <c r="AR1165" t="s">
        <v>71</v>
      </c>
      <c r="AS1165" t="s"/>
      <c r="AT1165" t="s">
        <v>93</v>
      </c>
      <c r="AU1165" t="s"/>
      <c r="AV1165" t="s"/>
      <c r="AW1165" t="s"/>
      <c r="AX1165" t="s"/>
      <c r="AY1165" t="n">
        <v>3347005</v>
      </c>
      <c r="AZ1165" t="s">
        <v>1804</v>
      </c>
      <c r="BA1165" t="s"/>
      <c r="BB1165" t="n">
        <v>1537862</v>
      </c>
      <c r="BC1165" t="n">
        <v>98.8268092274666</v>
      </c>
      <c r="BD1165" t="n">
        <v>8.03310580854987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95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1800</v>
      </c>
      <c r="F1166" t="n">
        <v>3484029</v>
      </c>
      <c r="G1166" t="s">
        <v>74</v>
      </c>
      <c r="H1166" t="s">
        <v>75</v>
      </c>
      <c r="I1166" t="s"/>
      <c r="J1166" t="s">
        <v>76</v>
      </c>
      <c r="K1166" t="n">
        <v>3968.74</v>
      </c>
      <c r="L1166" t="s">
        <v>77</v>
      </c>
      <c r="M1166" t="s"/>
      <c r="N1166" t="s">
        <v>1801</v>
      </c>
      <c r="O1166" t="s">
        <v>79</v>
      </c>
      <c r="P1166" t="s">
        <v>1800</v>
      </c>
      <c r="Q1166" t="s"/>
      <c r="R1166" t="s">
        <v>148</v>
      </c>
      <c r="S1166" t="s">
        <v>1802</v>
      </c>
      <c r="T1166" t="s">
        <v>82</v>
      </c>
      <c r="U1166" t="s">
        <v>83</v>
      </c>
      <c r="V1166" t="s">
        <v>84</v>
      </c>
      <c r="W1166" t="s">
        <v>105</v>
      </c>
      <c r="X1166" t="s"/>
      <c r="Y1166" t="s">
        <v>86</v>
      </c>
      <c r="Z1166">
        <f>HYPERLINK("https://hotelmonitor-cachepage.eclerx.com/savepage/tk_1544249965190976_sr_2150.html","info")</f>
        <v/>
      </c>
      <c r="AA1166" t="n">
        <v>547144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89</v>
      </c>
      <c r="AO1166" t="s">
        <v>1803</v>
      </c>
      <c r="AP1166" t="n">
        <v>49</v>
      </c>
      <c r="AQ1166" t="s">
        <v>91</v>
      </c>
      <c r="AR1166" t="s">
        <v>261</v>
      </c>
      <c r="AS1166" t="s"/>
      <c r="AT1166" t="s">
        <v>93</v>
      </c>
      <c r="AU1166" t="s"/>
      <c r="AV1166" t="s"/>
      <c r="AW1166" t="s"/>
      <c r="AX1166" t="s"/>
      <c r="AY1166" t="n">
        <v>3347005</v>
      </c>
      <c r="AZ1166" t="s">
        <v>1804</v>
      </c>
      <c r="BA1166" t="s"/>
      <c r="BB1166" t="n">
        <v>1537862</v>
      </c>
      <c r="BC1166" t="n">
        <v>98.8268092274666</v>
      </c>
      <c r="BD1166" t="n">
        <v>8.03310580854987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95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1800</v>
      </c>
      <c r="F1167" t="n">
        <v>3484029</v>
      </c>
      <c r="G1167" t="s">
        <v>74</v>
      </c>
      <c r="H1167" t="s">
        <v>75</v>
      </c>
      <c r="I1167" t="s"/>
      <c r="J1167" t="s">
        <v>76</v>
      </c>
      <c r="K1167" t="n">
        <v>4278.78</v>
      </c>
      <c r="L1167" t="s">
        <v>77</v>
      </c>
      <c r="M1167" t="s"/>
      <c r="N1167" t="s">
        <v>1801</v>
      </c>
      <c r="O1167" t="s">
        <v>79</v>
      </c>
      <c r="P1167" t="s">
        <v>1800</v>
      </c>
      <c r="Q1167" t="s"/>
      <c r="R1167" t="s">
        <v>148</v>
      </c>
      <c r="S1167" t="s">
        <v>1503</v>
      </c>
      <c r="T1167" t="s">
        <v>82</v>
      </c>
      <c r="U1167" t="s">
        <v>83</v>
      </c>
      <c r="V1167" t="s">
        <v>84</v>
      </c>
      <c r="W1167" t="s">
        <v>105</v>
      </c>
      <c r="X1167" t="s"/>
      <c r="Y1167" t="s">
        <v>86</v>
      </c>
      <c r="Z1167">
        <f>HYPERLINK("https://hotelmonitor-cachepage.eclerx.com/savepage/tk_1544249965190976_sr_2150.html","info")</f>
        <v/>
      </c>
      <c r="AA1167" t="n">
        <v>547144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89</v>
      </c>
      <c r="AO1167" t="s">
        <v>1805</v>
      </c>
      <c r="AP1167" t="n">
        <v>49</v>
      </c>
      <c r="AQ1167" t="s">
        <v>91</v>
      </c>
      <c r="AR1167" t="s">
        <v>71</v>
      </c>
      <c r="AS1167" t="s"/>
      <c r="AT1167" t="s">
        <v>93</v>
      </c>
      <c r="AU1167" t="s"/>
      <c r="AV1167" t="s"/>
      <c r="AW1167" t="s"/>
      <c r="AX1167" t="s"/>
      <c r="AY1167" t="n">
        <v>3347005</v>
      </c>
      <c r="AZ1167" t="s">
        <v>1804</v>
      </c>
      <c r="BA1167" t="s"/>
      <c r="BB1167" t="n">
        <v>1537862</v>
      </c>
      <c r="BC1167" t="n">
        <v>98.8268092274666</v>
      </c>
      <c r="BD1167" t="n">
        <v>8.03310580854987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95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1800</v>
      </c>
      <c r="F1168" t="n">
        <v>3484029</v>
      </c>
      <c r="G1168" t="s">
        <v>74</v>
      </c>
      <c r="H1168" t="s">
        <v>75</v>
      </c>
      <c r="I1168" t="s"/>
      <c r="J1168" t="s">
        <v>76</v>
      </c>
      <c r="K1168" t="n">
        <v>4278.78</v>
      </c>
      <c r="L1168" t="s">
        <v>77</v>
      </c>
      <c r="M1168" t="s"/>
      <c r="N1168" t="s">
        <v>1801</v>
      </c>
      <c r="O1168" t="s">
        <v>79</v>
      </c>
      <c r="P1168" t="s">
        <v>1800</v>
      </c>
      <c r="Q1168" t="s"/>
      <c r="R1168" t="s">
        <v>148</v>
      </c>
      <c r="S1168" t="s">
        <v>1503</v>
      </c>
      <c r="T1168" t="s">
        <v>82</v>
      </c>
      <c r="U1168" t="s">
        <v>83</v>
      </c>
      <c r="V1168" t="s">
        <v>84</v>
      </c>
      <c r="W1168" t="s">
        <v>105</v>
      </c>
      <c r="X1168" t="s"/>
      <c r="Y1168" t="s">
        <v>86</v>
      </c>
      <c r="Z1168">
        <f>HYPERLINK("https://hotelmonitor-cachepage.eclerx.com/savepage/tk_1544249965190976_sr_2150.html","info")</f>
        <v/>
      </c>
      <c r="AA1168" t="n">
        <v>547144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89</v>
      </c>
      <c r="AO1168" t="s">
        <v>1805</v>
      </c>
      <c r="AP1168" t="n">
        <v>49</v>
      </c>
      <c r="AQ1168" t="s">
        <v>91</v>
      </c>
      <c r="AR1168" t="s">
        <v>71</v>
      </c>
      <c r="AS1168" t="s"/>
      <c r="AT1168" t="s">
        <v>93</v>
      </c>
      <c r="AU1168" t="s"/>
      <c r="AV1168" t="s"/>
      <c r="AW1168" t="s"/>
      <c r="AX1168" t="s"/>
      <c r="AY1168" t="n">
        <v>3347005</v>
      </c>
      <c r="AZ1168" t="s">
        <v>1804</v>
      </c>
      <c r="BA1168" t="s"/>
      <c r="BB1168" t="n">
        <v>1537862</v>
      </c>
      <c r="BC1168" t="n">
        <v>98.8268092274666</v>
      </c>
      <c r="BD1168" t="n">
        <v>8.03310580854987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95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1800</v>
      </c>
      <c r="F1169" t="n">
        <v>3484029</v>
      </c>
      <c r="G1169" t="s">
        <v>74</v>
      </c>
      <c r="H1169" t="s">
        <v>75</v>
      </c>
      <c r="I1169" t="s"/>
      <c r="J1169" t="s">
        <v>76</v>
      </c>
      <c r="K1169" t="n">
        <v>4278.78</v>
      </c>
      <c r="L1169" t="s">
        <v>77</v>
      </c>
      <c r="M1169" t="s"/>
      <c r="N1169" t="s">
        <v>1801</v>
      </c>
      <c r="O1169" t="s">
        <v>79</v>
      </c>
      <c r="P1169" t="s">
        <v>1800</v>
      </c>
      <c r="Q1169" t="s"/>
      <c r="R1169" t="s">
        <v>148</v>
      </c>
      <c r="S1169" t="s">
        <v>1503</v>
      </c>
      <c r="T1169" t="s">
        <v>82</v>
      </c>
      <c r="U1169" t="s">
        <v>83</v>
      </c>
      <c r="V1169" t="s">
        <v>84</v>
      </c>
      <c r="W1169" t="s">
        <v>105</v>
      </c>
      <c r="X1169" t="s"/>
      <c r="Y1169" t="s">
        <v>86</v>
      </c>
      <c r="Z1169">
        <f>HYPERLINK("https://hotelmonitor-cachepage.eclerx.com/savepage/tk_1544249965190976_sr_2150.html","info")</f>
        <v/>
      </c>
      <c r="AA1169" t="n">
        <v>547144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89</v>
      </c>
      <c r="AO1169" t="s">
        <v>1805</v>
      </c>
      <c r="AP1169" t="n">
        <v>49</v>
      </c>
      <c r="AQ1169" t="s">
        <v>91</v>
      </c>
      <c r="AR1169" t="s">
        <v>261</v>
      </c>
      <c r="AS1169" t="s"/>
      <c r="AT1169" t="s">
        <v>93</v>
      </c>
      <c r="AU1169" t="s"/>
      <c r="AV1169" t="s"/>
      <c r="AW1169" t="s"/>
      <c r="AX1169" t="s"/>
      <c r="AY1169" t="n">
        <v>3347005</v>
      </c>
      <c r="AZ1169" t="s">
        <v>1804</v>
      </c>
      <c r="BA1169" t="s"/>
      <c r="BB1169" t="n">
        <v>1537862</v>
      </c>
      <c r="BC1169" t="n">
        <v>98.8268092274666</v>
      </c>
      <c r="BD1169" t="n">
        <v>8.03310580854987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95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1800</v>
      </c>
      <c r="F1170" t="n">
        <v>3484029</v>
      </c>
      <c r="G1170" t="s">
        <v>74</v>
      </c>
      <c r="H1170" t="s">
        <v>75</v>
      </c>
      <c r="I1170" t="s"/>
      <c r="J1170" t="s">
        <v>76</v>
      </c>
      <c r="K1170" t="n">
        <v>4278.78</v>
      </c>
      <c r="L1170" t="s">
        <v>77</v>
      </c>
      <c r="M1170" t="s"/>
      <c r="N1170" t="s">
        <v>1801</v>
      </c>
      <c r="O1170" t="s">
        <v>79</v>
      </c>
      <c r="P1170" t="s">
        <v>1800</v>
      </c>
      <c r="Q1170" t="s"/>
      <c r="R1170" t="s">
        <v>148</v>
      </c>
      <c r="S1170" t="s">
        <v>1503</v>
      </c>
      <c r="T1170" t="s">
        <v>82</v>
      </c>
      <c r="U1170" t="s">
        <v>83</v>
      </c>
      <c r="V1170" t="s">
        <v>84</v>
      </c>
      <c r="W1170" t="s">
        <v>105</v>
      </c>
      <c r="X1170" t="s"/>
      <c r="Y1170" t="s">
        <v>86</v>
      </c>
      <c r="Z1170">
        <f>HYPERLINK("https://hotelmonitor-cachepage.eclerx.com/savepage/tk_1544249965190976_sr_2150.html","info")</f>
        <v/>
      </c>
      <c r="AA1170" t="n">
        <v>547144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89</v>
      </c>
      <c r="AO1170" t="s">
        <v>1805</v>
      </c>
      <c r="AP1170" t="n">
        <v>49</v>
      </c>
      <c r="AQ1170" t="s">
        <v>91</v>
      </c>
      <c r="AR1170" t="s">
        <v>261</v>
      </c>
      <c r="AS1170" t="s"/>
      <c r="AT1170" t="s">
        <v>93</v>
      </c>
      <c r="AU1170" t="s"/>
      <c r="AV1170" t="s"/>
      <c r="AW1170" t="s"/>
      <c r="AX1170" t="s"/>
      <c r="AY1170" t="n">
        <v>3347005</v>
      </c>
      <c r="AZ1170" t="s">
        <v>1804</v>
      </c>
      <c r="BA1170" t="s"/>
      <c r="BB1170" t="n">
        <v>1537862</v>
      </c>
      <c r="BC1170" t="n">
        <v>98.8268092274666</v>
      </c>
      <c r="BD1170" t="n">
        <v>8.03310580854987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95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1800</v>
      </c>
      <c r="F1171" t="n">
        <v>3484029</v>
      </c>
      <c r="G1171" t="s">
        <v>74</v>
      </c>
      <c r="H1171" t="s">
        <v>75</v>
      </c>
      <c r="I1171" t="s"/>
      <c r="J1171" t="s">
        <v>76</v>
      </c>
      <c r="K1171" t="n">
        <v>6318.45</v>
      </c>
      <c r="L1171" t="s">
        <v>77</v>
      </c>
      <c r="M1171" t="s"/>
      <c r="N1171" t="s">
        <v>1801</v>
      </c>
      <c r="O1171" t="s">
        <v>79</v>
      </c>
      <c r="P1171" t="s">
        <v>1800</v>
      </c>
      <c r="Q1171" t="s"/>
      <c r="R1171" t="s">
        <v>148</v>
      </c>
      <c r="S1171" t="s">
        <v>1806</v>
      </c>
      <c r="T1171" t="s">
        <v>82</v>
      </c>
      <c r="U1171" t="s">
        <v>83</v>
      </c>
      <c r="V1171" t="s">
        <v>84</v>
      </c>
      <c r="W1171" t="s">
        <v>105</v>
      </c>
      <c r="X1171" t="s"/>
      <c r="Y1171" t="s">
        <v>86</v>
      </c>
      <c r="Z1171">
        <f>HYPERLINK("https://hotelmonitor-cachepage.eclerx.com/savepage/tk_1544249965190976_sr_2150.html","info")</f>
        <v/>
      </c>
      <c r="AA1171" t="n">
        <v>547144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89</v>
      </c>
      <c r="AO1171" t="s">
        <v>1807</v>
      </c>
      <c r="AP1171" t="n">
        <v>49</v>
      </c>
      <c r="AQ1171" t="s">
        <v>91</v>
      </c>
      <c r="AR1171" t="s">
        <v>92</v>
      </c>
      <c r="AS1171" t="s"/>
      <c r="AT1171" t="s">
        <v>93</v>
      </c>
      <c r="AU1171" t="s"/>
      <c r="AV1171" t="s"/>
      <c r="AW1171" t="s"/>
      <c r="AX1171" t="s"/>
      <c r="AY1171" t="n">
        <v>3347005</v>
      </c>
      <c r="AZ1171" t="s">
        <v>1804</v>
      </c>
      <c r="BA1171" t="s"/>
      <c r="BB1171" t="n">
        <v>1537862</v>
      </c>
      <c r="BC1171" t="n">
        <v>98.8268092274666</v>
      </c>
      <c r="BD1171" t="n">
        <v>8.03310580854987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95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1808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1057.78</v>
      </c>
      <c r="L1172" t="s">
        <v>77</v>
      </c>
      <c r="M1172" t="s"/>
      <c r="N1172" t="s">
        <v>1809</v>
      </c>
      <c r="O1172" t="s">
        <v>79</v>
      </c>
      <c r="P1172" t="s">
        <v>1808</v>
      </c>
      <c r="Q1172" t="s"/>
      <c r="R1172" t="s">
        <v>237</v>
      </c>
      <c r="S1172" t="s">
        <v>1810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HYPERLINK("https://hotelmonitor-cachepage.eclerx.com/savepage/tk_1544250555385074_sr_2150.html","info")</f>
        <v/>
      </c>
      <c r="AA1172" t="n">
        <v>-3791503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89</v>
      </c>
      <c r="AO1172" t="s">
        <v>1811</v>
      </c>
      <c r="AP1172" t="n">
        <v>304</v>
      </c>
      <c r="AQ1172" t="s">
        <v>91</v>
      </c>
      <c r="AR1172" t="s">
        <v>71</v>
      </c>
      <c r="AS1172" t="s"/>
      <c r="AT1172" t="s">
        <v>93</v>
      </c>
      <c r="AU1172" t="s"/>
      <c r="AV1172" t="s"/>
      <c r="AW1172" t="s"/>
      <c r="AX1172" t="s"/>
      <c r="AY1172" t="n">
        <v>3791503</v>
      </c>
      <c r="AZ1172" t="s">
        <v>1812</v>
      </c>
      <c r="BA1172" t="s"/>
      <c r="BB1172" t="n">
        <v>1016071</v>
      </c>
      <c r="BC1172" t="n">
        <v>98.8276533898897</v>
      </c>
      <c r="BD1172" t="n">
        <v>8.077949354479021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95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1808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1077.44</v>
      </c>
      <c r="L1173" t="s">
        <v>77</v>
      </c>
      <c r="M1173" t="s"/>
      <c r="N1173" t="s">
        <v>1809</v>
      </c>
      <c r="O1173" t="s">
        <v>79</v>
      </c>
      <c r="P1173" t="s">
        <v>1808</v>
      </c>
      <c r="Q1173" t="s"/>
      <c r="R1173" t="s">
        <v>237</v>
      </c>
      <c r="S1173" t="s">
        <v>1813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HYPERLINK("https://hotelmonitor-cachepage.eclerx.com/savepage/tk_1544250555385074_sr_2150.html","info")</f>
        <v/>
      </c>
      <c r="AA1173" t="n">
        <v>-3791503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304</v>
      </c>
      <c r="AQ1173" t="s">
        <v>91</v>
      </c>
      <c r="AR1173" t="s">
        <v>71</v>
      </c>
      <c r="AS1173" t="s"/>
      <c r="AT1173" t="s">
        <v>93</v>
      </c>
      <c r="AU1173" t="s"/>
      <c r="AV1173" t="s"/>
      <c r="AW1173" t="s"/>
      <c r="AX1173" t="s"/>
      <c r="AY1173" t="n">
        <v>3791503</v>
      </c>
      <c r="AZ1173" t="s">
        <v>1812</v>
      </c>
      <c r="BA1173" t="s"/>
      <c r="BB1173" t="n">
        <v>1016071</v>
      </c>
      <c r="BC1173" t="n">
        <v>98.8276533898897</v>
      </c>
      <c r="BD1173" t="n">
        <v>8.077949354479021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95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1808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1256.12</v>
      </c>
      <c r="L1174" t="s">
        <v>77</v>
      </c>
      <c r="M1174" t="s"/>
      <c r="N1174" t="s">
        <v>1814</v>
      </c>
      <c r="O1174" t="s">
        <v>79</v>
      </c>
      <c r="P1174" t="s">
        <v>1808</v>
      </c>
      <c r="Q1174" t="s"/>
      <c r="R1174" t="s">
        <v>237</v>
      </c>
      <c r="S1174" t="s">
        <v>1815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>
        <f>HYPERLINK("https://hotelmonitor-cachepage.eclerx.com/savepage/tk_1544250555385074_sr_2150.html","info")</f>
        <v/>
      </c>
      <c r="AA1174" t="n">
        <v>-3791503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89</v>
      </c>
      <c r="AO1174" t="s">
        <v>1816</v>
      </c>
      <c r="AP1174" t="n">
        <v>304</v>
      </c>
      <c r="AQ1174" t="s">
        <v>91</v>
      </c>
      <c r="AR1174" t="s">
        <v>71</v>
      </c>
      <c r="AS1174" t="s"/>
      <c r="AT1174" t="s">
        <v>93</v>
      </c>
      <c r="AU1174" t="s"/>
      <c r="AV1174" t="s"/>
      <c r="AW1174" t="s"/>
      <c r="AX1174" t="s"/>
      <c r="AY1174" t="n">
        <v>3791503</v>
      </c>
      <c r="AZ1174" t="s">
        <v>1812</v>
      </c>
      <c r="BA1174" t="s"/>
      <c r="BB1174" t="n">
        <v>1016071</v>
      </c>
      <c r="BC1174" t="n">
        <v>98.8276533898897</v>
      </c>
      <c r="BD1174" t="n">
        <v>8.077949354479021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95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1808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1279.46</v>
      </c>
      <c r="L1175" t="s">
        <v>77</v>
      </c>
      <c r="M1175" t="s"/>
      <c r="N1175" t="s">
        <v>1814</v>
      </c>
      <c r="O1175" t="s">
        <v>79</v>
      </c>
      <c r="P1175" t="s">
        <v>1808</v>
      </c>
      <c r="Q1175" t="s"/>
      <c r="R1175" t="s">
        <v>237</v>
      </c>
      <c r="S1175" t="s">
        <v>589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>
        <f>HYPERLINK("https://hotelmonitor-cachepage.eclerx.com/savepage/tk_1544250555385074_sr_2150.html","info")</f>
        <v/>
      </c>
      <c r="AA1175" t="n">
        <v>-3791503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304</v>
      </c>
      <c r="AQ1175" t="s">
        <v>91</v>
      </c>
      <c r="AR1175" t="s">
        <v>71</v>
      </c>
      <c r="AS1175" t="s"/>
      <c r="AT1175" t="s">
        <v>93</v>
      </c>
      <c r="AU1175" t="s"/>
      <c r="AV1175" t="s"/>
      <c r="AW1175" t="s"/>
      <c r="AX1175" t="s"/>
      <c r="AY1175" t="n">
        <v>3791503</v>
      </c>
      <c r="AZ1175" t="s">
        <v>1812</v>
      </c>
      <c r="BA1175" t="s"/>
      <c r="BB1175" t="n">
        <v>1016071</v>
      </c>
      <c r="BC1175" t="n">
        <v>98.8276533898897</v>
      </c>
      <c r="BD1175" t="n">
        <v>8.077949354479021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1817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1134.04</v>
      </c>
      <c r="L1176" t="s">
        <v>77</v>
      </c>
      <c r="M1176" t="s"/>
      <c r="N1176" t="s">
        <v>1556</v>
      </c>
      <c r="O1176" t="s">
        <v>79</v>
      </c>
      <c r="P1176" t="s">
        <v>1817</v>
      </c>
      <c r="Q1176" t="s"/>
      <c r="R1176" t="s">
        <v>237</v>
      </c>
      <c r="S1176" t="s">
        <v>1818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HYPERLINK("https://hotelmonitor-cachepage.eclerx.com/savepage/tk_1544250464354483_sr_2150.html","info")</f>
        <v/>
      </c>
      <c r="AA1176" t="n">
        <v>-3791538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89</v>
      </c>
      <c r="AO1176" t="s">
        <v>1819</v>
      </c>
      <c r="AP1176" t="n">
        <v>265</v>
      </c>
      <c r="AQ1176" t="s">
        <v>91</v>
      </c>
      <c r="AR1176" t="s">
        <v>71</v>
      </c>
      <c r="AS1176" t="s"/>
      <c r="AT1176" t="s">
        <v>93</v>
      </c>
      <c r="AU1176" t="s"/>
      <c r="AV1176" t="s"/>
      <c r="AW1176" t="s"/>
      <c r="AX1176" t="s"/>
      <c r="AY1176" t="n">
        <v>3791538</v>
      </c>
      <c r="AZ1176" t="s">
        <v>1820</v>
      </c>
      <c r="BA1176" t="s"/>
      <c r="BB1176" t="n">
        <v>1275947</v>
      </c>
      <c r="BC1176" t="n">
        <v>98.7426051494549</v>
      </c>
      <c r="BD1176" t="n">
        <v>8.390191906837201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1817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1310.98</v>
      </c>
      <c r="L1177" t="s">
        <v>77</v>
      </c>
      <c r="M1177" t="s"/>
      <c r="N1177" t="s">
        <v>1556</v>
      </c>
      <c r="O1177" t="s">
        <v>79</v>
      </c>
      <c r="P1177" t="s">
        <v>1817</v>
      </c>
      <c r="Q1177" t="s"/>
      <c r="R1177" t="s">
        <v>237</v>
      </c>
      <c r="S1177" t="s">
        <v>1821</v>
      </c>
      <c r="T1177" t="s">
        <v>82</v>
      </c>
      <c r="U1177" t="s">
        <v>83</v>
      </c>
      <c r="V1177" t="s">
        <v>84</v>
      </c>
      <c r="W1177" t="s">
        <v>105</v>
      </c>
      <c r="X1177" t="s"/>
      <c r="Y1177" t="s">
        <v>86</v>
      </c>
      <c r="Z1177">
        <f>HYPERLINK("https://hotelmonitor-cachepage.eclerx.com/savepage/tk_1544250464354483_sr_2150.html","info")</f>
        <v/>
      </c>
      <c r="AA1177" t="n">
        <v>-3791538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89</v>
      </c>
      <c r="AO1177" t="s">
        <v>1822</v>
      </c>
      <c r="AP1177" t="n">
        <v>265</v>
      </c>
      <c r="AQ1177" t="s">
        <v>91</v>
      </c>
      <c r="AR1177" t="s">
        <v>71</v>
      </c>
      <c r="AS1177" t="s"/>
      <c r="AT1177" t="s">
        <v>93</v>
      </c>
      <c r="AU1177" t="s"/>
      <c r="AV1177" t="s"/>
      <c r="AW1177" t="s"/>
      <c r="AX1177" t="s"/>
      <c r="AY1177" t="n">
        <v>3791538</v>
      </c>
      <c r="AZ1177" t="s">
        <v>1820</v>
      </c>
      <c r="BA1177" t="s"/>
      <c r="BB1177" t="n">
        <v>1275947</v>
      </c>
      <c r="BC1177" t="n">
        <v>98.7426051494549</v>
      </c>
      <c r="BD1177" t="n">
        <v>8.390191906837201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1817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1171.02</v>
      </c>
      <c r="L1178" t="s">
        <v>77</v>
      </c>
      <c r="M1178" t="s"/>
      <c r="N1178" t="s">
        <v>1823</v>
      </c>
      <c r="O1178" t="s">
        <v>79</v>
      </c>
      <c r="P1178" t="s">
        <v>1817</v>
      </c>
      <c r="Q1178" t="s"/>
      <c r="R1178" t="s">
        <v>237</v>
      </c>
      <c r="S1178" t="s">
        <v>1824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>
        <f>HYPERLINK("https://hotelmonitor-cachepage.eclerx.com/savepage/tk_1544250464354483_sr_2150.html","info")</f>
        <v/>
      </c>
      <c r="AA1178" t="n">
        <v>-3791538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265</v>
      </c>
      <c r="AQ1178" t="s">
        <v>91</v>
      </c>
      <c r="AR1178" t="s">
        <v>92</v>
      </c>
      <c r="AS1178" t="s"/>
      <c r="AT1178" t="s">
        <v>93</v>
      </c>
      <c r="AU1178" t="s"/>
      <c r="AV1178" t="s"/>
      <c r="AW1178" t="s"/>
      <c r="AX1178" t="s"/>
      <c r="AY1178" t="n">
        <v>3791538</v>
      </c>
      <c r="AZ1178" t="s">
        <v>1820</v>
      </c>
      <c r="BA1178" t="s"/>
      <c r="BB1178" t="n">
        <v>1275947</v>
      </c>
      <c r="BC1178" t="n">
        <v>98.7426051494549</v>
      </c>
      <c r="BD1178" t="n">
        <v>8.390191906837201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1817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1423.75</v>
      </c>
      <c r="L1179" t="s">
        <v>77</v>
      </c>
      <c r="M1179" t="s"/>
      <c r="N1179" t="s">
        <v>1823</v>
      </c>
      <c r="O1179" t="s">
        <v>79</v>
      </c>
      <c r="P1179" t="s">
        <v>1817</v>
      </c>
      <c r="Q1179" t="s"/>
      <c r="R1179" t="s">
        <v>237</v>
      </c>
      <c r="S1179" t="s">
        <v>1825</v>
      </c>
      <c r="T1179" t="s">
        <v>82</v>
      </c>
      <c r="U1179" t="s">
        <v>83</v>
      </c>
      <c r="V1179" t="s">
        <v>84</v>
      </c>
      <c r="W1179" t="s">
        <v>105</v>
      </c>
      <c r="X1179" t="s"/>
      <c r="Y1179" t="s">
        <v>86</v>
      </c>
      <c r="Z1179">
        <f>HYPERLINK("https://hotelmonitor-cachepage.eclerx.com/savepage/tk_1544250464354483_sr_2150.html","info")</f>
        <v/>
      </c>
      <c r="AA1179" t="n">
        <v>-3791538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265</v>
      </c>
      <c r="AQ1179" t="s">
        <v>91</v>
      </c>
      <c r="AR1179" t="s">
        <v>92</v>
      </c>
      <c r="AS1179" t="s"/>
      <c r="AT1179" t="s">
        <v>93</v>
      </c>
      <c r="AU1179" t="s"/>
      <c r="AV1179" t="s"/>
      <c r="AW1179" t="s"/>
      <c r="AX1179" t="s"/>
      <c r="AY1179" t="n">
        <v>3791538</v>
      </c>
      <c r="AZ1179" t="s">
        <v>1820</v>
      </c>
      <c r="BA1179" t="s"/>
      <c r="BB1179" t="n">
        <v>1275947</v>
      </c>
      <c r="BC1179" t="n">
        <v>98.7426051494549</v>
      </c>
      <c r="BD1179" t="n">
        <v>8.390191906837201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1817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1228.52</v>
      </c>
      <c r="L1180" t="s">
        <v>77</v>
      </c>
      <c r="M1180" t="s"/>
      <c r="N1180" t="s">
        <v>1826</v>
      </c>
      <c r="O1180" t="s">
        <v>79</v>
      </c>
      <c r="P1180" t="s">
        <v>1817</v>
      </c>
      <c r="Q1180" t="s"/>
      <c r="R1180" t="s">
        <v>237</v>
      </c>
      <c r="S1180" t="s">
        <v>1827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>
        <f>HYPERLINK("https://hotelmonitor-cachepage.eclerx.com/savepage/tk_1544250464354483_sr_2150.html","info")</f>
        <v/>
      </c>
      <c r="AA1180" t="n">
        <v>-3791538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89</v>
      </c>
      <c r="AO1180" t="s">
        <v>1828</v>
      </c>
      <c r="AP1180" t="n">
        <v>265</v>
      </c>
      <c r="AQ1180" t="s">
        <v>91</v>
      </c>
      <c r="AR1180" t="s">
        <v>71</v>
      </c>
      <c r="AS1180" t="s"/>
      <c r="AT1180" t="s">
        <v>93</v>
      </c>
      <c r="AU1180" t="s"/>
      <c r="AV1180" t="s"/>
      <c r="AW1180" t="s"/>
      <c r="AX1180" t="s"/>
      <c r="AY1180" t="n">
        <v>3791538</v>
      </c>
      <c r="AZ1180" t="s">
        <v>1820</v>
      </c>
      <c r="BA1180" t="s"/>
      <c r="BB1180" t="n">
        <v>1275947</v>
      </c>
      <c r="BC1180" t="n">
        <v>98.7426051494549</v>
      </c>
      <c r="BD1180" t="n">
        <v>8.390191906837201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1817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1255.26</v>
      </c>
      <c r="L1181" t="s">
        <v>77</v>
      </c>
      <c r="M1181" t="s"/>
      <c r="N1181" t="s">
        <v>1826</v>
      </c>
      <c r="O1181" t="s">
        <v>79</v>
      </c>
      <c r="P1181" t="s">
        <v>1817</v>
      </c>
      <c r="Q1181" t="s"/>
      <c r="R1181" t="s">
        <v>237</v>
      </c>
      <c r="S1181" t="s">
        <v>1829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>
        <f>HYPERLINK("https://hotelmonitor-cachepage.eclerx.com/savepage/tk_1544250464354483_sr_2150.html","info")</f>
        <v/>
      </c>
      <c r="AA1181" t="n">
        <v>-3791538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89</v>
      </c>
      <c r="AO1181" t="s">
        <v>882</v>
      </c>
      <c r="AP1181" t="n">
        <v>265</v>
      </c>
      <c r="AQ1181" t="s">
        <v>91</v>
      </c>
      <c r="AR1181" t="s">
        <v>92</v>
      </c>
      <c r="AS1181" t="s"/>
      <c r="AT1181" t="s">
        <v>93</v>
      </c>
      <c r="AU1181" t="s"/>
      <c r="AV1181" t="s"/>
      <c r="AW1181" t="s"/>
      <c r="AX1181" t="s"/>
      <c r="AY1181" t="n">
        <v>3791538</v>
      </c>
      <c r="AZ1181" t="s">
        <v>1820</v>
      </c>
      <c r="BA1181" t="s"/>
      <c r="BB1181" t="n">
        <v>1275947</v>
      </c>
      <c r="BC1181" t="n">
        <v>98.7426051494549</v>
      </c>
      <c r="BD1181" t="n">
        <v>8.390191906837201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1817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1475.88</v>
      </c>
      <c r="L1182" t="s">
        <v>77</v>
      </c>
      <c r="M1182" t="s"/>
      <c r="N1182" t="s">
        <v>1826</v>
      </c>
      <c r="O1182" t="s">
        <v>79</v>
      </c>
      <c r="P1182" t="s">
        <v>1817</v>
      </c>
      <c r="Q1182" t="s"/>
      <c r="R1182" t="s">
        <v>237</v>
      </c>
      <c r="S1182" t="s">
        <v>1830</v>
      </c>
      <c r="T1182" t="s">
        <v>82</v>
      </c>
      <c r="U1182" t="s">
        <v>83</v>
      </c>
      <c r="V1182" t="s">
        <v>84</v>
      </c>
      <c r="W1182" t="s">
        <v>105</v>
      </c>
      <c r="X1182" t="s"/>
      <c r="Y1182" t="s">
        <v>86</v>
      </c>
      <c r="Z1182">
        <f>HYPERLINK("https://hotelmonitor-cachepage.eclerx.com/savepage/tk_1544250464354483_sr_2150.html","info")</f>
        <v/>
      </c>
      <c r="AA1182" t="n">
        <v>-3791538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89</v>
      </c>
      <c r="AO1182" t="s">
        <v>1831</v>
      </c>
      <c r="AP1182" t="n">
        <v>265</v>
      </c>
      <c r="AQ1182" t="s">
        <v>91</v>
      </c>
      <c r="AR1182" t="s">
        <v>71</v>
      </c>
      <c r="AS1182" t="s"/>
      <c r="AT1182" t="s">
        <v>93</v>
      </c>
      <c r="AU1182" t="s"/>
      <c r="AV1182" t="s"/>
      <c r="AW1182" t="s"/>
      <c r="AX1182" t="s"/>
      <c r="AY1182" t="n">
        <v>3791538</v>
      </c>
      <c r="AZ1182" t="s">
        <v>1820</v>
      </c>
      <c r="BA1182" t="s"/>
      <c r="BB1182" t="n">
        <v>1275947</v>
      </c>
      <c r="BC1182" t="n">
        <v>98.7426051494549</v>
      </c>
      <c r="BD1182" t="n">
        <v>8.390191906837201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1817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1508</v>
      </c>
      <c r="L1183" t="s">
        <v>77</v>
      </c>
      <c r="M1183" t="s"/>
      <c r="N1183" t="s">
        <v>1826</v>
      </c>
      <c r="O1183" t="s">
        <v>79</v>
      </c>
      <c r="P1183" t="s">
        <v>1817</v>
      </c>
      <c r="Q1183" t="s"/>
      <c r="R1183" t="s">
        <v>237</v>
      </c>
      <c r="S1183" t="s">
        <v>1832</v>
      </c>
      <c r="T1183" t="s">
        <v>82</v>
      </c>
      <c r="U1183" t="s">
        <v>83</v>
      </c>
      <c r="V1183" t="s">
        <v>84</v>
      </c>
      <c r="W1183" t="s">
        <v>105</v>
      </c>
      <c r="X1183" t="s"/>
      <c r="Y1183" t="s">
        <v>86</v>
      </c>
      <c r="Z1183">
        <f>HYPERLINK("https://hotelmonitor-cachepage.eclerx.com/savepage/tk_1544250464354483_sr_2150.html","info")</f>
        <v/>
      </c>
      <c r="AA1183" t="n">
        <v>-3791538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89</v>
      </c>
      <c r="AO1183" t="s">
        <v>1041</v>
      </c>
      <c r="AP1183" t="n">
        <v>265</v>
      </c>
      <c r="AQ1183" t="s">
        <v>91</v>
      </c>
      <c r="AR1183" t="s">
        <v>92</v>
      </c>
      <c r="AS1183" t="s"/>
      <c r="AT1183" t="s">
        <v>93</v>
      </c>
      <c r="AU1183" t="s"/>
      <c r="AV1183" t="s"/>
      <c r="AW1183" t="s"/>
      <c r="AX1183" t="s"/>
      <c r="AY1183" t="n">
        <v>3791538</v>
      </c>
      <c r="AZ1183" t="s">
        <v>1820</v>
      </c>
      <c r="BA1183" t="s"/>
      <c r="BB1183" t="n">
        <v>1275947</v>
      </c>
      <c r="BC1183" t="n">
        <v>98.7426051494549</v>
      </c>
      <c r="BD1183" t="n">
        <v>8.390191906837201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1833</v>
      </c>
      <c r="F1184" t="n">
        <v>6447873</v>
      </c>
      <c r="G1184" t="s">
        <v>74</v>
      </c>
      <c r="H1184" t="s">
        <v>75</v>
      </c>
      <c r="I1184" t="s"/>
      <c r="J1184" t="s">
        <v>76</v>
      </c>
      <c r="K1184" t="n">
        <v>6639.93</v>
      </c>
      <c r="L1184" t="s">
        <v>77</v>
      </c>
      <c r="M1184" t="s"/>
      <c r="N1184" t="s">
        <v>1083</v>
      </c>
      <c r="O1184" t="s">
        <v>79</v>
      </c>
      <c r="P1184" t="s">
        <v>1833</v>
      </c>
      <c r="Q1184" t="s"/>
      <c r="R1184" t="s">
        <v>148</v>
      </c>
      <c r="S1184" t="s">
        <v>1834</v>
      </c>
      <c r="T1184" t="s">
        <v>82</v>
      </c>
      <c r="U1184" t="s">
        <v>83</v>
      </c>
      <c r="V1184" t="s">
        <v>84</v>
      </c>
      <c r="W1184" t="s">
        <v>105</v>
      </c>
      <c r="X1184" t="s"/>
      <c r="Y1184" t="s">
        <v>86</v>
      </c>
      <c r="Z1184">
        <f>HYPERLINK("https://hotelmonitor-cachepage.eclerx.com/savepage/tk_15442499165732977_sr_2150.html","info")</f>
        <v/>
      </c>
      <c r="AA1184" t="n">
        <v>623768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89</v>
      </c>
      <c r="AO1184" t="s">
        <v>1835</v>
      </c>
      <c r="AP1184" t="n">
        <v>25</v>
      </c>
      <c r="AQ1184" t="s">
        <v>91</v>
      </c>
      <c r="AR1184" t="s">
        <v>92</v>
      </c>
      <c r="AS1184" t="s"/>
      <c r="AT1184" t="s">
        <v>93</v>
      </c>
      <c r="AU1184" t="s"/>
      <c r="AV1184" t="s"/>
      <c r="AW1184" t="s"/>
      <c r="AX1184" t="s"/>
      <c r="AY1184" t="n">
        <v>6224934</v>
      </c>
      <c r="AZ1184" t="s">
        <v>1836</v>
      </c>
      <c r="BA1184" t="s"/>
      <c r="BB1184" t="n">
        <v>3624817</v>
      </c>
      <c r="BC1184" t="n">
        <v>98.825423</v>
      </c>
      <c r="BD1184" t="n">
        <v>8.032294500000001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1833</v>
      </c>
      <c r="F1185" t="n">
        <v>6447873</v>
      </c>
      <c r="G1185" t="s">
        <v>74</v>
      </c>
      <c r="H1185" t="s">
        <v>75</v>
      </c>
      <c r="I1185" t="s"/>
      <c r="J1185" t="s">
        <v>76</v>
      </c>
      <c r="K1185" t="n">
        <v>7025.75</v>
      </c>
      <c r="L1185" t="s">
        <v>77</v>
      </c>
      <c r="M1185" t="s"/>
      <c r="N1185" t="s">
        <v>1083</v>
      </c>
      <c r="O1185" t="s">
        <v>79</v>
      </c>
      <c r="P1185" t="s">
        <v>1833</v>
      </c>
      <c r="Q1185" t="s"/>
      <c r="R1185" t="s">
        <v>148</v>
      </c>
      <c r="S1185" t="s">
        <v>1837</v>
      </c>
      <c r="T1185" t="s">
        <v>82</v>
      </c>
      <c r="U1185" t="s">
        <v>83</v>
      </c>
      <c r="V1185" t="s">
        <v>84</v>
      </c>
      <c r="W1185" t="s">
        <v>105</v>
      </c>
      <c r="X1185" t="s"/>
      <c r="Y1185" t="s">
        <v>86</v>
      </c>
      <c r="Z1185">
        <f>HYPERLINK("https://hotelmonitor-cachepage.eclerx.com/savepage/tk_15442499165732977_sr_2150.html","info")</f>
        <v/>
      </c>
      <c r="AA1185" t="n">
        <v>623768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89</v>
      </c>
      <c r="AO1185" t="s">
        <v>1838</v>
      </c>
      <c r="AP1185" t="n">
        <v>25</v>
      </c>
      <c r="AQ1185" t="s">
        <v>91</v>
      </c>
      <c r="AR1185" t="s">
        <v>71</v>
      </c>
      <c r="AS1185" t="s"/>
      <c r="AT1185" t="s">
        <v>93</v>
      </c>
      <c r="AU1185" t="s"/>
      <c r="AV1185" t="s"/>
      <c r="AW1185" t="s"/>
      <c r="AX1185" t="s"/>
      <c r="AY1185" t="n">
        <v>6224934</v>
      </c>
      <c r="AZ1185" t="s">
        <v>1836</v>
      </c>
      <c r="BA1185" t="s"/>
      <c r="BB1185" t="n">
        <v>3624817</v>
      </c>
      <c r="BC1185" t="n">
        <v>98.825423</v>
      </c>
      <c r="BD1185" t="n">
        <v>8.032294500000001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95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1833</v>
      </c>
      <c r="F1186" t="n">
        <v>6447873</v>
      </c>
      <c r="G1186" t="s">
        <v>74</v>
      </c>
      <c r="H1186" t="s">
        <v>75</v>
      </c>
      <c r="I1186" t="s"/>
      <c r="J1186" t="s">
        <v>76</v>
      </c>
      <c r="K1186" t="n">
        <v>7025.75</v>
      </c>
      <c r="L1186" t="s">
        <v>77</v>
      </c>
      <c r="M1186" t="s"/>
      <c r="N1186" t="s">
        <v>1083</v>
      </c>
      <c r="O1186" t="s">
        <v>79</v>
      </c>
      <c r="P1186" t="s">
        <v>1833</v>
      </c>
      <c r="Q1186" t="s"/>
      <c r="R1186" t="s">
        <v>148</v>
      </c>
      <c r="S1186" t="s">
        <v>1837</v>
      </c>
      <c r="T1186" t="s">
        <v>82</v>
      </c>
      <c r="U1186" t="s">
        <v>83</v>
      </c>
      <c r="V1186" t="s">
        <v>84</v>
      </c>
      <c r="W1186" t="s">
        <v>105</v>
      </c>
      <c r="X1186" t="s"/>
      <c r="Y1186" t="s">
        <v>86</v>
      </c>
      <c r="Z1186">
        <f>HYPERLINK("https://hotelmonitor-cachepage.eclerx.com/savepage/tk_15442499165732977_sr_2150.html","info")</f>
        <v/>
      </c>
      <c r="AA1186" t="n">
        <v>623768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89</v>
      </c>
      <c r="AO1186" t="s">
        <v>1838</v>
      </c>
      <c r="AP1186" t="n">
        <v>25</v>
      </c>
      <c r="AQ1186" t="s">
        <v>91</v>
      </c>
      <c r="AR1186" t="s">
        <v>261</v>
      </c>
      <c r="AS1186" t="s"/>
      <c r="AT1186" t="s">
        <v>93</v>
      </c>
      <c r="AU1186" t="s"/>
      <c r="AV1186" t="s"/>
      <c r="AW1186" t="s"/>
      <c r="AX1186" t="s"/>
      <c r="AY1186" t="n">
        <v>6224934</v>
      </c>
      <c r="AZ1186" t="s">
        <v>1836</v>
      </c>
      <c r="BA1186" t="s"/>
      <c r="BB1186" t="n">
        <v>3624817</v>
      </c>
      <c r="BC1186" t="n">
        <v>98.825423</v>
      </c>
      <c r="BD1186" t="n">
        <v>8.032294500000001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95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1833</v>
      </c>
      <c r="F1187" t="n">
        <v>6447873</v>
      </c>
      <c r="G1187" t="s">
        <v>74</v>
      </c>
      <c r="H1187" t="s">
        <v>75</v>
      </c>
      <c r="I1187" t="s"/>
      <c r="J1187" t="s">
        <v>76</v>
      </c>
      <c r="K1187" t="n">
        <v>7119.8</v>
      </c>
      <c r="L1187" t="s">
        <v>77</v>
      </c>
      <c r="M1187" t="s"/>
      <c r="N1187" t="s">
        <v>1839</v>
      </c>
      <c r="O1187" t="s">
        <v>79</v>
      </c>
      <c r="P1187" t="s">
        <v>1833</v>
      </c>
      <c r="Q1187" t="s"/>
      <c r="R1187" t="s">
        <v>148</v>
      </c>
      <c r="S1187" t="s">
        <v>1840</v>
      </c>
      <c r="T1187" t="s">
        <v>82</v>
      </c>
      <c r="U1187" t="s">
        <v>83</v>
      </c>
      <c r="V1187" t="s">
        <v>84</v>
      </c>
      <c r="W1187" t="s">
        <v>105</v>
      </c>
      <c r="X1187" t="s"/>
      <c r="Y1187" t="s">
        <v>86</v>
      </c>
      <c r="Z1187">
        <f>HYPERLINK("https://hotelmonitor-cachepage.eclerx.com/savepage/tk_15442499165732977_sr_2150.html","info")</f>
        <v/>
      </c>
      <c r="AA1187" t="n">
        <v>623768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89</v>
      </c>
      <c r="AO1187" t="s">
        <v>572</v>
      </c>
      <c r="AP1187" t="n">
        <v>25</v>
      </c>
      <c r="AQ1187" t="s">
        <v>91</v>
      </c>
      <c r="AR1187" t="s">
        <v>92</v>
      </c>
      <c r="AS1187" t="s"/>
      <c r="AT1187" t="s">
        <v>93</v>
      </c>
      <c r="AU1187" t="s"/>
      <c r="AV1187" t="s"/>
      <c r="AW1187" t="s"/>
      <c r="AX1187" t="s"/>
      <c r="AY1187" t="n">
        <v>6224934</v>
      </c>
      <c r="AZ1187" t="s">
        <v>1836</v>
      </c>
      <c r="BA1187" t="s"/>
      <c r="BB1187" t="n">
        <v>3624817</v>
      </c>
      <c r="BC1187" t="n">
        <v>98.825423</v>
      </c>
      <c r="BD1187" t="n">
        <v>8.032294500000001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95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1833</v>
      </c>
      <c r="F1188" t="n">
        <v>6447873</v>
      </c>
      <c r="G1188" t="s">
        <v>74</v>
      </c>
      <c r="H1188" t="s">
        <v>75</v>
      </c>
      <c r="I1188" t="s"/>
      <c r="J1188" t="s">
        <v>76</v>
      </c>
      <c r="K1188" t="n">
        <v>7439.93</v>
      </c>
      <c r="L1188" t="s">
        <v>77</v>
      </c>
      <c r="M1188" t="s"/>
      <c r="N1188" t="s">
        <v>1189</v>
      </c>
      <c r="O1188" t="s">
        <v>79</v>
      </c>
      <c r="P1188" t="s">
        <v>1833</v>
      </c>
      <c r="Q1188" t="s"/>
      <c r="R1188" t="s">
        <v>148</v>
      </c>
      <c r="S1188" t="s">
        <v>1841</v>
      </c>
      <c r="T1188" t="s">
        <v>82</v>
      </c>
      <c r="U1188" t="s">
        <v>83</v>
      </c>
      <c r="V1188" t="s">
        <v>84</v>
      </c>
      <c r="W1188" t="s">
        <v>105</v>
      </c>
      <c r="X1188" t="s"/>
      <c r="Y1188" t="s">
        <v>86</v>
      </c>
      <c r="Z1188">
        <f>HYPERLINK("https://hotelmonitor-cachepage.eclerx.com/savepage/tk_15442499165732977_sr_2150.html","info")</f>
        <v/>
      </c>
      <c r="AA1188" t="n">
        <v>623768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89</v>
      </c>
      <c r="AO1188" t="s">
        <v>1842</v>
      </c>
      <c r="AP1188" t="n">
        <v>25</v>
      </c>
      <c r="AQ1188" t="s">
        <v>91</v>
      </c>
      <c r="AR1188" t="s">
        <v>92</v>
      </c>
      <c r="AS1188" t="s"/>
      <c r="AT1188" t="s">
        <v>93</v>
      </c>
      <c r="AU1188" t="s"/>
      <c r="AV1188" t="s"/>
      <c r="AW1188" t="s"/>
      <c r="AX1188" t="s"/>
      <c r="AY1188" t="n">
        <v>6224934</v>
      </c>
      <c r="AZ1188" t="s">
        <v>1836</v>
      </c>
      <c r="BA1188" t="s"/>
      <c r="BB1188" t="n">
        <v>3624817</v>
      </c>
      <c r="BC1188" t="n">
        <v>98.825423</v>
      </c>
      <c r="BD1188" t="n">
        <v>8.032294500000001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95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1833</v>
      </c>
      <c r="F1189" t="n">
        <v>6447873</v>
      </c>
      <c r="G1189" t="s">
        <v>74</v>
      </c>
      <c r="H1189" t="s">
        <v>75</v>
      </c>
      <c r="I1189" t="s"/>
      <c r="J1189" t="s">
        <v>76</v>
      </c>
      <c r="K1189" t="n">
        <v>7533.5</v>
      </c>
      <c r="L1189" t="s">
        <v>77</v>
      </c>
      <c r="M1189" t="s"/>
      <c r="N1189" t="s">
        <v>1839</v>
      </c>
      <c r="O1189" t="s">
        <v>79</v>
      </c>
      <c r="P1189" t="s">
        <v>1833</v>
      </c>
      <c r="Q1189" t="s"/>
      <c r="R1189" t="s">
        <v>148</v>
      </c>
      <c r="S1189" t="s">
        <v>1843</v>
      </c>
      <c r="T1189" t="s">
        <v>82</v>
      </c>
      <c r="U1189" t="s">
        <v>83</v>
      </c>
      <c r="V1189" t="s">
        <v>84</v>
      </c>
      <c r="W1189" t="s">
        <v>105</v>
      </c>
      <c r="X1189" t="s"/>
      <c r="Y1189" t="s">
        <v>86</v>
      </c>
      <c r="Z1189">
        <f>HYPERLINK("https://hotelmonitor-cachepage.eclerx.com/savepage/tk_15442499165732977_sr_2150.html","info")</f>
        <v/>
      </c>
      <c r="AA1189" t="n">
        <v>623768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89</v>
      </c>
      <c r="AO1189" t="s">
        <v>1844</v>
      </c>
      <c r="AP1189" t="n">
        <v>25</v>
      </c>
      <c r="AQ1189" t="s">
        <v>91</v>
      </c>
      <c r="AR1189" t="s">
        <v>71</v>
      </c>
      <c r="AS1189" t="s"/>
      <c r="AT1189" t="s">
        <v>93</v>
      </c>
      <c r="AU1189" t="s"/>
      <c r="AV1189" t="s"/>
      <c r="AW1189" t="s"/>
      <c r="AX1189" t="s"/>
      <c r="AY1189" t="n">
        <v>6224934</v>
      </c>
      <c r="AZ1189" t="s">
        <v>1836</v>
      </c>
      <c r="BA1189" t="s"/>
      <c r="BB1189" t="n">
        <v>3624817</v>
      </c>
      <c r="BC1189" t="n">
        <v>98.825423</v>
      </c>
      <c r="BD1189" t="n">
        <v>8.032294500000001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95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1833</v>
      </c>
      <c r="F1190" t="n">
        <v>6447873</v>
      </c>
      <c r="G1190" t="s">
        <v>74</v>
      </c>
      <c r="H1190" t="s">
        <v>75</v>
      </c>
      <c r="I1190" t="s"/>
      <c r="J1190" t="s">
        <v>76</v>
      </c>
      <c r="K1190" t="n">
        <v>7533.5</v>
      </c>
      <c r="L1190" t="s">
        <v>77</v>
      </c>
      <c r="M1190" t="s"/>
      <c r="N1190" t="s">
        <v>1839</v>
      </c>
      <c r="O1190" t="s">
        <v>79</v>
      </c>
      <c r="P1190" t="s">
        <v>1833</v>
      </c>
      <c r="Q1190" t="s"/>
      <c r="R1190" t="s">
        <v>148</v>
      </c>
      <c r="S1190" t="s">
        <v>1843</v>
      </c>
      <c r="T1190" t="s">
        <v>82</v>
      </c>
      <c r="U1190" t="s">
        <v>83</v>
      </c>
      <c r="V1190" t="s">
        <v>84</v>
      </c>
      <c r="W1190" t="s">
        <v>105</v>
      </c>
      <c r="X1190" t="s"/>
      <c r="Y1190" t="s">
        <v>86</v>
      </c>
      <c r="Z1190">
        <f>HYPERLINK("https://hotelmonitor-cachepage.eclerx.com/savepage/tk_15442499165732977_sr_2150.html","info")</f>
        <v/>
      </c>
      <c r="AA1190" t="n">
        <v>623768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89</v>
      </c>
      <c r="AO1190" t="s">
        <v>1844</v>
      </c>
      <c r="AP1190" t="n">
        <v>25</v>
      </c>
      <c r="AQ1190" t="s">
        <v>91</v>
      </c>
      <c r="AR1190" t="s">
        <v>261</v>
      </c>
      <c r="AS1190" t="s"/>
      <c r="AT1190" t="s">
        <v>93</v>
      </c>
      <c r="AU1190" t="s"/>
      <c r="AV1190" t="s"/>
      <c r="AW1190" t="s"/>
      <c r="AX1190" t="s"/>
      <c r="AY1190" t="n">
        <v>6224934</v>
      </c>
      <c r="AZ1190" t="s">
        <v>1836</v>
      </c>
      <c r="BA1190" t="s"/>
      <c r="BB1190" t="n">
        <v>3624817</v>
      </c>
      <c r="BC1190" t="n">
        <v>98.825423</v>
      </c>
      <c r="BD1190" t="n">
        <v>8.032294500000001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95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1833</v>
      </c>
      <c r="F1191" t="n">
        <v>6447873</v>
      </c>
      <c r="G1191" t="s">
        <v>74</v>
      </c>
      <c r="H1191" t="s">
        <v>75</v>
      </c>
      <c r="I1191" t="s"/>
      <c r="J1191" t="s">
        <v>76</v>
      </c>
      <c r="K1191" t="n">
        <v>7840.27</v>
      </c>
      <c r="L1191" t="s">
        <v>77</v>
      </c>
      <c r="M1191" t="s"/>
      <c r="N1191" t="s">
        <v>1845</v>
      </c>
      <c r="O1191" t="s">
        <v>79</v>
      </c>
      <c r="P1191" t="s">
        <v>1833</v>
      </c>
      <c r="Q1191" t="s"/>
      <c r="R1191" t="s">
        <v>148</v>
      </c>
      <c r="S1191" t="s">
        <v>1846</v>
      </c>
      <c r="T1191" t="s">
        <v>82</v>
      </c>
      <c r="U1191" t="s">
        <v>83</v>
      </c>
      <c r="V1191" t="s">
        <v>84</v>
      </c>
      <c r="W1191" t="s">
        <v>105</v>
      </c>
      <c r="X1191" t="s"/>
      <c r="Y1191" t="s">
        <v>86</v>
      </c>
      <c r="Z1191">
        <f>HYPERLINK("https://hotelmonitor-cachepage.eclerx.com/savepage/tk_15442499165732977_sr_2150.html","info")</f>
        <v/>
      </c>
      <c r="AA1191" t="n">
        <v>623768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89</v>
      </c>
      <c r="AO1191" t="s">
        <v>1086</v>
      </c>
      <c r="AP1191" t="n">
        <v>25</v>
      </c>
      <c r="AQ1191" t="s">
        <v>91</v>
      </c>
      <c r="AR1191" t="s">
        <v>92</v>
      </c>
      <c r="AS1191" t="s"/>
      <c r="AT1191" t="s">
        <v>93</v>
      </c>
      <c r="AU1191" t="s"/>
      <c r="AV1191" t="s"/>
      <c r="AW1191" t="s"/>
      <c r="AX1191" t="s"/>
      <c r="AY1191" t="n">
        <v>6224934</v>
      </c>
      <c r="AZ1191" t="s">
        <v>1836</v>
      </c>
      <c r="BA1191" t="s"/>
      <c r="BB1191" t="n">
        <v>3624817</v>
      </c>
      <c r="BC1191" t="n">
        <v>98.825423</v>
      </c>
      <c r="BD1191" t="n">
        <v>8.032294500000001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95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1833</v>
      </c>
      <c r="F1192" t="n">
        <v>6447873</v>
      </c>
      <c r="G1192" t="s">
        <v>74</v>
      </c>
      <c r="H1192" t="s">
        <v>75</v>
      </c>
      <c r="I1192" t="s"/>
      <c r="J1192" t="s">
        <v>76</v>
      </c>
      <c r="K1192" t="n">
        <v>7872.38</v>
      </c>
      <c r="L1192" t="s">
        <v>77</v>
      </c>
      <c r="M1192" t="s"/>
      <c r="N1192" t="s">
        <v>1189</v>
      </c>
      <c r="O1192" t="s">
        <v>79</v>
      </c>
      <c r="P1192" t="s">
        <v>1833</v>
      </c>
      <c r="Q1192" t="s"/>
      <c r="R1192" t="s">
        <v>148</v>
      </c>
      <c r="S1192" t="s">
        <v>1847</v>
      </c>
      <c r="T1192" t="s">
        <v>82</v>
      </c>
      <c r="U1192" t="s">
        <v>83</v>
      </c>
      <c r="V1192" t="s">
        <v>84</v>
      </c>
      <c r="W1192" t="s">
        <v>105</v>
      </c>
      <c r="X1192" t="s"/>
      <c r="Y1192" t="s">
        <v>86</v>
      </c>
      <c r="Z1192">
        <f>HYPERLINK("https://hotelmonitor-cachepage.eclerx.com/savepage/tk_15442499165732977_sr_2150.html","info")</f>
        <v/>
      </c>
      <c r="AA1192" t="n">
        <v>623768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89</v>
      </c>
      <c r="AO1192" t="s">
        <v>1848</v>
      </c>
      <c r="AP1192" t="n">
        <v>25</v>
      </c>
      <c r="AQ1192" t="s">
        <v>91</v>
      </c>
      <c r="AR1192" t="s">
        <v>71</v>
      </c>
      <c r="AS1192" t="s"/>
      <c r="AT1192" t="s">
        <v>93</v>
      </c>
      <c r="AU1192" t="s"/>
      <c r="AV1192" t="s"/>
      <c r="AW1192" t="s"/>
      <c r="AX1192" t="s"/>
      <c r="AY1192" t="n">
        <v>6224934</v>
      </c>
      <c r="AZ1192" t="s">
        <v>1836</v>
      </c>
      <c r="BA1192" t="s"/>
      <c r="BB1192" t="n">
        <v>3624817</v>
      </c>
      <c r="BC1192" t="n">
        <v>98.825423</v>
      </c>
      <c r="BD1192" t="n">
        <v>8.032294500000001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95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1833</v>
      </c>
      <c r="F1193" t="n">
        <v>6447873</v>
      </c>
      <c r="G1193" t="s">
        <v>74</v>
      </c>
      <c r="H1193" t="s">
        <v>75</v>
      </c>
      <c r="I1193" t="s"/>
      <c r="J1193" t="s">
        <v>76</v>
      </c>
      <c r="K1193" t="n">
        <v>7872.38</v>
      </c>
      <c r="L1193" t="s">
        <v>77</v>
      </c>
      <c r="M1193" t="s"/>
      <c r="N1193" t="s">
        <v>1189</v>
      </c>
      <c r="O1193" t="s">
        <v>79</v>
      </c>
      <c r="P1193" t="s">
        <v>1833</v>
      </c>
      <c r="Q1193" t="s"/>
      <c r="R1193" t="s">
        <v>148</v>
      </c>
      <c r="S1193" t="s">
        <v>1847</v>
      </c>
      <c r="T1193" t="s">
        <v>82</v>
      </c>
      <c r="U1193" t="s">
        <v>83</v>
      </c>
      <c r="V1193" t="s">
        <v>84</v>
      </c>
      <c r="W1193" t="s">
        <v>105</v>
      </c>
      <c r="X1193" t="s"/>
      <c r="Y1193" t="s">
        <v>86</v>
      </c>
      <c r="Z1193">
        <f>HYPERLINK("https://hotelmonitor-cachepage.eclerx.com/savepage/tk_15442499165732977_sr_2150.html","info")</f>
        <v/>
      </c>
      <c r="AA1193" t="n">
        <v>623768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89</v>
      </c>
      <c r="AO1193" t="s">
        <v>1848</v>
      </c>
      <c r="AP1193" t="n">
        <v>25</v>
      </c>
      <c r="AQ1193" t="s">
        <v>91</v>
      </c>
      <c r="AR1193" t="s">
        <v>261</v>
      </c>
      <c r="AS1193" t="s"/>
      <c r="AT1193" t="s">
        <v>93</v>
      </c>
      <c r="AU1193" t="s"/>
      <c r="AV1193" t="s"/>
      <c r="AW1193" t="s"/>
      <c r="AX1193" t="s"/>
      <c r="AY1193" t="n">
        <v>6224934</v>
      </c>
      <c r="AZ1193" t="s">
        <v>1836</v>
      </c>
      <c r="BA1193" t="s"/>
      <c r="BB1193" t="n">
        <v>3624817</v>
      </c>
      <c r="BC1193" t="n">
        <v>98.825423</v>
      </c>
      <c r="BD1193" t="n">
        <v>8.032294500000001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95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1833</v>
      </c>
      <c r="F1194" t="n">
        <v>6447873</v>
      </c>
      <c r="G1194" t="s">
        <v>74</v>
      </c>
      <c r="H1194" t="s">
        <v>75</v>
      </c>
      <c r="I1194" t="s"/>
      <c r="J1194" t="s">
        <v>76</v>
      </c>
      <c r="K1194" t="n">
        <v>8295.690000000001</v>
      </c>
      <c r="L1194" t="s">
        <v>77</v>
      </c>
      <c r="M1194" t="s"/>
      <c r="N1194" t="s">
        <v>1845</v>
      </c>
      <c r="O1194" t="s">
        <v>79</v>
      </c>
      <c r="P1194" t="s">
        <v>1833</v>
      </c>
      <c r="Q1194" t="s"/>
      <c r="R1194" t="s">
        <v>148</v>
      </c>
      <c r="S1194" t="s">
        <v>1849</v>
      </c>
      <c r="T1194" t="s">
        <v>82</v>
      </c>
      <c r="U1194" t="s">
        <v>83</v>
      </c>
      <c r="V1194" t="s">
        <v>84</v>
      </c>
      <c r="W1194" t="s">
        <v>105</v>
      </c>
      <c r="X1194" t="s"/>
      <c r="Y1194" t="s">
        <v>86</v>
      </c>
      <c r="Z1194">
        <f>HYPERLINK("https://hotelmonitor-cachepage.eclerx.com/savepage/tk_15442499165732977_sr_2150.html","info")</f>
        <v/>
      </c>
      <c r="AA1194" t="n">
        <v>623768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89</v>
      </c>
      <c r="AO1194" t="s">
        <v>1850</v>
      </c>
      <c r="AP1194" t="n">
        <v>25</v>
      </c>
      <c r="AQ1194" t="s">
        <v>91</v>
      </c>
      <c r="AR1194" t="s">
        <v>71</v>
      </c>
      <c r="AS1194" t="s"/>
      <c r="AT1194" t="s">
        <v>93</v>
      </c>
      <c r="AU1194" t="s"/>
      <c r="AV1194" t="s"/>
      <c r="AW1194" t="s"/>
      <c r="AX1194" t="s"/>
      <c r="AY1194" t="n">
        <v>6224934</v>
      </c>
      <c r="AZ1194" t="s">
        <v>1836</v>
      </c>
      <c r="BA1194" t="s"/>
      <c r="BB1194" t="n">
        <v>3624817</v>
      </c>
      <c r="BC1194" t="n">
        <v>98.825423</v>
      </c>
      <c r="BD1194" t="n">
        <v>8.032294500000001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95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1833</v>
      </c>
      <c r="F1195" t="n">
        <v>6447873</v>
      </c>
      <c r="G1195" t="s">
        <v>74</v>
      </c>
      <c r="H1195" t="s">
        <v>75</v>
      </c>
      <c r="I1195" t="s"/>
      <c r="J1195" t="s">
        <v>76</v>
      </c>
      <c r="K1195" t="n">
        <v>8295.690000000001</v>
      </c>
      <c r="L1195" t="s">
        <v>77</v>
      </c>
      <c r="M1195" t="s"/>
      <c r="N1195" t="s">
        <v>1845</v>
      </c>
      <c r="O1195" t="s">
        <v>79</v>
      </c>
      <c r="P1195" t="s">
        <v>1833</v>
      </c>
      <c r="Q1195" t="s"/>
      <c r="R1195" t="s">
        <v>148</v>
      </c>
      <c r="S1195" t="s">
        <v>1849</v>
      </c>
      <c r="T1195" t="s">
        <v>82</v>
      </c>
      <c r="U1195" t="s">
        <v>83</v>
      </c>
      <c r="V1195" t="s">
        <v>84</v>
      </c>
      <c r="W1195" t="s">
        <v>105</v>
      </c>
      <c r="X1195" t="s"/>
      <c r="Y1195" t="s">
        <v>86</v>
      </c>
      <c r="Z1195">
        <f>HYPERLINK("https://hotelmonitor-cachepage.eclerx.com/savepage/tk_15442499165732977_sr_2150.html","info")</f>
        <v/>
      </c>
      <c r="AA1195" t="n">
        <v>623768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89</v>
      </c>
      <c r="AO1195" t="s">
        <v>1850</v>
      </c>
      <c r="AP1195" t="n">
        <v>25</v>
      </c>
      <c r="AQ1195" t="s">
        <v>91</v>
      </c>
      <c r="AR1195" t="s">
        <v>261</v>
      </c>
      <c r="AS1195" t="s"/>
      <c r="AT1195" t="s">
        <v>93</v>
      </c>
      <c r="AU1195" t="s"/>
      <c r="AV1195" t="s"/>
      <c r="AW1195" t="s"/>
      <c r="AX1195" t="s"/>
      <c r="AY1195" t="n">
        <v>6224934</v>
      </c>
      <c r="AZ1195" t="s">
        <v>1836</v>
      </c>
      <c r="BA1195" t="s"/>
      <c r="BB1195" t="n">
        <v>3624817</v>
      </c>
      <c r="BC1195" t="n">
        <v>98.825423</v>
      </c>
      <c r="BD1195" t="n">
        <v>8.032294500000001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95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1833</v>
      </c>
      <c r="F1196" t="n">
        <v>6447873</v>
      </c>
      <c r="G1196" t="s">
        <v>74</v>
      </c>
      <c r="H1196" t="s">
        <v>75</v>
      </c>
      <c r="I1196" t="s"/>
      <c r="J1196" t="s">
        <v>76</v>
      </c>
      <c r="K1196" t="n">
        <v>8782.190000000001</v>
      </c>
      <c r="L1196" t="s">
        <v>77</v>
      </c>
      <c r="M1196" t="s"/>
      <c r="N1196" t="s">
        <v>1083</v>
      </c>
      <c r="O1196" t="s">
        <v>79</v>
      </c>
      <c r="P1196" t="s">
        <v>1833</v>
      </c>
      <c r="Q1196" t="s"/>
      <c r="R1196" t="s">
        <v>148</v>
      </c>
      <c r="S1196" t="s">
        <v>1851</v>
      </c>
      <c r="T1196" t="s">
        <v>82</v>
      </c>
      <c r="U1196" t="s">
        <v>83</v>
      </c>
      <c r="V1196" t="s">
        <v>84</v>
      </c>
      <c r="W1196" t="s">
        <v>105</v>
      </c>
      <c r="X1196" t="s"/>
      <c r="Y1196" t="s">
        <v>86</v>
      </c>
      <c r="Z1196">
        <f>HYPERLINK("https://hotelmonitor-cachepage.eclerx.com/savepage/tk_15442499165732977_sr_2150.html","info")</f>
        <v/>
      </c>
      <c r="AA1196" t="n">
        <v>623768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89</v>
      </c>
      <c r="AO1196" t="s">
        <v>1852</v>
      </c>
      <c r="AP1196" t="n">
        <v>25</v>
      </c>
      <c r="AQ1196" t="s">
        <v>91</v>
      </c>
      <c r="AR1196" t="s">
        <v>71</v>
      </c>
      <c r="AS1196" t="s"/>
      <c r="AT1196" t="s">
        <v>93</v>
      </c>
      <c r="AU1196" t="s"/>
      <c r="AV1196" t="s"/>
      <c r="AW1196" t="s"/>
      <c r="AX1196" t="s"/>
      <c r="AY1196" t="n">
        <v>6224934</v>
      </c>
      <c r="AZ1196" t="s">
        <v>1836</v>
      </c>
      <c r="BA1196" t="s"/>
      <c r="BB1196" t="n">
        <v>3624817</v>
      </c>
      <c r="BC1196" t="n">
        <v>98.825423</v>
      </c>
      <c r="BD1196" t="n">
        <v>8.032294500000001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95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1833</v>
      </c>
      <c r="F1197" t="n">
        <v>6447873</v>
      </c>
      <c r="G1197" t="s">
        <v>74</v>
      </c>
      <c r="H1197" t="s">
        <v>75</v>
      </c>
      <c r="I1197" t="s"/>
      <c r="J1197" t="s">
        <v>76</v>
      </c>
      <c r="K1197" t="n">
        <v>8782.190000000001</v>
      </c>
      <c r="L1197" t="s">
        <v>77</v>
      </c>
      <c r="M1197" t="s"/>
      <c r="N1197" t="s">
        <v>1083</v>
      </c>
      <c r="O1197" t="s">
        <v>79</v>
      </c>
      <c r="P1197" t="s">
        <v>1833</v>
      </c>
      <c r="Q1197" t="s"/>
      <c r="R1197" t="s">
        <v>148</v>
      </c>
      <c r="S1197" t="s">
        <v>1851</v>
      </c>
      <c r="T1197" t="s">
        <v>82</v>
      </c>
      <c r="U1197" t="s">
        <v>83</v>
      </c>
      <c r="V1197" t="s">
        <v>84</v>
      </c>
      <c r="W1197" t="s">
        <v>105</v>
      </c>
      <c r="X1197" t="s"/>
      <c r="Y1197" t="s">
        <v>86</v>
      </c>
      <c r="Z1197">
        <f>HYPERLINK("https://hotelmonitor-cachepage.eclerx.com/savepage/tk_15442499165732977_sr_2150.html","info")</f>
        <v/>
      </c>
      <c r="AA1197" t="n">
        <v>623768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89</v>
      </c>
      <c r="AO1197" t="s">
        <v>1852</v>
      </c>
      <c r="AP1197" t="n">
        <v>25</v>
      </c>
      <c r="AQ1197" t="s">
        <v>91</v>
      </c>
      <c r="AR1197" t="s">
        <v>261</v>
      </c>
      <c r="AS1197" t="s"/>
      <c r="AT1197" t="s">
        <v>93</v>
      </c>
      <c r="AU1197" t="s"/>
      <c r="AV1197" t="s"/>
      <c r="AW1197" t="s"/>
      <c r="AX1197" t="s"/>
      <c r="AY1197" t="n">
        <v>6224934</v>
      </c>
      <c r="AZ1197" t="s">
        <v>1836</v>
      </c>
      <c r="BA1197" t="s"/>
      <c r="BB1197" t="n">
        <v>3624817</v>
      </c>
      <c r="BC1197" t="n">
        <v>98.825423</v>
      </c>
      <c r="BD1197" t="n">
        <v>8.032294500000001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95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1833</v>
      </c>
      <c r="F1198" t="n">
        <v>6447873</v>
      </c>
      <c r="G1198" t="s">
        <v>74</v>
      </c>
      <c r="H1198" t="s">
        <v>75</v>
      </c>
      <c r="I1198" t="s"/>
      <c r="J1198" t="s">
        <v>76</v>
      </c>
      <c r="K1198" t="n">
        <v>9416.879999999999</v>
      </c>
      <c r="L1198" t="s">
        <v>77</v>
      </c>
      <c r="M1198" t="s"/>
      <c r="N1198" t="s">
        <v>1839</v>
      </c>
      <c r="O1198" t="s">
        <v>79</v>
      </c>
      <c r="P1198" t="s">
        <v>1833</v>
      </c>
      <c r="Q1198" t="s"/>
      <c r="R1198" t="s">
        <v>148</v>
      </c>
      <c r="S1198" t="s">
        <v>1853</v>
      </c>
      <c r="T1198" t="s">
        <v>82</v>
      </c>
      <c r="U1198" t="s">
        <v>83</v>
      </c>
      <c r="V1198" t="s">
        <v>84</v>
      </c>
      <c r="W1198" t="s">
        <v>105</v>
      </c>
      <c r="X1198" t="s"/>
      <c r="Y1198" t="s">
        <v>86</v>
      </c>
      <c r="Z1198">
        <f>HYPERLINK("https://hotelmonitor-cachepage.eclerx.com/savepage/tk_15442499165732977_sr_2150.html","info")</f>
        <v/>
      </c>
      <c r="AA1198" t="n">
        <v>623768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89</v>
      </c>
      <c r="AO1198" t="s">
        <v>1854</v>
      </c>
      <c r="AP1198" t="n">
        <v>25</v>
      </c>
      <c r="AQ1198" t="s">
        <v>91</v>
      </c>
      <c r="AR1198" t="s">
        <v>71</v>
      </c>
      <c r="AS1198" t="s"/>
      <c r="AT1198" t="s">
        <v>93</v>
      </c>
      <c r="AU1198" t="s"/>
      <c r="AV1198" t="s"/>
      <c r="AW1198" t="s"/>
      <c r="AX1198" t="s"/>
      <c r="AY1198" t="n">
        <v>6224934</v>
      </c>
      <c r="AZ1198" t="s">
        <v>1836</v>
      </c>
      <c r="BA1198" t="s"/>
      <c r="BB1198" t="n">
        <v>3624817</v>
      </c>
      <c r="BC1198" t="n">
        <v>98.825423</v>
      </c>
      <c r="BD1198" t="n">
        <v>8.032294500000001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95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1833</v>
      </c>
      <c r="F1199" t="n">
        <v>6447873</v>
      </c>
      <c r="G1199" t="s">
        <v>74</v>
      </c>
      <c r="H1199" t="s">
        <v>75</v>
      </c>
      <c r="I1199" t="s"/>
      <c r="J1199" t="s">
        <v>76</v>
      </c>
      <c r="K1199" t="n">
        <v>9416.879999999999</v>
      </c>
      <c r="L1199" t="s">
        <v>77</v>
      </c>
      <c r="M1199" t="s"/>
      <c r="N1199" t="s">
        <v>1839</v>
      </c>
      <c r="O1199" t="s">
        <v>79</v>
      </c>
      <c r="P1199" t="s">
        <v>1833</v>
      </c>
      <c r="Q1199" t="s"/>
      <c r="R1199" t="s">
        <v>148</v>
      </c>
      <c r="S1199" t="s">
        <v>1853</v>
      </c>
      <c r="T1199" t="s">
        <v>82</v>
      </c>
      <c r="U1199" t="s">
        <v>83</v>
      </c>
      <c r="V1199" t="s">
        <v>84</v>
      </c>
      <c r="W1199" t="s">
        <v>105</v>
      </c>
      <c r="X1199" t="s"/>
      <c r="Y1199" t="s">
        <v>86</v>
      </c>
      <c r="Z1199">
        <f>HYPERLINK("https://hotelmonitor-cachepage.eclerx.com/savepage/tk_15442499165732977_sr_2150.html","info")</f>
        <v/>
      </c>
      <c r="AA1199" t="n">
        <v>623768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89</v>
      </c>
      <c r="AO1199" t="s">
        <v>1854</v>
      </c>
      <c r="AP1199" t="n">
        <v>25</v>
      </c>
      <c r="AQ1199" t="s">
        <v>91</v>
      </c>
      <c r="AR1199" t="s">
        <v>261</v>
      </c>
      <c r="AS1199" t="s"/>
      <c r="AT1199" t="s">
        <v>93</v>
      </c>
      <c r="AU1199" t="s"/>
      <c r="AV1199" t="s"/>
      <c r="AW1199" t="s"/>
      <c r="AX1199" t="s"/>
      <c r="AY1199" t="n">
        <v>6224934</v>
      </c>
      <c r="AZ1199" t="s">
        <v>1836</v>
      </c>
      <c r="BA1199" t="s"/>
      <c r="BB1199" t="n">
        <v>3624817</v>
      </c>
      <c r="BC1199" t="n">
        <v>98.825423</v>
      </c>
      <c r="BD1199" t="n">
        <v>8.032294500000001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95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1833</v>
      </c>
      <c r="F1200" t="n">
        <v>6447873</v>
      </c>
      <c r="G1200" t="s">
        <v>74</v>
      </c>
      <c r="H1200" t="s">
        <v>75</v>
      </c>
      <c r="I1200" t="s"/>
      <c r="J1200" t="s">
        <v>76</v>
      </c>
      <c r="K1200" t="n">
        <v>9840.48</v>
      </c>
      <c r="L1200" t="s">
        <v>77</v>
      </c>
      <c r="M1200" t="s"/>
      <c r="N1200" t="s">
        <v>1189</v>
      </c>
      <c r="O1200" t="s">
        <v>79</v>
      </c>
      <c r="P1200" t="s">
        <v>1833</v>
      </c>
      <c r="Q1200" t="s"/>
      <c r="R1200" t="s">
        <v>148</v>
      </c>
      <c r="S1200" t="s">
        <v>1855</v>
      </c>
      <c r="T1200" t="s">
        <v>82</v>
      </c>
      <c r="U1200" t="s">
        <v>83</v>
      </c>
      <c r="V1200" t="s">
        <v>84</v>
      </c>
      <c r="W1200" t="s">
        <v>105</v>
      </c>
      <c r="X1200" t="s"/>
      <c r="Y1200" t="s">
        <v>86</v>
      </c>
      <c r="Z1200">
        <f>HYPERLINK("https://hotelmonitor-cachepage.eclerx.com/savepage/tk_15442499165732977_sr_2150.html","info")</f>
        <v/>
      </c>
      <c r="AA1200" t="n">
        <v>623768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89</v>
      </c>
      <c r="AO1200" t="s">
        <v>1856</v>
      </c>
      <c r="AP1200" t="n">
        <v>25</v>
      </c>
      <c r="AQ1200" t="s">
        <v>91</v>
      </c>
      <c r="AR1200" t="s">
        <v>71</v>
      </c>
      <c r="AS1200" t="s"/>
      <c r="AT1200" t="s">
        <v>93</v>
      </c>
      <c r="AU1200" t="s"/>
      <c r="AV1200" t="s"/>
      <c r="AW1200" t="s"/>
      <c r="AX1200" t="s"/>
      <c r="AY1200" t="n">
        <v>6224934</v>
      </c>
      <c r="AZ1200" t="s">
        <v>1836</v>
      </c>
      <c r="BA1200" t="s"/>
      <c r="BB1200" t="n">
        <v>3624817</v>
      </c>
      <c r="BC1200" t="n">
        <v>98.825423</v>
      </c>
      <c r="BD1200" t="n">
        <v>8.032294500000001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95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1833</v>
      </c>
      <c r="F1201" t="n">
        <v>6447873</v>
      </c>
      <c r="G1201" t="s">
        <v>74</v>
      </c>
      <c r="H1201" t="s">
        <v>75</v>
      </c>
      <c r="I1201" t="s"/>
      <c r="J1201" t="s">
        <v>76</v>
      </c>
      <c r="K1201" t="n">
        <v>9840.48</v>
      </c>
      <c r="L1201" t="s">
        <v>77</v>
      </c>
      <c r="M1201" t="s"/>
      <c r="N1201" t="s">
        <v>1189</v>
      </c>
      <c r="O1201" t="s">
        <v>79</v>
      </c>
      <c r="P1201" t="s">
        <v>1833</v>
      </c>
      <c r="Q1201" t="s"/>
      <c r="R1201" t="s">
        <v>148</v>
      </c>
      <c r="S1201" t="s">
        <v>1855</v>
      </c>
      <c r="T1201" t="s">
        <v>82</v>
      </c>
      <c r="U1201" t="s">
        <v>83</v>
      </c>
      <c r="V1201" t="s">
        <v>84</v>
      </c>
      <c r="W1201" t="s">
        <v>105</v>
      </c>
      <c r="X1201" t="s"/>
      <c r="Y1201" t="s">
        <v>86</v>
      </c>
      <c r="Z1201">
        <f>HYPERLINK("https://hotelmonitor-cachepage.eclerx.com/savepage/tk_15442499165732977_sr_2150.html","info")</f>
        <v/>
      </c>
      <c r="AA1201" t="n">
        <v>623768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89</v>
      </c>
      <c r="AO1201" t="s">
        <v>1856</v>
      </c>
      <c r="AP1201" t="n">
        <v>25</v>
      </c>
      <c r="AQ1201" t="s">
        <v>91</v>
      </c>
      <c r="AR1201" t="s">
        <v>261</v>
      </c>
      <c r="AS1201" t="s"/>
      <c r="AT1201" t="s">
        <v>93</v>
      </c>
      <c r="AU1201" t="s"/>
      <c r="AV1201" t="s"/>
      <c r="AW1201" t="s"/>
      <c r="AX1201" t="s"/>
      <c r="AY1201" t="n">
        <v>6224934</v>
      </c>
      <c r="AZ1201" t="s">
        <v>1836</v>
      </c>
      <c r="BA1201" t="s"/>
      <c r="BB1201" t="n">
        <v>3624817</v>
      </c>
      <c r="BC1201" t="n">
        <v>98.825423</v>
      </c>
      <c r="BD1201" t="n">
        <v>8.032294500000001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95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1833</v>
      </c>
      <c r="F1202" t="n">
        <v>6447873</v>
      </c>
      <c r="G1202" t="s">
        <v>74</v>
      </c>
      <c r="H1202" t="s">
        <v>75</v>
      </c>
      <c r="I1202" t="s"/>
      <c r="J1202" t="s">
        <v>76</v>
      </c>
      <c r="K1202" t="n">
        <v>10369.62</v>
      </c>
      <c r="L1202" t="s">
        <v>77</v>
      </c>
      <c r="M1202" t="s"/>
      <c r="N1202" t="s">
        <v>1845</v>
      </c>
      <c r="O1202" t="s">
        <v>79</v>
      </c>
      <c r="P1202" t="s">
        <v>1833</v>
      </c>
      <c r="Q1202" t="s"/>
      <c r="R1202" t="s">
        <v>148</v>
      </c>
      <c r="S1202" t="s">
        <v>1857</v>
      </c>
      <c r="T1202" t="s">
        <v>82</v>
      </c>
      <c r="U1202" t="s">
        <v>83</v>
      </c>
      <c r="V1202" t="s">
        <v>84</v>
      </c>
      <c r="W1202" t="s">
        <v>105</v>
      </c>
      <c r="X1202" t="s"/>
      <c r="Y1202" t="s">
        <v>86</v>
      </c>
      <c r="Z1202">
        <f>HYPERLINK("https://hotelmonitor-cachepage.eclerx.com/savepage/tk_15442499165732977_sr_2150.html","info")</f>
        <v/>
      </c>
      <c r="AA1202" t="n">
        <v>623768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89</v>
      </c>
      <c r="AO1202" t="s">
        <v>1858</v>
      </c>
      <c r="AP1202" t="n">
        <v>25</v>
      </c>
      <c r="AQ1202" t="s">
        <v>91</v>
      </c>
      <c r="AR1202" t="s">
        <v>71</v>
      </c>
      <c r="AS1202" t="s"/>
      <c r="AT1202" t="s">
        <v>93</v>
      </c>
      <c r="AU1202" t="s"/>
      <c r="AV1202" t="s"/>
      <c r="AW1202" t="s"/>
      <c r="AX1202" t="s"/>
      <c r="AY1202" t="n">
        <v>6224934</v>
      </c>
      <c r="AZ1202" t="s">
        <v>1836</v>
      </c>
      <c r="BA1202" t="s"/>
      <c r="BB1202" t="n">
        <v>3624817</v>
      </c>
      <c r="BC1202" t="n">
        <v>98.825423</v>
      </c>
      <c r="BD1202" t="n">
        <v>8.032294500000001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95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1833</v>
      </c>
      <c r="F1203" t="n">
        <v>6447873</v>
      </c>
      <c r="G1203" t="s">
        <v>74</v>
      </c>
      <c r="H1203" t="s">
        <v>75</v>
      </c>
      <c r="I1203" t="s"/>
      <c r="J1203" t="s">
        <v>76</v>
      </c>
      <c r="K1203" t="n">
        <v>10369.62</v>
      </c>
      <c r="L1203" t="s">
        <v>77</v>
      </c>
      <c r="M1203" t="s"/>
      <c r="N1203" t="s">
        <v>1845</v>
      </c>
      <c r="O1203" t="s">
        <v>79</v>
      </c>
      <c r="P1203" t="s">
        <v>1833</v>
      </c>
      <c r="Q1203" t="s"/>
      <c r="R1203" t="s">
        <v>148</v>
      </c>
      <c r="S1203" t="s">
        <v>1857</v>
      </c>
      <c r="T1203" t="s">
        <v>82</v>
      </c>
      <c r="U1203" t="s">
        <v>83</v>
      </c>
      <c r="V1203" t="s">
        <v>84</v>
      </c>
      <c r="W1203" t="s">
        <v>105</v>
      </c>
      <c r="X1203" t="s"/>
      <c r="Y1203" t="s">
        <v>86</v>
      </c>
      <c r="Z1203">
        <f>HYPERLINK("https://hotelmonitor-cachepage.eclerx.com/savepage/tk_15442499165732977_sr_2150.html","info")</f>
        <v/>
      </c>
      <c r="AA1203" t="n">
        <v>623768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89</v>
      </c>
      <c r="AO1203" t="s">
        <v>1858</v>
      </c>
      <c r="AP1203" t="n">
        <v>25</v>
      </c>
      <c r="AQ1203" t="s">
        <v>91</v>
      </c>
      <c r="AR1203" t="s">
        <v>261</v>
      </c>
      <c r="AS1203" t="s"/>
      <c r="AT1203" t="s">
        <v>93</v>
      </c>
      <c r="AU1203" t="s"/>
      <c r="AV1203" t="s"/>
      <c r="AW1203" t="s"/>
      <c r="AX1203" t="s"/>
      <c r="AY1203" t="n">
        <v>6224934</v>
      </c>
      <c r="AZ1203" t="s">
        <v>1836</v>
      </c>
      <c r="BA1203" t="s"/>
      <c r="BB1203" t="n">
        <v>3624817</v>
      </c>
      <c r="BC1203" t="n">
        <v>98.825423</v>
      </c>
      <c r="BD1203" t="n">
        <v>8.032294500000001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95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1833</v>
      </c>
      <c r="F1204" t="n">
        <v>6447873</v>
      </c>
      <c r="G1204" t="s">
        <v>74</v>
      </c>
      <c r="H1204" t="s">
        <v>75</v>
      </c>
      <c r="I1204" t="s"/>
      <c r="J1204" t="s">
        <v>76</v>
      </c>
      <c r="K1204" t="n">
        <v>11059.47</v>
      </c>
      <c r="L1204" t="s">
        <v>77</v>
      </c>
      <c r="M1204" t="s"/>
      <c r="N1204" t="s">
        <v>1859</v>
      </c>
      <c r="O1204" t="s">
        <v>79</v>
      </c>
      <c r="P1204" t="s">
        <v>1833</v>
      </c>
      <c r="Q1204" t="s"/>
      <c r="R1204" t="s">
        <v>148</v>
      </c>
      <c r="S1204" t="s">
        <v>1860</v>
      </c>
      <c r="T1204" t="s">
        <v>82</v>
      </c>
      <c r="U1204" t="s">
        <v>83</v>
      </c>
      <c r="V1204" t="s">
        <v>84</v>
      </c>
      <c r="W1204" t="s">
        <v>105</v>
      </c>
      <c r="X1204" t="s"/>
      <c r="Y1204" t="s">
        <v>86</v>
      </c>
      <c r="Z1204">
        <f>HYPERLINK("https://hotelmonitor-cachepage.eclerx.com/savepage/tk_15442499165732977_sr_2150.html","info")</f>
        <v/>
      </c>
      <c r="AA1204" t="n">
        <v>623768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89</v>
      </c>
      <c r="AO1204" t="s">
        <v>1861</v>
      </c>
      <c r="AP1204" t="n">
        <v>25</v>
      </c>
      <c r="AQ1204" t="s">
        <v>91</v>
      </c>
      <c r="AR1204" t="s">
        <v>92</v>
      </c>
      <c r="AS1204" t="s"/>
      <c r="AT1204" t="s">
        <v>93</v>
      </c>
      <c r="AU1204" t="s"/>
      <c r="AV1204" t="s"/>
      <c r="AW1204" t="s"/>
      <c r="AX1204" t="s"/>
      <c r="AY1204" t="n">
        <v>6224934</v>
      </c>
      <c r="AZ1204" t="s">
        <v>1836</v>
      </c>
      <c r="BA1204" t="s"/>
      <c r="BB1204" t="n">
        <v>3624817</v>
      </c>
      <c r="BC1204" t="n">
        <v>98.825423</v>
      </c>
      <c r="BD1204" t="n">
        <v>8.032294500000001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95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1833</v>
      </c>
      <c r="F1205" t="n">
        <v>6447873</v>
      </c>
      <c r="G1205" t="s">
        <v>74</v>
      </c>
      <c r="H1205" t="s">
        <v>75</v>
      </c>
      <c r="I1205" t="s"/>
      <c r="J1205" t="s">
        <v>76</v>
      </c>
      <c r="K1205" t="n">
        <v>11702.17</v>
      </c>
      <c r="L1205" t="s">
        <v>77</v>
      </c>
      <c r="M1205" t="s"/>
      <c r="N1205" t="s">
        <v>1859</v>
      </c>
      <c r="O1205" t="s">
        <v>79</v>
      </c>
      <c r="P1205" t="s">
        <v>1833</v>
      </c>
      <c r="Q1205" t="s"/>
      <c r="R1205" t="s">
        <v>148</v>
      </c>
      <c r="S1205" t="s">
        <v>1862</v>
      </c>
      <c r="T1205" t="s">
        <v>82</v>
      </c>
      <c r="U1205" t="s">
        <v>83</v>
      </c>
      <c r="V1205" t="s">
        <v>84</v>
      </c>
      <c r="W1205" t="s">
        <v>105</v>
      </c>
      <c r="X1205" t="s"/>
      <c r="Y1205" t="s">
        <v>86</v>
      </c>
      <c r="Z1205">
        <f>HYPERLINK("https://hotelmonitor-cachepage.eclerx.com/savepage/tk_15442499165732977_sr_2150.html","info")</f>
        <v/>
      </c>
      <c r="AA1205" t="n">
        <v>623768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89</v>
      </c>
      <c r="AO1205" t="s">
        <v>1863</v>
      </c>
      <c r="AP1205" t="n">
        <v>25</v>
      </c>
      <c r="AQ1205" t="s">
        <v>91</v>
      </c>
      <c r="AR1205" t="s">
        <v>71</v>
      </c>
      <c r="AS1205" t="s"/>
      <c r="AT1205" t="s">
        <v>93</v>
      </c>
      <c r="AU1205" t="s"/>
      <c r="AV1205" t="s"/>
      <c r="AW1205" t="s"/>
      <c r="AX1205" t="s"/>
      <c r="AY1205" t="n">
        <v>6224934</v>
      </c>
      <c r="AZ1205" t="s">
        <v>1836</v>
      </c>
      <c r="BA1205" t="s"/>
      <c r="BB1205" t="n">
        <v>3624817</v>
      </c>
      <c r="BC1205" t="n">
        <v>98.825423</v>
      </c>
      <c r="BD1205" t="n">
        <v>8.032294500000001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95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1833</v>
      </c>
      <c r="F1206" t="n">
        <v>6447873</v>
      </c>
      <c r="G1206" t="s">
        <v>74</v>
      </c>
      <c r="H1206" t="s">
        <v>75</v>
      </c>
      <c r="I1206" t="s"/>
      <c r="J1206" t="s">
        <v>76</v>
      </c>
      <c r="K1206" t="n">
        <v>11702.17</v>
      </c>
      <c r="L1206" t="s">
        <v>77</v>
      </c>
      <c r="M1206" t="s"/>
      <c r="N1206" t="s">
        <v>1859</v>
      </c>
      <c r="O1206" t="s">
        <v>79</v>
      </c>
      <c r="P1206" t="s">
        <v>1833</v>
      </c>
      <c r="Q1206" t="s"/>
      <c r="R1206" t="s">
        <v>148</v>
      </c>
      <c r="S1206" t="s">
        <v>1862</v>
      </c>
      <c r="T1206" t="s">
        <v>82</v>
      </c>
      <c r="U1206" t="s">
        <v>83</v>
      </c>
      <c r="V1206" t="s">
        <v>84</v>
      </c>
      <c r="W1206" t="s">
        <v>105</v>
      </c>
      <c r="X1206" t="s"/>
      <c r="Y1206" t="s">
        <v>86</v>
      </c>
      <c r="Z1206">
        <f>HYPERLINK("https://hotelmonitor-cachepage.eclerx.com/savepage/tk_15442499165732977_sr_2150.html","info")</f>
        <v/>
      </c>
      <c r="AA1206" t="n">
        <v>623768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89</v>
      </c>
      <c r="AO1206" t="s">
        <v>1863</v>
      </c>
      <c r="AP1206" t="n">
        <v>25</v>
      </c>
      <c r="AQ1206" t="s">
        <v>91</v>
      </c>
      <c r="AR1206" t="s">
        <v>261</v>
      </c>
      <c r="AS1206" t="s"/>
      <c r="AT1206" t="s">
        <v>93</v>
      </c>
      <c r="AU1206" t="s"/>
      <c r="AV1206" t="s"/>
      <c r="AW1206" t="s"/>
      <c r="AX1206" t="s"/>
      <c r="AY1206" t="n">
        <v>6224934</v>
      </c>
      <c r="AZ1206" t="s">
        <v>1836</v>
      </c>
      <c r="BA1206" t="s"/>
      <c r="BB1206" t="n">
        <v>3624817</v>
      </c>
      <c r="BC1206" t="n">
        <v>98.825423</v>
      </c>
      <c r="BD1206" t="n">
        <v>8.032294500000001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95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1833</v>
      </c>
      <c r="F1207" t="n">
        <v>6447873</v>
      </c>
      <c r="G1207" t="s">
        <v>74</v>
      </c>
      <c r="H1207" t="s">
        <v>75</v>
      </c>
      <c r="I1207" t="s"/>
      <c r="J1207" t="s">
        <v>76</v>
      </c>
      <c r="K1207" t="n">
        <v>14627.72</v>
      </c>
      <c r="L1207" t="s">
        <v>77</v>
      </c>
      <c r="M1207" t="s"/>
      <c r="N1207" t="s">
        <v>1859</v>
      </c>
      <c r="O1207" t="s">
        <v>79</v>
      </c>
      <c r="P1207" t="s">
        <v>1833</v>
      </c>
      <c r="Q1207" t="s"/>
      <c r="R1207" t="s">
        <v>148</v>
      </c>
      <c r="S1207" t="s">
        <v>1864</v>
      </c>
      <c r="T1207" t="s">
        <v>82</v>
      </c>
      <c r="U1207" t="s">
        <v>83</v>
      </c>
      <c r="V1207" t="s">
        <v>84</v>
      </c>
      <c r="W1207" t="s">
        <v>105</v>
      </c>
      <c r="X1207" t="s"/>
      <c r="Y1207" t="s">
        <v>86</v>
      </c>
      <c r="Z1207">
        <f>HYPERLINK("https://hotelmonitor-cachepage.eclerx.com/savepage/tk_15442499165732977_sr_2150.html","info")</f>
        <v/>
      </c>
      <c r="AA1207" t="n">
        <v>623768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89</v>
      </c>
      <c r="AO1207" t="s">
        <v>1865</v>
      </c>
      <c r="AP1207" t="n">
        <v>25</v>
      </c>
      <c r="AQ1207" t="s">
        <v>91</v>
      </c>
      <c r="AR1207" t="s">
        <v>71</v>
      </c>
      <c r="AS1207" t="s"/>
      <c r="AT1207" t="s">
        <v>93</v>
      </c>
      <c r="AU1207" t="s"/>
      <c r="AV1207" t="s"/>
      <c r="AW1207" t="s"/>
      <c r="AX1207" t="s"/>
      <c r="AY1207" t="n">
        <v>6224934</v>
      </c>
      <c r="AZ1207" t="s">
        <v>1836</v>
      </c>
      <c r="BA1207" t="s"/>
      <c r="BB1207" t="n">
        <v>3624817</v>
      </c>
      <c r="BC1207" t="n">
        <v>98.825423</v>
      </c>
      <c r="BD1207" t="n">
        <v>8.032294500000001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95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1833</v>
      </c>
      <c r="F1208" t="n">
        <v>6447873</v>
      </c>
      <c r="G1208" t="s">
        <v>74</v>
      </c>
      <c r="H1208" t="s">
        <v>75</v>
      </c>
      <c r="I1208" t="s"/>
      <c r="J1208" t="s">
        <v>76</v>
      </c>
      <c r="K1208" t="n">
        <v>14627.72</v>
      </c>
      <c r="L1208" t="s">
        <v>77</v>
      </c>
      <c r="M1208" t="s"/>
      <c r="N1208" t="s">
        <v>1859</v>
      </c>
      <c r="O1208" t="s">
        <v>79</v>
      </c>
      <c r="P1208" t="s">
        <v>1833</v>
      </c>
      <c r="Q1208" t="s"/>
      <c r="R1208" t="s">
        <v>148</v>
      </c>
      <c r="S1208" t="s">
        <v>1864</v>
      </c>
      <c r="T1208" t="s">
        <v>82</v>
      </c>
      <c r="U1208" t="s">
        <v>83</v>
      </c>
      <c r="V1208" t="s">
        <v>84</v>
      </c>
      <c r="W1208" t="s">
        <v>105</v>
      </c>
      <c r="X1208" t="s"/>
      <c r="Y1208" t="s">
        <v>86</v>
      </c>
      <c r="Z1208">
        <f>HYPERLINK("https://hotelmonitor-cachepage.eclerx.com/savepage/tk_15442499165732977_sr_2150.html","info")</f>
        <v/>
      </c>
      <c r="AA1208" t="n">
        <v>623768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89</v>
      </c>
      <c r="AO1208" t="s">
        <v>1865</v>
      </c>
      <c r="AP1208" t="n">
        <v>25</v>
      </c>
      <c r="AQ1208" t="s">
        <v>91</v>
      </c>
      <c r="AR1208" t="s">
        <v>261</v>
      </c>
      <c r="AS1208" t="s"/>
      <c r="AT1208" t="s">
        <v>93</v>
      </c>
      <c r="AU1208" t="s"/>
      <c r="AV1208" t="s"/>
      <c r="AW1208" t="s"/>
      <c r="AX1208" t="s"/>
      <c r="AY1208" t="n">
        <v>6224934</v>
      </c>
      <c r="AZ1208" t="s">
        <v>1836</v>
      </c>
      <c r="BA1208" t="s"/>
      <c r="BB1208" t="n">
        <v>3624817</v>
      </c>
      <c r="BC1208" t="n">
        <v>98.825423</v>
      </c>
      <c r="BD1208" t="n">
        <v>8.032294500000001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95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1833</v>
      </c>
      <c r="F1209" t="n">
        <v>6447873</v>
      </c>
      <c r="G1209" t="s">
        <v>74</v>
      </c>
      <c r="H1209" t="s">
        <v>75</v>
      </c>
      <c r="I1209" t="s"/>
      <c r="J1209" t="s">
        <v>76</v>
      </c>
      <c r="K1209" t="n">
        <v>16544.56</v>
      </c>
      <c r="L1209" t="s">
        <v>77</v>
      </c>
      <c r="M1209" t="s"/>
      <c r="N1209" t="s">
        <v>1866</v>
      </c>
      <c r="O1209" t="s">
        <v>79</v>
      </c>
      <c r="P1209" t="s">
        <v>1833</v>
      </c>
      <c r="Q1209" t="s"/>
      <c r="R1209" t="s">
        <v>148</v>
      </c>
      <c r="S1209" t="s">
        <v>1867</v>
      </c>
      <c r="T1209" t="s">
        <v>82</v>
      </c>
      <c r="U1209" t="s">
        <v>83</v>
      </c>
      <c r="V1209" t="s">
        <v>84</v>
      </c>
      <c r="W1209" t="s">
        <v>105</v>
      </c>
      <c r="X1209" t="s"/>
      <c r="Y1209" t="s">
        <v>86</v>
      </c>
      <c r="Z1209">
        <f>HYPERLINK("https://hotelmonitor-cachepage.eclerx.com/savepage/tk_15442499165732977_sr_2150.html","info")</f>
        <v/>
      </c>
      <c r="AA1209" t="n">
        <v>623768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89</v>
      </c>
      <c r="AO1209" t="s">
        <v>1868</v>
      </c>
      <c r="AP1209" t="n">
        <v>25</v>
      </c>
      <c r="AQ1209" t="s">
        <v>91</v>
      </c>
      <c r="AR1209" t="s">
        <v>92</v>
      </c>
      <c r="AS1209" t="s"/>
      <c r="AT1209" t="s">
        <v>93</v>
      </c>
      <c r="AU1209" t="s"/>
      <c r="AV1209" t="s"/>
      <c r="AW1209" t="s"/>
      <c r="AX1209" t="s"/>
      <c r="AY1209" t="n">
        <v>6224934</v>
      </c>
      <c r="AZ1209" t="s">
        <v>1836</v>
      </c>
      <c r="BA1209" t="s"/>
      <c r="BB1209" t="n">
        <v>3624817</v>
      </c>
      <c r="BC1209" t="n">
        <v>98.825423</v>
      </c>
      <c r="BD1209" t="n">
        <v>8.032294500000001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95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1833</v>
      </c>
      <c r="F1210" t="n">
        <v>6447873</v>
      </c>
      <c r="G1210" t="s">
        <v>74</v>
      </c>
      <c r="H1210" t="s">
        <v>75</v>
      </c>
      <c r="I1210" t="s"/>
      <c r="J1210" t="s">
        <v>76</v>
      </c>
      <c r="K1210" t="n">
        <v>16792.78</v>
      </c>
      <c r="L1210" t="s">
        <v>77</v>
      </c>
      <c r="M1210" t="s"/>
      <c r="N1210" t="s">
        <v>1866</v>
      </c>
      <c r="O1210" t="s">
        <v>79</v>
      </c>
      <c r="P1210" t="s">
        <v>1833</v>
      </c>
      <c r="Q1210" t="s"/>
      <c r="R1210" t="s">
        <v>148</v>
      </c>
      <c r="S1210" t="s">
        <v>1869</v>
      </c>
      <c r="T1210" t="s">
        <v>82</v>
      </c>
      <c r="U1210" t="s">
        <v>83</v>
      </c>
      <c r="V1210" t="s">
        <v>84</v>
      </c>
      <c r="W1210" t="s">
        <v>105</v>
      </c>
      <c r="X1210" t="s"/>
      <c r="Y1210" t="s">
        <v>86</v>
      </c>
      <c r="Z1210">
        <f>HYPERLINK("https://hotelmonitor-cachepage.eclerx.com/savepage/tk_15442499165732977_sr_2150.html","info")</f>
        <v/>
      </c>
      <c r="AA1210" t="n">
        <v>623768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89</v>
      </c>
      <c r="AO1210" t="s">
        <v>1870</v>
      </c>
      <c r="AP1210" t="n">
        <v>25</v>
      </c>
      <c r="AQ1210" t="s">
        <v>91</v>
      </c>
      <c r="AR1210" t="s">
        <v>71</v>
      </c>
      <c r="AS1210" t="s"/>
      <c r="AT1210" t="s">
        <v>93</v>
      </c>
      <c r="AU1210" t="s"/>
      <c r="AV1210" t="s"/>
      <c r="AW1210" t="s"/>
      <c r="AX1210" t="s"/>
      <c r="AY1210" t="n">
        <v>6224934</v>
      </c>
      <c r="AZ1210" t="s">
        <v>1836</v>
      </c>
      <c r="BA1210" t="s"/>
      <c r="BB1210" t="n">
        <v>3624817</v>
      </c>
      <c r="BC1210" t="n">
        <v>98.825423</v>
      </c>
      <c r="BD1210" t="n">
        <v>8.032294500000001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95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1833</v>
      </c>
      <c r="F1211" t="n">
        <v>6447873</v>
      </c>
      <c r="G1211" t="s">
        <v>74</v>
      </c>
      <c r="H1211" t="s">
        <v>75</v>
      </c>
      <c r="I1211" t="s"/>
      <c r="J1211" t="s">
        <v>76</v>
      </c>
      <c r="K1211" t="n">
        <v>16792.78</v>
      </c>
      <c r="L1211" t="s">
        <v>77</v>
      </c>
      <c r="M1211" t="s"/>
      <c r="N1211" t="s">
        <v>1866</v>
      </c>
      <c r="O1211" t="s">
        <v>79</v>
      </c>
      <c r="P1211" t="s">
        <v>1833</v>
      </c>
      <c r="Q1211" t="s"/>
      <c r="R1211" t="s">
        <v>148</v>
      </c>
      <c r="S1211" t="s">
        <v>1869</v>
      </c>
      <c r="T1211" t="s">
        <v>82</v>
      </c>
      <c r="U1211" t="s">
        <v>83</v>
      </c>
      <c r="V1211" t="s">
        <v>84</v>
      </c>
      <c r="W1211" t="s">
        <v>105</v>
      </c>
      <c r="X1211" t="s"/>
      <c r="Y1211" t="s">
        <v>86</v>
      </c>
      <c r="Z1211">
        <f>HYPERLINK("https://hotelmonitor-cachepage.eclerx.com/savepage/tk_15442499165732977_sr_2150.html","info")</f>
        <v/>
      </c>
      <c r="AA1211" t="n">
        <v>623768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89</v>
      </c>
      <c r="AO1211" t="s">
        <v>1870</v>
      </c>
      <c r="AP1211" t="n">
        <v>25</v>
      </c>
      <c r="AQ1211" t="s">
        <v>91</v>
      </c>
      <c r="AR1211" t="s">
        <v>261</v>
      </c>
      <c r="AS1211" t="s"/>
      <c r="AT1211" t="s">
        <v>93</v>
      </c>
      <c r="AU1211" t="s"/>
      <c r="AV1211" t="s"/>
      <c r="AW1211" t="s"/>
      <c r="AX1211" t="s"/>
      <c r="AY1211" t="n">
        <v>6224934</v>
      </c>
      <c r="AZ1211" t="s">
        <v>1836</v>
      </c>
      <c r="BA1211" t="s"/>
      <c r="BB1211" t="n">
        <v>3624817</v>
      </c>
      <c r="BC1211" t="n">
        <v>98.825423</v>
      </c>
      <c r="BD1211" t="n">
        <v>8.032294500000001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95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1833</v>
      </c>
      <c r="F1212" t="n">
        <v>6447873</v>
      </c>
      <c r="G1212" t="s">
        <v>74</v>
      </c>
      <c r="H1212" t="s">
        <v>75</v>
      </c>
      <c r="I1212" t="s"/>
      <c r="J1212" t="s">
        <v>76</v>
      </c>
      <c r="K1212" t="n">
        <v>20990.98</v>
      </c>
      <c r="L1212" t="s">
        <v>77</v>
      </c>
      <c r="M1212" t="s"/>
      <c r="N1212" t="s">
        <v>1866</v>
      </c>
      <c r="O1212" t="s">
        <v>79</v>
      </c>
      <c r="P1212" t="s">
        <v>1833</v>
      </c>
      <c r="Q1212" t="s"/>
      <c r="R1212" t="s">
        <v>148</v>
      </c>
      <c r="S1212" t="s">
        <v>1871</v>
      </c>
      <c r="T1212" t="s">
        <v>82</v>
      </c>
      <c r="U1212" t="s">
        <v>83</v>
      </c>
      <c r="V1212" t="s">
        <v>84</v>
      </c>
      <c r="W1212" t="s">
        <v>105</v>
      </c>
      <c r="X1212" t="s"/>
      <c r="Y1212" t="s">
        <v>86</v>
      </c>
      <c r="Z1212">
        <f>HYPERLINK("https://hotelmonitor-cachepage.eclerx.com/savepage/tk_15442499165732977_sr_2150.html","info")</f>
        <v/>
      </c>
      <c r="AA1212" t="n">
        <v>623768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89</v>
      </c>
      <c r="AO1212" t="s">
        <v>1872</v>
      </c>
      <c r="AP1212" t="n">
        <v>25</v>
      </c>
      <c r="AQ1212" t="s">
        <v>91</v>
      </c>
      <c r="AR1212" t="s">
        <v>71</v>
      </c>
      <c r="AS1212" t="s"/>
      <c r="AT1212" t="s">
        <v>93</v>
      </c>
      <c r="AU1212" t="s"/>
      <c r="AV1212" t="s"/>
      <c r="AW1212" t="s"/>
      <c r="AX1212" t="s"/>
      <c r="AY1212" t="n">
        <v>6224934</v>
      </c>
      <c r="AZ1212" t="s">
        <v>1836</v>
      </c>
      <c r="BA1212" t="s"/>
      <c r="BB1212" t="n">
        <v>3624817</v>
      </c>
      <c r="BC1212" t="n">
        <v>98.825423</v>
      </c>
      <c r="BD1212" t="n">
        <v>8.032294500000001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95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1833</v>
      </c>
      <c r="F1213" t="n">
        <v>6447873</v>
      </c>
      <c r="G1213" t="s">
        <v>74</v>
      </c>
      <c r="H1213" t="s">
        <v>75</v>
      </c>
      <c r="I1213" t="s"/>
      <c r="J1213" t="s">
        <v>76</v>
      </c>
      <c r="K1213" t="n">
        <v>20990.98</v>
      </c>
      <c r="L1213" t="s">
        <v>77</v>
      </c>
      <c r="M1213" t="s"/>
      <c r="N1213" t="s">
        <v>1866</v>
      </c>
      <c r="O1213" t="s">
        <v>79</v>
      </c>
      <c r="P1213" t="s">
        <v>1833</v>
      </c>
      <c r="Q1213" t="s"/>
      <c r="R1213" t="s">
        <v>148</v>
      </c>
      <c r="S1213" t="s">
        <v>1871</v>
      </c>
      <c r="T1213" t="s">
        <v>82</v>
      </c>
      <c r="U1213" t="s">
        <v>83</v>
      </c>
      <c r="V1213" t="s">
        <v>84</v>
      </c>
      <c r="W1213" t="s">
        <v>105</v>
      </c>
      <c r="X1213" t="s"/>
      <c r="Y1213" t="s">
        <v>86</v>
      </c>
      <c r="Z1213">
        <f>HYPERLINK("https://hotelmonitor-cachepage.eclerx.com/savepage/tk_15442499165732977_sr_2150.html","info")</f>
        <v/>
      </c>
      <c r="AA1213" t="n">
        <v>623768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89</v>
      </c>
      <c r="AO1213" t="s">
        <v>1872</v>
      </c>
      <c r="AP1213" t="n">
        <v>25</v>
      </c>
      <c r="AQ1213" t="s">
        <v>91</v>
      </c>
      <c r="AR1213" t="s">
        <v>261</v>
      </c>
      <c r="AS1213" t="s"/>
      <c r="AT1213" t="s">
        <v>93</v>
      </c>
      <c r="AU1213" t="s"/>
      <c r="AV1213" t="s"/>
      <c r="AW1213" t="s"/>
      <c r="AX1213" t="s"/>
      <c r="AY1213" t="n">
        <v>6224934</v>
      </c>
      <c r="AZ1213" t="s">
        <v>1836</v>
      </c>
      <c r="BA1213" t="s"/>
      <c r="BB1213" t="n">
        <v>3624817</v>
      </c>
      <c r="BC1213" t="n">
        <v>98.825423</v>
      </c>
      <c r="BD1213" t="n">
        <v>8.032294500000001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95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1873</v>
      </c>
      <c r="F1214" t="n">
        <v>1696141</v>
      </c>
      <c r="G1214" t="s">
        <v>74</v>
      </c>
      <c r="H1214" t="s">
        <v>75</v>
      </c>
      <c r="I1214" t="s"/>
      <c r="J1214" t="s">
        <v>76</v>
      </c>
      <c r="K1214" t="n">
        <v>1516.42</v>
      </c>
      <c r="L1214" t="s">
        <v>77</v>
      </c>
      <c r="M1214" t="s"/>
      <c r="N1214" t="s">
        <v>103</v>
      </c>
      <c r="O1214" t="s">
        <v>79</v>
      </c>
      <c r="P1214" t="s">
        <v>1874</v>
      </c>
      <c r="Q1214" t="s"/>
      <c r="R1214" t="s">
        <v>115</v>
      </c>
      <c r="S1214" t="s">
        <v>527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>
        <f>HYPERLINK("https://hotelmonitor-cachepage.eclerx.com/savepage/tk_1544250032223115_sr_2150.html","info")</f>
        <v/>
      </c>
      <c r="AA1214" t="n">
        <v>253611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80</v>
      </c>
      <c r="AQ1214" t="s">
        <v>91</v>
      </c>
      <c r="AR1214" t="s">
        <v>92</v>
      </c>
      <c r="AS1214" t="s"/>
      <c r="AT1214" t="s">
        <v>93</v>
      </c>
      <c r="AU1214" t="s"/>
      <c r="AV1214" t="s"/>
      <c r="AW1214" t="s"/>
      <c r="AX1214" t="s"/>
      <c r="AY1214" t="n">
        <v>754604</v>
      </c>
      <c r="AZ1214" t="s">
        <v>1875</v>
      </c>
      <c r="BA1214" t="s"/>
      <c r="BB1214" t="n">
        <v>247600</v>
      </c>
      <c r="BC1214" t="n">
        <v>98.82799208164219</v>
      </c>
      <c r="BD1214" t="n">
        <v>8.033425843145601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95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1873</v>
      </c>
      <c r="F1215" t="n">
        <v>1696141</v>
      </c>
      <c r="G1215" t="s">
        <v>74</v>
      </c>
      <c r="H1215" t="s">
        <v>75</v>
      </c>
      <c r="I1215" t="s"/>
      <c r="J1215" t="s">
        <v>76</v>
      </c>
      <c r="K1215" t="n">
        <v>1853.41</v>
      </c>
      <c r="L1215" t="s">
        <v>77</v>
      </c>
      <c r="M1215" t="s"/>
      <c r="N1215" t="s">
        <v>103</v>
      </c>
      <c r="O1215" t="s">
        <v>79</v>
      </c>
      <c r="P1215" t="s">
        <v>1874</v>
      </c>
      <c r="Q1215" t="s"/>
      <c r="R1215" t="s">
        <v>115</v>
      </c>
      <c r="S1215" t="s">
        <v>1876</v>
      </c>
      <c r="T1215" t="s">
        <v>82</v>
      </c>
      <c r="U1215" t="s">
        <v>83</v>
      </c>
      <c r="V1215" t="s">
        <v>84</v>
      </c>
      <c r="W1215" t="s">
        <v>105</v>
      </c>
      <c r="X1215" t="s"/>
      <c r="Y1215" t="s">
        <v>86</v>
      </c>
      <c r="Z1215">
        <f>HYPERLINK("https://hotelmonitor-cachepage.eclerx.com/savepage/tk_1544250032223115_sr_2150.html","info")</f>
        <v/>
      </c>
      <c r="AA1215" t="n">
        <v>253611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80</v>
      </c>
      <c r="AQ1215" t="s">
        <v>91</v>
      </c>
      <c r="AR1215" t="s">
        <v>92</v>
      </c>
      <c r="AS1215" t="s"/>
      <c r="AT1215" t="s">
        <v>93</v>
      </c>
      <c r="AU1215" t="s"/>
      <c r="AV1215" t="s"/>
      <c r="AW1215" t="s"/>
      <c r="AX1215" t="s"/>
      <c r="AY1215" t="n">
        <v>754604</v>
      </c>
      <c r="AZ1215" t="s">
        <v>1875</v>
      </c>
      <c r="BA1215" t="s"/>
      <c r="BB1215" t="n">
        <v>247600</v>
      </c>
      <c r="BC1215" t="n">
        <v>98.82799208164219</v>
      </c>
      <c r="BD1215" t="n">
        <v>8.033425843145601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95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1877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4749.78</v>
      </c>
      <c r="L1216" t="s">
        <v>77</v>
      </c>
      <c r="M1216" t="s"/>
      <c r="N1216" t="s">
        <v>1556</v>
      </c>
      <c r="O1216" t="s">
        <v>79</v>
      </c>
      <c r="P1216" t="s">
        <v>1877</v>
      </c>
      <c r="Q1216" t="s"/>
      <c r="R1216" t="s">
        <v>80</v>
      </c>
      <c r="S1216" t="s">
        <v>1878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>
        <f>HYPERLINK("https://hotelmonitor-cachepage.eclerx.com/savepage/tk_15442504371350827_sr_2150.html","info")</f>
        <v/>
      </c>
      <c r="AA1216" t="n">
        <v>-5855225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89</v>
      </c>
      <c r="AO1216" t="s">
        <v>1879</v>
      </c>
      <c r="AP1216" t="n">
        <v>256</v>
      </c>
      <c r="AQ1216" t="s">
        <v>91</v>
      </c>
      <c r="AR1216" t="s">
        <v>71</v>
      </c>
      <c r="AS1216" t="s"/>
      <c r="AT1216" t="s">
        <v>93</v>
      </c>
      <c r="AU1216" t="s"/>
      <c r="AV1216" t="s"/>
      <c r="AW1216" t="s"/>
      <c r="AX1216" t="s"/>
      <c r="AY1216" t="n">
        <v>5855225</v>
      </c>
      <c r="AZ1216" t="s">
        <v>1880</v>
      </c>
      <c r="BA1216" t="s"/>
      <c r="BB1216" t="n">
        <v>3766048</v>
      </c>
      <c r="BC1216" t="n">
        <v>98.8432967662811</v>
      </c>
      <c r="BD1216" t="n">
        <v>8.04431483667018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95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1877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5042.09</v>
      </c>
      <c r="L1217" t="s">
        <v>77</v>
      </c>
      <c r="M1217" t="s"/>
      <c r="N1217" t="s">
        <v>1556</v>
      </c>
      <c r="O1217" t="s">
        <v>79</v>
      </c>
      <c r="P1217" t="s">
        <v>1877</v>
      </c>
      <c r="Q1217" t="s"/>
      <c r="R1217" t="s">
        <v>80</v>
      </c>
      <c r="S1217" t="s">
        <v>1881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>
        <f>HYPERLINK("https://hotelmonitor-cachepage.eclerx.com/savepage/tk_15442504371350827_sr_2150.html","info")</f>
        <v/>
      </c>
      <c r="AA1217" t="n">
        <v>-5855225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256</v>
      </c>
      <c r="AQ1217" t="s">
        <v>91</v>
      </c>
      <c r="AR1217" t="s">
        <v>71</v>
      </c>
      <c r="AS1217" t="s"/>
      <c r="AT1217" t="s">
        <v>93</v>
      </c>
      <c r="AU1217" t="s"/>
      <c r="AV1217" t="s"/>
      <c r="AW1217" t="s"/>
      <c r="AX1217" t="s"/>
      <c r="AY1217" t="n">
        <v>5855225</v>
      </c>
      <c r="AZ1217" t="s">
        <v>1880</v>
      </c>
      <c r="BA1217" t="s"/>
      <c r="BB1217" t="n">
        <v>3766048</v>
      </c>
      <c r="BC1217" t="n">
        <v>98.8432967662811</v>
      </c>
      <c r="BD1217" t="n">
        <v>8.04431483667018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95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1882</v>
      </c>
      <c r="F1218" t="n">
        <v>1613522</v>
      </c>
      <c r="G1218" t="s">
        <v>74</v>
      </c>
      <c r="H1218" t="s">
        <v>75</v>
      </c>
      <c r="I1218" t="s"/>
      <c r="J1218" t="s">
        <v>76</v>
      </c>
      <c r="K1218" t="n">
        <v>2046.11</v>
      </c>
      <c r="L1218" t="s">
        <v>77</v>
      </c>
      <c r="M1218" t="s"/>
      <c r="N1218" t="s">
        <v>103</v>
      </c>
      <c r="O1218" t="s">
        <v>79</v>
      </c>
      <c r="P1218" t="s">
        <v>1882</v>
      </c>
      <c r="Q1218" t="s"/>
      <c r="R1218" t="s">
        <v>80</v>
      </c>
      <c r="S1218" t="s">
        <v>1883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HYPERLINK("https://hotelmonitor-cachepage.eclerx.com/savepage/tk_1544250117479077_sr_2150.html","info")</f>
        <v/>
      </c>
      <c r="AA1218" t="n">
        <v>361567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89</v>
      </c>
      <c r="AO1218" t="s">
        <v>1884</v>
      </c>
      <c r="AP1218" t="n">
        <v>122</v>
      </c>
      <c r="AQ1218" t="s">
        <v>91</v>
      </c>
      <c r="AR1218" t="s">
        <v>71</v>
      </c>
      <c r="AS1218" t="s"/>
      <c r="AT1218" t="s">
        <v>93</v>
      </c>
      <c r="AU1218" t="s"/>
      <c r="AV1218" t="s"/>
      <c r="AW1218" t="s"/>
      <c r="AX1218" t="s"/>
      <c r="AY1218" t="n">
        <v>1475102</v>
      </c>
      <c r="AZ1218" t="s">
        <v>1885</v>
      </c>
      <c r="BA1218" t="s"/>
      <c r="BB1218" t="n">
        <v>529058</v>
      </c>
      <c r="BC1218" t="n">
        <v>98.817899</v>
      </c>
      <c r="BD1218" t="n">
        <v>8.041271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95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1882</v>
      </c>
      <c r="F1219" t="n">
        <v>1613522</v>
      </c>
      <c r="G1219" t="s">
        <v>74</v>
      </c>
      <c r="H1219" t="s">
        <v>75</v>
      </c>
      <c r="I1219" t="s"/>
      <c r="J1219" t="s">
        <v>76</v>
      </c>
      <c r="K1219" t="n">
        <v>2046.11</v>
      </c>
      <c r="L1219" t="s">
        <v>77</v>
      </c>
      <c r="M1219" t="s"/>
      <c r="N1219" t="s">
        <v>103</v>
      </c>
      <c r="O1219" t="s">
        <v>79</v>
      </c>
      <c r="P1219" t="s">
        <v>1882</v>
      </c>
      <c r="Q1219" t="s"/>
      <c r="R1219" t="s">
        <v>80</v>
      </c>
      <c r="S1219" t="s">
        <v>1883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HYPERLINK("https://hotelmonitor-cachepage.eclerx.com/savepage/tk_1544250117479077_sr_2150.html","info")</f>
        <v/>
      </c>
      <c r="AA1219" t="n">
        <v>361567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89</v>
      </c>
      <c r="AO1219" t="s">
        <v>1884</v>
      </c>
      <c r="AP1219" t="n">
        <v>122</v>
      </c>
      <c r="AQ1219" t="s">
        <v>91</v>
      </c>
      <c r="AR1219" t="s">
        <v>261</v>
      </c>
      <c r="AS1219" t="s"/>
      <c r="AT1219" t="s">
        <v>93</v>
      </c>
      <c r="AU1219" t="s"/>
      <c r="AV1219" t="s"/>
      <c r="AW1219" t="s"/>
      <c r="AX1219" t="s"/>
      <c r="AY1219" t="n">
        <v>1475102</v>
      </c>
      <c r="AZ1219" t="s">
        <v>1885</v>
      </c>
      <c r="BA1219" t="s"/>
      <c r="BB1219" t="n">
        <v>529058</v>
      </c>
      <c r="BC1219" t="n">
        <v>98.817899</v>
      </c>
      <c r="BD1219" t="n">
        <v>8.041271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95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1882</v>
      </c>
      <c r="F1220" t="n">
        <v>1613522</v>
      </c>
      <c r="G1220" t="s">
        <v>74</v>
      </c>
      <c r="H1220" t="s">
        <v>75</v>
      </c>
      <c r="I1220" t="s"/>
      <c r="J1220" t="s">
        <v>76</v>
      </c>
      <c r="K1220" t="n">
        <v>2047.18</v>
      </c>
      <c r="L1220" t="s">
        <v>77</v>
      </c>
      <c r="M1220" t="s"/>
      <c r="N1220" t="s">
        <v>103</v>
      </c>
      <c r="O1220" t="s">
        <v>79</v>
      </c>
      <c r="P1220" t="s">
        <v>1882</v>
      </c>
      <c r="Q1220" t="s"/>
      <c r="R1220" t="s">
        <v>80</v>
      </c>
      <c r="S1220" t="s">
        <v>1457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HYPERLINK("https://hotelmonitor-cachepage.eclerx.com/savepage/tk_1544250117479077_sr_2150.html","info")</f>
        <v/>
      </c>
      <c r="AA1220" t="n">
        <v>361567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1886</v>
      </c>
      <c r="AP1220" t="n">
        <v>122</v>
      </c>
      <c r="AQ1220" t="s">
        <v>91</v>
      </c>
      <c r="AR1220" t="s">
        <v>92</v>
      </c>
      <c r="AS1220" t="s"/>
      <c r="AT1220" t="s">
        <v>93</v>
      </c>
      <c r="AU1220" t="s"/>
      <c r="AV1220" t="s"/>
      <c r="AW1220" t="s"/>
      <c r="AX1220" t="s"/>
      <c r="AY1220" t="n">
        <v>1475102</v>
      </c>
      <c r="AZ1220" t="s">
        <v>1885</v>
      </c>
      <c r="BA1220" t="s"/>
      <c r="BB1220" t="n">
        <v>529058</v>
      </c>
      <c r="BC1220" t="n">
        <v>98.817899</v>
      </c>
      <c r="BD1220" t="n">
        <v>8.041271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95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1882</v>
      </c>
      <c r="F1221" t="n">
        <v>1613522</v>
      </c>
      <c r="G1221" t="s">
        <v>74</v>
      </c>
      <c r="H1221" t="s">
        <v>75</v>
      </c>
      <c r="I1221" t="s"/>
      <c r="J1221" t="s">
        <v>76</v>
      </c>
      <c r="K1221" t="n">
        <v>2128.69</v>
      </c>
      <c r="L1221" t="s">
        <v>77</v>
      </c>
      <c r="M1221" t="s"/>
      <c r="N1221" t="s">
        <v>1887</v>
      </c>
      <c r="O1221" t="s">
        <v>79</v>
      </c>
      <c r="P1221" t="s">
        <v>1882</v>
      </c>
      <c r="Q1221" t="s"/>
      <c r="R1221" t="s">
        <v>80</v>
      </c>
      <c r="S1221" t="s">
        <v>1888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HYPERLINK("https://hotelmonitor-cachepage.eclerx.com/savepage/tk_1544250117479077_sr_2150.html","info")</f>
        <v/>
      </c>
      <c r="AA1221" t="n">
        <v>361567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1889</v>
      </c>
      <c r="AP1221" t="n">
        <v>122</v>
      </c>
      <c r="AQ1221" t="s">
        <v>91</v>
      </c>
      <c r="AR1221" t="s">
        <v>378</v>
      </c>
      <c r="AS1221" t="s"/>
      <c r="AT1221" t="s">
        <v>93</v>
      </c>
      <c r="AU1221" t="s"/>
      <c r="AV1221" t="s"/>
      <c r="AW1221" t="s"/>
      <c r="AX1221" t="s"/>
      <c r="AY1221" t="n">
        <v>1475102</v>
      </c>
      <c r="AZ1221" t="s">
        <v>1885</v>
      </c>
      <c r="BA1221" t="s"/>
      <c r="BB1221" t="n">
        <v>529058</v>
      </c>
      <c r="BC1221" t="n">
        <v>98.817899</v>
      </c>
      <c r="BD1221" t="n">
        <v>8.041271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95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1882</v>
      </c>
      <c r="F1222" t="n">
        <v>1613522</v>
      </c>
      <c r="G1222" t="s">
        <v>74</v>
      </c>
      <c r="H1222" t="s">
        <v>75</v>
      </c>
      <c r="I1222" t="s"/>
      <c r="J1222" t="s">
        <v>76</v>
      </c>
      <c r="K1222" t="n">
        <v>2139.39</v>
      </c>
      <c r="L1222" t="s">
        <v>77</v>
      </c>
      <c r="M1222" t="s"/>
      <c r="N1222" t="s">
        <v>103</v>
      </c>
      <c r="O1222" t="s">
        <v>79</v>
      </c>
      <c r="P1222" t="s">
        <v>1882</v>
      </c>
      <c r="Q1222" t="s"/>
      <c r="R1222" t="s">
        <v>80</v>
      </c>
      <c r="S1222" t="s">
        <v>1890</v>
      </c>
      <c r="T1222" t="s">
        <v>82</v>
      </c>
      <c r="U1222" t="s">
        <v>83</v>
      </c>
      <c r="V1222" t="s">
        <v>84</v>
      </c>
      <c r="W1222" t="s">
        <v>105</v>
      </c>
      <c r="X1222" t="s"/>
      <c r="Y1222" t="s">
        <v>86</v>
      </c>
      <c r="Z1222">
        <f>HYPERLINK("https://hotelmonitor-cachepage.eclerx.com/savepage/tk_1544250117479077_sr_2150.html","info")</f>
        <v/>
      </c>
      <c r="AA1222" t="n">
        <v>361567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89</v>
      </c>
      <c r="AO1222" t="s">
        <v>1891</v>
      </c>
      <c r="AP1222" t="n">
        <v>122</v>
      </c>
      <c r="AQ1222" t="s">
        <v>91</v>
      </c>
      <c r="AR1222" t="s">
        <v>71</v>
      </c>
      <c r="AS1222" t="s"/>
      <c r="AT1222" t="s">
        <v>93</v>
      </c>
      <c r="AU1222" t="s"/>
      <c r="AV1222" t="s"/>
      <c r="AW1222" t="s"/>
      <c r="AX1222" t="s"/>
      <c r="AY1222" t="n">
        <v>1475102</v>
      </c>
      <c r="AZ1222" t="s">
        <v>1885</v>
      </c>
      <c r="BA1222" t="s"/>
      <c r="BB1222" t="n">
        <v>529058</v>
      </c>
      <c r="BC1222" t="n">
        <v>98.817899</v>
      </c>
      <c r="BD1222" t="n">
        <v>8.041271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95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1882</v>
      </c>
      <c r="F1223" t="n">
        <v>1613522</v>
      </c>
      <c r="G1223" t="s">
        <v>74</v>
      </c>
      <c r="H1223" t="s">
        <v>75</v>
      </c>
      <c r="I1223" t="s"/>
      <c r="J1223" t="s">
        <v>76</v>
      </c>
      <c r="K1223" t="n">
        <v>2139.39</v>
      </c>
      <c r="L1223" t="s">
        <v>77</v>
      </c>
      <c r="M1223" t="s"/>
      <c r="N1223" t="s">
        <v>103</v>
      </c>
      <c r="O1223" t="s">
        <v>79</v>
      </c>
      <c r="P1223" t="s">
        <v>1882</v>
      </c>
      <c r="Q1223" t="s"/>
      <c r="R1223" t="s">
        <v>80</v>
      </c>
      <c r="S1223" t="s">
        <v>1890</v>
      </c>
      <c r="T1223" t="s">
        <v>82</v>
      </c>
      <c r="U1223" t="s">
        <v>83</v>
      </c>
      <c r="V1223" t="s">
        <v>84</v>
      </c>
      <c r="W1223" t="s">
        <v>105</v>
      </c>
      <c r="X1223" t="s"/>
      <c r="Y1223" t="s">
        <v>86</v>
      </c>
      <c r="Z1223">
        <f>HYPERLINK("https://hotelmonitor-cachepage.eclerx.com/savepage/tk_1544250117479077_sr_2150.html","info")</f>
        <v/>
      </c>
      <c r="AA1223" t="n">
        <v>361567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89</v>
      </c>
      <c r="AO1223" t="s">
        <v>1891</v>
      </c>
      <c r="AP1223" t="n">
        <v>122</v>
      </c>
      <c r="AQ1223" t="s">
        <v>91</v>
      </c>
      <c r="AR1223" t="s">
        <v>261</v>
      </c>
      <c r="AS1223" t="s"/>
      <c r="AT1223" t="s">
        <v>93</v>
      </c>
      <c r="AU1223" t="s"/>
      <c r="AV1223" t="s"/>
      <c r="AW1223" t="s"/>
      <c r="AX1223" t="s"/>
      <c r="AY1223" t="n">
        <v>1475102</v>
      </c>
      <c r="AZ1223" t="s">
        <v>1885</v>
      </c>
      <c r="BA1223" t="s"/>
      <c r="BB1223" t="n">
        <v>529058</v>
      </c>
      <c r="BC1223" t="n">
        <v>98.817899</v>
      </c>
      <c r="BD1223" t="n">
        <v>8.041271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95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1882</v>
      </c>
      <c r="F1224" t="n">
        <v>1613522</v>
      </c>
      <c r="G1224" t="s">
        <v>74</v>
      </c>
      <c r="H1224" t="s">
        <v>75</v>
      </c>
      <c r="I1224" t="s"/>
      <c r="J1224" t="s">
        <v>76</v>
      </c>
      <c r="K1224" t="n">
        <v>2274.65</v>
      </c>
      <c r="L1224" t="s">
        <v>77</v>
      </c>
      <c r="M1224" t="s"/>
      <c r="N1224" t="s">
        <v>103</v>
      </c>
      <c r="O1224" t="s">
        <v>79</v>
      </c>
      <c r="P1224" t="s">
        <v>1882</v>
      </c>
      <c r="Q1224" t="s"/>
      <c r="R1224" t="s">
        <v>80</v>
      </c>
      <c r="S1224" t="s">
        <v>1892</v>
      </c>
      <c r="T1224" t="s">
        <v>82</v>
      </c>
      <c r="U1224" t="s">
        <v>83</v>
      </c>
      <c r="V1224" t="s">
        <v>84</v>
      </c>
      <c r="W1224" t="s">
        <v>105</v>
      </c>
      <c r="X1224" t="s"/>
      <c r="Y1224" t="s">
        <v>86</v>
      </c>
      <c r="Z1224">
        <f>HYPERLINK("https://hotelmonitor-cachepage.eclerx.com/savepage/tk_1544250117479077_sr_2150.html","info")</f>
        <v/>
      </c>
      <c r="AA1224" t="n">
        <v>361567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89</v>
      </c>
      <c r="AO1224" t="s">
        <v>788</v>
      </c>
      <c r="AP1224" t="n">
        <v>122</v>
      </c>
      <c r="AQ1224" t="s">
        <v>91</v>
      </c>
      <c r="AR1224" t="s">
        <v>92</v>
      </c>
      <c r="AS1224" t="s"/>
      <c r="AT1224" t="s">
        <v>93</v>
      </c>
      <c r="AU1224" t="s"/>
      <c r="AV1224" t="s"/>
      <c r="AW1224" t="s"/>
      <c r="AX1224" t="s"/>
      <c r="AY1224" t="n">
        <v>1475102</v>
      </c>
      <c r="AZ1224" t="s">
        <v>1885</v>
      </c>
      <c r="BA1224" t="s"/>
      <c r="BB1224" t="n">
        <v>529058</v>
      </c>
      <c r="BC1224" t="n">
        <v>98.817899</v>
      </c>
      <c r="BD1224" t="n">
        <v>8.041271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95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1882</v>
      </c>
      <c r="F1225" t="n">
        <v>1613522</v>
      </c>
      <c r="G1225" t="s">
        <v>74</v>
      </c>
      <c r="H1225" t="s">
        <v>75</v>
      </c>
      <c r="I1225" t="s"/>
      <c r="J1225" t="s">
        <v>76</v>
      </c>
      <c r="K1225" t="n">
        <v>2274.65</v>
      </c>
      <c r="L1225" t="s">
        <v>77</v>
      </c>
      <c r="M1225" t="s"/>
      <c r="N1225" t="s">
        <v>215</v>
      </c>
      <c r="O1225" t="s">
        <v>79</v>
      </c>
      <c r="P1225" t="s">
        <v>1882</v>
      </c>
      <c r="Q1225" t="s"/>
      <c r="R1225" t="s">
        <v>80</v>
      </c>
      <c r="S1225" t="s">
        <v>1892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HYPERLINK("https://hotelmonitor-cachepage.eclerx.com/savepage/tk_1544250117479077_sr_2150.html","info")</f>
        <v/>
      </c>
      <c r="AA1225" t="n">
        <v>361567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89</v>
      </c>
      <c r="AO1225" t="s">
        <v>1893</v>
      </c>
      <c r="AP1225" t="n">
        <v>122</v>
      </c>
      <c r="AQ1225" t="s">
        <v>91</v>
      </c>
      <c r="AR1225" t="s">
        <v>92</v>
      </c>
      <c r="AS1225" t="s"/>
      <c r="AT1225" t="s">
        <v>93</v>
      </c>
      <c r="AU1225" t="s"/>
      <c r="AV1225" t="s"/>
      <c r="AW1225" t="s"/>
      <c r="AX1225" t="s"/>
      <c r="AY1225" t="n">
        <v>1475102</v>
      </c>
      <c r="AZ1225" t="s">
        <v>1885</v>
      </c>
      <c r="BA1225" t="s"/>
      <c r="BB1225" t="n">
        <v>529058</v>
      </c>
      <c r="BC1225" t="n">
        <v>98.817899</v>
      </c>
      <c r="BD1225" t="n">
        <v>8.041271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95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1882</v>
      </c>
      <c r="F1226" t="n">
        <v>1613522</v>
      </c>
      <c r="G1226" t="s">
        <v>74</v>
      </c>
      <c r="H1226" t="s">
        <v>75</v>
      </c>
      <c r="I1226" t="s"/>
      <c r="J1226" t="s">
        <v>76</v>
      </c>
      <c r="K1226" t="n">
        <v>2282.02</v>
      </c>
      <c r="L1226" t="s">
        <v>77</v>
      </c>
      <c r="M1226" t="s"/>
      <c r="N1226" t="s">
        <v>215</v>
      </c>
      <c r="O1226" t="s">
        <v>79</v>
      </c>
      <c r="P1226" t="s">
        <v>1882</v>
      </c>
      <c r="Q1226" t="s"/>
      <c r="R1226" t="s">
        <v>80</v>
      </c>
      <c r="S1226" t="s">
        <v>1894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>
        <f>HYPERLINK("https://hotelmonitor-cachepage.eclerx.com/savepage/tk_1544250117479077_sr_2150.html","info")</f>
        <v/>
      </c>
      <c r="AA1226" t="n">
        <v>361567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89</v>
      </c>
      <c r="AO1226" t="s">
        <v>1895</v>
      </c>
      <c r="AP1226" t="n">
        <v>122</v>
      </c>
      <c r="AQ1226" t="s">
        <v>91</v>
      </c>
      <c r="AR1226" t="s">
        <v>71</v>
      </c>
      <c r="AS1226" t="s"/>
      <c r="AT1226" t="s">
        <v>93</v>
      </c>
      <c r="AU1226" t="s"/>
      <c r="AV1226" t="s"/>
      <c r="AW1226" t="s"/>
      <c r="AX1226" t="s"/>
      <c r="AY1226" t="n">
        <v>1475102</v>
      </c>
      <c r="AZ1226" t="s">
        <v>1885</v>
      </c>
      <c r="BA1226" t="s"/>
      <c r="BB1226" t="n">
        <v>529058</v>
      </c>
      <c r="BC1226" t="n">
        <v>98.817899</v>
      </c>
      <c r="BD1226" t="n">
        <v>8.041271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95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1882</v>
      </c>
      <c r="F1227" t="n">
        <v>1613522</v>
      </c>
      <c r="G1227" t="s">
        <v>74</v>
      </c>
      <c r="H1227" t="s">
        <v>75</v>
      </c>
      <c r="I1227" t="s"/>
      <c r="J1227" t="s">
        <v>76</v>
      </c>
      <c r="K1227" t="n">
        <v>2282.02</v>
      </c>
      <c r="L1227" t="s">
        <v>77</v>
      </c>
      <c r="M1227" t="s"/>
      <c r="N1227" t="s">
        <v>215</v>
      </c>
      <c r="O1227" t="s">
        <v>79</v>
      </c>
      <c r="P1227" t="s">
        <v>1882</v>
      </c>
      <c r="Q1227" t="s"/>
      <c r="R1227" t="s">
        <v>80</v>
      </c>
      <c r="S1227" t="s">
        <v>1894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HYPERLINK("https://hotelmonitor-cachepage.eclerx.com/savepage/tk_1544250117479077_sr_2150.html","info")</f>
        <v/>
      </c>
      <c r="AA1227" t="n">
        <v>361567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89</v>
      </c>
      <c r="AO1227" t="s">
        <v>1895</v>
      </c>
      <c r="AP1227" t="n">
        <v>122</v>
      </c>
      <c r="AQ1227" t="s">
        <v>91</v>
      </c>
      <c r="AR1227" t="s">
        <v>261</v>
      </c>
      <c r="AS1227" t="s"/>
      <c r="AT1227" t="s">
        <v>93</v>
      </c>
      <c r="AU1227" t="s"/>
      <c r="AV1227" t="s"/>
      <c r="AW1227" t="s"/>
      <c r="AX1227" t="s"/>
      <c r="AY1227" t="n">
        <v>1475102</v>
      </c>
      <c r="AZ1227" t="s">
        <v>1885</v>
      </c>
      <c r="BA1227" t="s"/>
      <c r="BB1227" t="n">
        <v>529058</v>
      </c>
      <c r="BC1227" t="n">
        <v>98.817899</v>
      </c>
      <c r="BD1227" t="n">
        <v>8.041271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95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1882</v>
      </c>
      <c r="F1228" t="n">
        <v>1613522</v>
      </c>
      <c r="G1228" t="s">
        <v>74</v>
      </c>
      <c r="H1228" t="s">
        <v>75</v>
      </c>
      <c r="I1228" t="s"/>
      <c r="J1228" t="s">
        <v>76</v>
      </c>
      <c r="K1228" t="n">
        <v>2353.32</v>
      </c>
      <c r="L1228" t="s">
        <v>77</v>
      </c>
      <c r="M1228" t="s"/>
      <c r="N1228" t="s">
        <v>215</v>
      </c>
      <c r="O1228" t="s">
        <v>79</v>
      </c>
      <c r="P1228" t="s">
        <v>1882</v>
      </c>
      <c r="Q1228" t="s"/>
      <c r="R1228" t="s">
        <v>80</v>
      </c>
      <c r="S1228" t="s">
        <v>1896</v>
      </c>
      <c r="T1228" t="s">
        <v>82</v>
      </c>
      <c r="U1228" t="s">
        <v>83</v>
      </c>
      <c r="V1228" t="s">
        <v>84</v>
      </c>
      <c r="W1228" t="s">
        <v>105</v>
      </c>
      <c r="X1228" t="s"/>
      <c r="Y1228" t="s">
        <v>86</v>
      </c>
      <c r="Z1228">
        <f>HYPERLINK("https://hotelmonitor-cachepage.eclerx.com/savepage/tk_1544250117479077_sr_2150.html","info")</f>
        <v/>
      </c>
      <c r="AA1228" t="n">
        <v>361567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89</v>
      </c>
      <c r="AO1228" t="s">
        <v>1897</v>
      </c>
      <c r="AP1228" t="n">
        <v>122</v>
      </c>
      <c r="AQ1228" t="s">
        <v>91</v>
      </c>
      <c r="AR1228" t="s">
        <v>71</v>
      </c>
      <c r="AS1228" t="s"/>
      <c r="AT1228" t="s">
        <v>93</v>
      </c>
      <c r="AU1228" t="s"/>
      <c r="AV1228" t="s"/>
      <c r="AW1228" t="s"/>
      <c r="AX1228" t="s"/>
      <c r="AY1228" t="n">
        <v>1475102</v>
      </c>
      <c r="AZ1228" t="s">
        <v>1885</v>
      </c>
      <c r="BA1228" t="s"/>
      <c r="BB1228" t="n">
        <v>529058</v>
      </c>
      <c r="BC1228" t="n">
        <v>98.817899</v>
      </c>
      <c r="BD1228" t="n">
        <v>8.041271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95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1882</v>
      </c>
      <c r="F1229" t="n">
        <v>1613522</v>
      </c>
      <c r="G1229" t="s">
        <v>74</v>
      </c>
      <c r="H1229" t="s">
        <v>75</v>
      </c>
      <c r="I1229" t="s"/>
      <c r="J1229" t="s">
        <v>76</v>
      </c>
      <c r="K1229" t="n">
        <v>2353.32</v>
      </c>
      <c r="L1229" t="s">
        <v>77</v>
      </c>
      <c r="M1229" t="s"/>
      <c r="N1229" t="s">
        <v>215</v>
      </c>
      <c r="O1229" t="s">
        <v>79</v>
      </c>
      <c r="P1229" t="s">
        <v>1882</v>
      </c>
      <c r="Q1229" t="s"/>
      <c r="R1229" t="s">
        <v>80</v>
      </c>
      <c r="S1229" t="s">
        <v>1896</v>
      </c>
      <c r="T1229" t="s">
        <v>82</v>
      </c>
      <c r="U1229" t="s">
        <v>83</v>
      </c>
      <c r="V1229" t="s">
        <v>84</v>
      </c>
      <c r="W1229" t="s">
        <v>105</v>
      </c>
      <c r="X1229" t="s"/>
      <c r="Y1229" t="s">
        <v>86</v>
      </c>
      <c r="Z1229">
        <f>HYPERLINK("https://hotelmonitor-cachepage.eclerx.com/savepage/tk_1544250117479077_sr_2150.html","info")</f>
        <v/>
      </c>
      <c r="AA1229" t="n">
        <v>361567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89</v>
      </c>
      <c r="AO1229" t="s">
        <v>1897</v>
      </c>
      <c r="AP1229" t="n">
        <v>122</v>
      </c>
      <c r="AQ1229" t="s">
        <v>91</v>
      </c>
      <c r="AR1229" t="s">
        <v>261</v>
      </c>
      <c r="AS1229" t="s"/>
      <c r="AT1229" t="s">
        <v>93</v>
      </c>
      <c r="AU1229" t="s"/>
      <c r="AV1229" t="s"/>
      <c r="AW1229" t="s"/>
      <c r="AX1229" t="s"/>
      <c r="AY1229" t="n">
        <v>1475102</v>
      </c>
      <c r="AZ1229" t="s">
        <v>1885</v>
      </c>
      <c r="BA1229" t="s"/>
      <c r="BB1229" t="n">
        <v>529058</v>
      </c>
      <c r="BC1229" t="n">
        <v>98.817899</v>
      </c>
      <c r="BD1229" t="n">
        <v>8.041271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95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1882</v>
      </c>
      <c r="F1230" t="n">
        <v>1613522</v>
      </c>
      <c r="G1230" t="s">
        <v>74</v>
      </c>
      <c r="H1230" t="s">
        <v>75</v>
      </c>
      <c r="I1230" t="s"/>
      <c r="J1230" t="s">
        <v>76</v>
      </c>
      <c r="K1230" t="n">
        <v>2365.42</v>
      </c>
      <c r="L1230" t="s">
        <v>77</v>
      </c>
      <c r="M1230" t="s"/>
      <c r="N1230" t="s">
        <v>103</v>
      </c>
      <c r="O1230" t="s">
        <v>79</v>
      </c>
      <c r="P1230" t="s">
        <v>1882</v>
      </c>
      <c r="Q1230" t="s"/>
      <c r="R1230" t="s">
        <v>80</v>
      </c>
      <c r="S1230" t="s">
        <v>1898</v>
      </c>
      <c r="T1230" t="s">
        <v>82</v>
      </c>
      <c r="U1230" t="s">
        <v>83</v>
      </c>
      <c r="V1230" t="s">
        <v>84</v>
      </c>
      <c r="W1230" t="s">
        <v>105</v>
      </c>
      <c r="X1230" t="s"/>
      <c r="Y1230" t="s">
        <v>86</v>
      </c>
      <c r="Z1230">
        <f>HYPERLINK("https://hotelmonitor-cachepage.eclerx.com/savepage/tk_1544250117479077_sr_2150.html","info")</f>
        <v/>
      </c>
      <c r="AA1230" t="n">
        <v>361567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89</v>
      </c>
      <c r="AO1230" t="s">
        <v>1899</v>
      </c>
      <c r="AP1230" t="n">
        <v>122</v>
      </c>
      <c r="AQ1230" t="s">
        <v>91</v>
      </c>
      <c r="AR1230" t="s">
        <v>378</v>
      </c>
      <c r="AS1230" t="s"/>
      <c r="AT1230" t="s">
        <v>93</v>
      </c>
      <c r="AU1230" t="s"/>
      <c r="AV1230" t="s"/>
      <c r="AW1230" t="s"/>
      <c r="AX1230" t="s"/>
      <c r="AY1230" t="n">
        <v>1475102</v>
      </c>
      <c r="AZ1230" t="s">
        <v>1885</v>
      </c>
      <c r="BA1230" t="s"/>
      <c r="BB1230" t="n">
        <v>529058</v>
      </c>
      <c r="BC1230" t="n">
        <v>98.817899</v>
      </c>
      <c r="BD1230" t="n">
        <v>8.041271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95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1882</v>
      </c>
      <c r="F1231" t="n">
        <v>1613522</v>
      </c>
      <c r="G1231" t="s">
        <v>74</v>
      </c>
      <c r="H1231" t="s">
        <v>75</v>
      </c>
      <c r="I1231" t="s"/>
      <c r="J1231" t="s">
        <v>76</v>
      </c>
      <c r="K1231" t="n">
        <v>2365.42</v>
      </c>
      <c r="L1231" t="s">
        <v>77</v>
      </c>
      <c r="M1231" t="s"/>
      <c r="N1231" t="s">
        <v>1900</v>
      </c>
      <c r="O1231" t="s">
        <v>79</v>
      </c>
      <c r="P1231" t="s">
        <v>1882</v>
      </c>
      <c r="Q1231" t="s"/>
      <c r="R1231" t="s">
        <v>80</v>
      </c>
      <c r="S1231" t="s">
        <v>1898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>
        <f>HYPERLINK("https://hotelmonitor-cachepage.eclerx.com/savepage/tk_1544250117479077_sr_2150.html","info")</f>
        <v/>
      </c>
      <c r="AA1231" t="n">
        <v>361567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89</v>
      </c>
      <c r="AO1231" t="s">
        <v>1901</v>
      </c>
      <c r="AP1231" t="n">
        <v>122</v>
      </c>
      <c r="AQ1231" t="s">
        <v>91</v>
      </c>
      <c r="AR1231" t="s">
        <v>378</v>
      </c>
      <c r="AS1231" t="s"/>
      <c r="AT1231" t="s">
        <v>93</v>
      </c>
      <c r="AU1231" t="s"/>
      <c r="AV1231" t="s"/>
      <c r="AW1231" t="s"/>
      <c r="AX1231" t="s"/>
      <c r="AY1231" t="n">
        <v>1475102</v>
      </c>
      <c r="AZ1231" t="s">
        <v>1885</v>
      </c>
      <c r="BA1231" t="s"/>
      <c r="BB1231" t="n">
        <v>529058</v>
      </c>
      <c r="BC1231" t="n">
        <v>98.817899</v>
      </c>
      <c r="BD1231" t="n">
        <v>8.041271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95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1882</v>
      </c>
      <c r="F1232" t="n">
        <v>1613522</v>
      </c>
      <c r="G1232" t="s">
        <v>74</v>
      </c>
      <c r="H1232" t="s">
        <v>75</v>
      </c>
      <c r="I1232" t="s"/>
      <c r="J1232" t="s">
        <v>76</v>
      </c>
      <c r="K1232" t="n">
        <v>2502.11</v>
      </c>
      <c r="L1232" t="s">
        <v>77</v>
      </c>
      <c r="M1232" t="s"/>
      <c r="N1232" t="s">
        <v>215</v>
      </c>
      <c r="O1232" t="s">
        <v>79</v>
      </c>
      <c r="P1232" t="s">
        <v>1882</v>
      </c>
      <c r="Q1232" t="s"/>
      <c r="R1232" t="s">
        <v>80</v>
      </c>
      <c r="S1232" t="s">
        <v>1902</v>
      </c>
      <c r="T1232" t="s">
        <v>82</v>
      </c>
      <c r="U1232" t="s">
        <v>83</v>
      </c>
      <c r="V1232" t="s">
        <v>84</v>
      </c>
      <c r="W1232" t="s">
        <v>105</v>
      </c>
      <c r="X1232" t="s"/>
      <c r="Y1232" t="s">
        <v>86</v>
      </c>
      <c r="Z1232">
        <f>HYPERLINK("https://hotelmonitor-cachepage.eclerx.com/savepage/tk_1544250117479077_sr_2150.html","info")</f>
        <v/>
      </c>
      <c r="AA1232" t="n">
        <v>361567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89</v>
      </c>
      <c r="AO1232" t="s">
        <v>931</v>
      </c>
      <c r="AP1232" t="n">
        <v>122</v>
      </c>
      <c r="AQ1232" t="s">
        <v>91</v>
      </c>
      <c r="AR1232" t="s">
        <v>92</v>
      </c>
      <c r="AS1232" t="s"/>
      <c r="AT1232" t="s">
        <v>93</v>
      </c>
      <c r="AU1232" t="s"/>
      <c r="AV1232" t="s"/>
      <c r="AW1232" t="s"/>
      <c r="AX1232" t="s"/>
      <c r="AY1232" t="n">
        <v>1475102</v>
      </c>
      <c r="AZ1232" t="s">
        <v>1885</v>
      </c>
      <c r="BA1232" t="s"/>
      <c r="BB1232" t="n">
        <v>529058</v>
      </c>
      <c r="BC1232" t="n">
        <v>98.817899</v>
      </c>
      <c r="BD1232" t="n">
        <v>8.041271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95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1882</v>
      </c>
      <c r="F1233" t="n">
        <v>1613522</v>
      </c>
      <c r="G1233" t="s">
        <v>74</v>
      </c>
      <c r="H1233" t="s">
        <v>75</v>
      </c>
      <c r="I1233" t="s"/>
      <c r="J1233" t="s">
        <v>76</v>
      </c>
      <c r="K1233" t="n">
        <v>2601.34</v>
      </c>
      <c r="L1233" t="s">
        <v>77</v>
      </c>
      <c r="M1233" t="s"/>
      <c r="N1233" t="s">
        <v>215</v>
      </c>
      <c r="O1233" t="s">
        <v>79</v>
      </c>
      <c r="P1233" t="s">
        <v>1882</v>
      </c>
      <c r="Q1233" t="s"/>
      <c r="R1233" t="s">
        <v>80</v>
      </c>
      <c r="S1233" t="s">
        <v>1903</v>
      </c>
      <c r="T1233" t="s">
        <v>82</v>
      </c>
      <c r="U1233" t="s">
        <v>83</v>
      </c>
      <c r="V1233" t="s">
        <v>84</v>
      </c>
      <c r="W1233" t="s">
        <v>105</v>
      </c>
      <c r="X1233" t="s"/>
      <c r="Y1233" t="s">
        <v>86</v>
      </c>
      <c r="Z1233">
        <f>HYPERLINK("https://hotelmonitor-cachepage.eclerx.com/savepage/tk_1544250117479077_sr_2150.html","info")</f>
        <v/>
      </c>
      <c r="AA1233" t="n">
        <v>361567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89</v>
      </c>
      <c r="AO1233" t="s">
        <v>1904</v>
      </c>
      <c r="AP1233" t="n">
        <v>122</v>
      </c>
      <c r="AQ1233" t="s">
        <v>91</v>
      </c>
      <c r="AR1233" t="s">
        <v>378</v>
      </c>
      <c r="AS1233" t="s"/>
      <c r="AT1233" t="s">
        <v>93</v>
      </c>
      <c r="AU1233" t="s"/>
      <c r="AV1233" t="s"/>
      <c r="AW1233" t="s"/>
      <c r="AX1233" t="s"/>
      <c r="AY1233" t="n">
        <v>1475102</v>
      </c>
      <c r="AZ1233" t="s">
        <v>1885</v>
      </c>
      <c r="BA1233" t="s"/>
      <c r="BB1233" t="n">
        <v>529058</v>
      </c>
      <c r="BC1233" t="n">
        <v>98.817899</v>
      </c>
      <c r="BD1233" t="n">
        <v>8.041271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95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1882</v>
      </c>
      <c r="F1234" t="n">
        <v>1613522</v>
      </c>
      <c r="G1234" t="s">
        <v>74</v>
      </c>
      <c r="H1234" t="s">
        <v>75</v>
      </c>
      <c r="I1234" t="s"/>
      <c r="J1234" t="s">
        <v>76</v>
      </c>
      <c r="K1234" t="n">
        <v>3152.27</v>
      </c>
      <c r="L1234" t="s">
        <v>77</v>
      </c>
      <c r="M1234" t="s"/>
      <c r="N1234" t="s">
        <v>1905</v>
      </c>
      <c r="O1234" t="s">
        <v>79</v>
      </c>
      <c r="P1234" t="s">
        <v>1882</v>
      </c>
      <c r="Q1234" t="s"/>
      <c r="R1234" t="s">
        <v>80</v>
      </c>
      <c r="S1234" t="s">
        <v>1906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>
        <f>HYPERLINK("https://hotelmonitor-cachepage.eclerx.com/savepage/tk_1544250117479077_sr_2150.html","info")</f>
        <v/>
      </c>
      <c r="AA1234" t="n">
        <v>361567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89</v>
      </c>
      <c r="AO1234" t="s">
        <v>1907</v>
      </c>
      <c r="AP1234" t="n">
        <v>122</v>
      </c>
      <c r="AQ1234" t="s">
        <v>91</v>
      </c>
      <c r="AR1234" t="s">
        <v>378</v>
      </c>
      <c r="AS1234" t="s"/>
      <c r="AT1234" t="s">
        <v>93</v>
      </c>
      <c r="AU1234" t="s"/>
      <c r="AV1234" t="s"/>
      <c r="AW1234" t="s"/>
      <c r="AX1234" t="s"/>
      <c r="AY1234" t="n">
        <v>1475102</v>
      </c>
      <c r="AZ1234" t="s">
        <v>1885</v>
      </c>
      <c r="BA1234" t="s"/>
      <c r="BB1234" t="n">
        <v>529058</v>
      </c>
      <c r="BC1234" t="n">
        <v>98.817899</v>
      </c>
      <c r="BD1234" t="n">
        <v>8.041271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95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1882</v>
      </c>
      <c r="F1235" t="n">
        <v>1613522</v>
      </c>
      <c r="G1235" t="s">
        <v>74</v>
      </c>
      <c r="H1235" t="s">
        <v>75</v>
      </c>
      <c r="I1235" t="s"/>
      <c r="J1235" t="s">
        <v>76</v>
      </c>
      <c r="K1235" t="n">
        <v>3677.65</v>
      </c>
      <c r="L1235" t="s">
        <v>77</v>
      </c>
      <c r="M1235" t="s"/>
      <c r="N1235" t="s">
        <v>1908</v>
      </c>
      <c r="O1235" t="s">
        <v>79</v>
      </c>
      <c r="P1235" t="s">
        <v>1882</v>
      </c>
      <c r="Q1235" t="s"/>
      <c r="R1235" t="s">
        <v>80</v>
      </c>
      <c r="S1235" t="s">
        <v>1909</v>
      </c>
      <c r="T1235" t="s">
        <v>82</v>
      </c>
      <c r="U1235" t="s">
        <v>83</v>
      </c>
      <c r="V1235" t="s">
        <v>84</v>
      </c>
      <c r="W1235" t="s">
        <v>105</v>
      </c>
      <c r="X1235" t="s"/>
      <c r="Y1235" t="s">
        <v>86</v>
      </c>
      <c r="Z1235">
        <f>HYPERLINK("https://hotelmonitor-cachepage.eclerx.com/savepage/tk_1544250117479077_sr_2150.html","info")</f>
        <v/>
      </c>
      <c r="AA1235" t="n">
        <v>361567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89</v>
      </c>
      <c r="AO1235" t="s">
        <v>1910</v>
      </c>
      <c r="AP1235" t="n">
        <v>122</v>
      </c>
      <c r="AQ1235" t="s">
        <v>91</v>
      </c>
      <c r="AR1235" t="s">
        <v>378</v>
      </c>
      <c r="AS1235" t="s"/>
      <c r="AT1235" t="s">
        <v>93</v>
      </c>
      <c r="AU1235" t="s"/>
      <c r="AV1235" t="s"/>
      <c r="AW1235" t="s"/>
      <c r="AX1235" t="s"/>
      <c r="AY1235" t="n">
        <v>1475102</v>
      </c>
      <c r="AZ1235" t="s">
        <v>1885</v>
      </c>
      <c r="BA1235" t="s"/>
      <c r="BB1235" t="n">
        <v>529058</v>
      </c>
      <c r="BC1235" t="n">
        <v>98.817899</v>
      </c>
      <c r="BD1235" t="n">
        <v>8.041271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95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1882</v>
      </c>
      <c r="F1236" t="n">
        <v>1613522</v>
      </c>
      <c r="G1236" t="s">
        <v>74</v>
      </c>
      <c r="H1236" t="s">
        <v>75</v>
      </c>
      <c r="I1236" t="s"/>
      <c r="J1236" t="s">
        <v>76</v>
      </c>
      <c r="K1236" t="n">
        <v>4203.02</v>
      </c>
      <c r="L1236" t="s">
        <v>77</v>
      </c>
      <c r="M1236" t="s"/>
      <c r="N1236" t="s">
        <v>1911</v>
      </c>
      <c r="O1236" t="s">
        <v>79</v>
      </c>
      <c r="P1236" t="s">
        <v>1882</v>
      </c>
      <c r="Q1236" t="s"/>
      <c r="R1236" t="s">
        <v>80</v>
      </c>
      <c r="S1236" t="s">
        <v>1912</v>
      </c>
      <c r="T1236" t="s">
        <v>82</v>
      </c>
      <c r="U1236" t="s">
        <v>83</v>
      </c>
      <c r="V1236" t="s">
        <v>84</v>
      </c>
      <c r="W1236" t="s">
        <v>105</v>
      </c>
      <c r="X1236" t="s"/>
      <c r="Y1236" t="s">
        <v>86</v>
      </c>
      <c r="Z1236">
        <f>HYPERLINK("https://hotelmonitor-cachepage.eclerx.com/savepage/tk_1544250117479077_sr_2150.html","info")</f>
        <v/>
      </c>
      <c r="AA1236" t="n">
        <v>361567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89</v>
      </c>
      <c r="AO1236" t="s">
        <v>1913</v>
      </c>
      <c r="AP1236" t="n">
        <v>122</v>
      </c>
      <c r="AQ1236" t="s">
        <v>91</v>
      </c>
      <c r="AR1236" t="s">
        <v>378</v>
      </c>
      <c r="AS1236" t="s"/>
      <c r="AT1236" t="s">
        <v>93</v>
      </c>
      <c r="AU1236" t="s"/>
      <c r="AV1236" t="s"/>
      <c r="AW1236" t="s"/>
      <c r="AX1236" t="s"/>
      <c r="AY1236" t="n">
        <v>1475102</v>
      </c>
      <c r="AZ1236" t="s">
        <v>1885</v>
      </c>
      <c r="BA1236" t="s"/>
      <c r="BB1236" t="n">
        <v>529058</v>
      </c>
      <c r="BC1236" t="n">
        <v>98.817899</v>
      </c>
      <c r="BD1236" t="n">
        <v>8.041271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95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1914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3267.9</v>
      </c>
      <c r="L1237" t="s">
        <v>77</v>
      </c>
      <c r="M1237" t="s"/>
      <c r="N1237" t="s">
        <v>1915</v>
      </c>
      <c r="O1237" t="s">
        <v>79</v>
      </c>
      <c r="P1237" t="s">
        <v>1914</v>
      </c>
      <c r="Q1237" t="s"/>
      <c r="R1237" t="s">
        <v>80</v>
      </c>
      <c r="S1237" t="s">
        <v>1916</v>
      </c>
      <c r="T1237" t="s">
        <v>82</v>
      </c>
      <c r="U1237" t="s">
        <v>83</v>
      </c>
      <c r="V1237" t="s">
        <v>84</v>
      </c>
      <c r="W1237" t="s">
        <v>105</v>
      </c>
      <c r="X1237" t="s"/>
      <c r="Y1237" t="s">
        <v>86</v>
      </c>
      <c r="Z1237">
        <f>HYPERLINK("https://hotelmonitor-cachepage.eclerx.com/savepage/tk_15442501929087086_sr_2150.html","info")</f>
        <v/>
      </c>
      <c r="AA1237" t="n">
        <v>-3791451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89</v>
      </c>
      <c r="AO1237" t="s">
        <v>1917</v>
      </c>
      <c r="AP1237" t="n">
        <v>167</v>
      </c>
      <c r="AQ1237" t="s">
        <v>91</v>
      </c>
      <c r="AR1237" t="s">
        <v>71</v>
      </c>
      <c r="AS1237" t="s"/>
      <c r="AT1237" t="s">
        <v>93</v>
      </c>
      <c r="AU1237" t="s"/>
      <c r="AV1237" t="s"/>
      <c r="AW1237" t="s"/>
      <c r="AX1237" t="s"/>
      <c r="AY1237" t="n">
        <v>3791451</v>
      </c>
      <c r="AZ1237" t="s">
        <v>1918</v>
      </c>
      <c r="BA1237" t="s"/>
      <c r="BB1237" t="n">
        <v>479451</v>
      </c>
      <c r="BC1237" t="n">
        <v>98.819239336226</v>
      </c>
      <c r="BD1237" t="n">
        <v>8.037616228029581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95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1919</v>
      </c>
      <c r="F1238" t="n">
        <v>3484030</v>
      </c>
      <c r="G1238" t="s">
        <v>74</v>
      </c>
      <c r="H1238" t="s">
        <v>75</v>
      </c>
      <c r="I1238" t="s"/>
      <c r="J1238" t="s">
        <v>76</v>
      </c>
      <c r="K1238" t="n">
        <v>2681.81</v>
      </c>
      <c r="L1238" t="s">
        <v>77</v>
      </c>
      <c r="M1238" t="s"/>
      <c r="N1238" t="s">
        <v>248</v>
      </c>
      <c r="O1238" t="s">
        <v>79</v>
      </c>
      <c r="P1238" t="s">
        <v>1919</v>
      </c>
      <c r="Q1238" t="s"/>
      <c r="R1238" t="s">
        <v>80</v>
      </c>
      <c r="S1238" t="s">
        <v>1920</v>
      </c>
      <c r="T1238" t="s">
        <v>82</v>
      </c>
      <c r="U1238" t="s">
        <v>83</v>
      </c>
      <c r="V1238" t="s">
        <v>84</v>
      </c>
      <c r="W1238" t="s">
        <v>105</v>
      </c>
      <c r="X1238" t="s"/>
      <c r="Y1238" t="s">
        <v>86</v>
      </c>
      <c r="Z1238">
        <f>HYPERLINK("https://hotelmonitor-cachepage.eclerx.com/savepage/tk_15442499800163908_sr_2150.html","info")</f>
        <v/>
      </c>
      <c r="AA1238" t="n">
        <v>549282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89</v>
      </c>
      <c r="AO1238" t="s">
        <v>1006</v>
      </c>
      <c r="AP1238" t="n">
        <v>55</v>
      </c>
      <c r="AQ1238" t="s">
        <v>91</v>
      </c>
      <c r="AR1238" t="s">
        <v>92</v>
      </c>
      <c r="AS1238" t="s"/>
      <c r="AT1238" t="s">
        <v>93</v>
      </c>
      <c r="AU1238" t="s"/>
      <c r="AV1238" t="s"/>
      <c r="AW1238" t="s"/>
      <c r="AX1238" t="s"/>
      <c r="AY1238" t="n">
        <v>2994834</v>
      </c>
      <c r="AZ1238" t="s">
        <v>1921</v>
      </c>
      <c r="BA1238" t="s"/>
      <c r="BB1238" t="n">
        <v>1057522</v>
      </c>
      <c r="BC1238" t="n">
        <v>98.8321870565414</v>
      </c>
      <c r="BD1238" t="n">
        <v>8.03126915033512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95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1919</v>
      </c>
      <c r="F1239" t="n">
        <v>3484030</v>
      </c>
      <c r="G1239" t="s">
        <v>74</v>
      </c>
      <c r="H1239" t="s">
        <v>75</v>
      </c>
      <c r="I1239" t="s"/>
      <c r="J1239" t="s">
        <v>76</v>
      </c>
      <c r="K1239" t="n">
        <v>2744.44</v>
      </c>
      <c r="L1239" t="s">
        <v>77</v>
      </c>
      <c r="M1239" t="s"/>
      <c r="N1239" t="s">
        <v>248</v>
      </c>
      <c r="O1239" t="s">
        <v>79</v>
      </c>
      <c r="P1239" t="s">
        <v>1919</v>
      </c>
      <c r="Q1239" t="s"/>
      <c r="R1239" t="s">
        <v>80</v>
      </c>
      <c r="S1239" t="s">
        <v>1922</v>
      </c>
      <c r="T1239" t="s">
        <v>82</v>
      </c>
      <c r="U1239" t="s">
        <v>83</v>
      </c>
      <c r="V1239" t="s">
        <v>84</v>
      </c>
      <c r="W1239" t="s">
        <v>105</v>
      </c>
      <c r="X1239" t="s"/>
      <c r="Y1239" t="s">
        <v>86</v>
      </c>
      <c r="Z1239">
        <f>HYPERLINK("https://hotelmonitor-cachepage.eclerx.com/savepage/tk_15442499800163908_sr_2150.html","info")</f>
        <v/>
      </c>
      <c r="AA1239" t="n">
        <v>549282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89</v>
      </c>
      <c r="AO1239" t="s">
        <v>1923</v>
      </c>
      <c r="AP1239" t="n">
        <v>55</v>
      </c>
      <c r="AQ1239" t="s">
        <v>91</v>
      </c>
      <c r="AR1239" t="s">
        <v>1111</v>
      </c>
      <c r="AS1239" t="s"/>
      <c r="AT1239" t="s">
        <v>93</v>
      </c>
      <c r="AU1239" t="s"/>
      <c r="AV1239" t="s"/>
      <c r="AW1239" t="s"/>
      <c r="AX1239" t="s"/>
      <c r="AY1239" t="n">
        <v>2994834</v>
      </c>
      <c r="AZ1239" t="s">
        <v>1921</v>
      </c>
      <c r="BA1239" t="s"/>
      <c r="BB1239" t="n">
        <v>1057522</v>
      </c>
      <c r="BC1239" t="n">
        <v>98.8321870565414</v>
      </c>
      <c r="BD1239" t="n">
        <v>8.03126915033512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95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1919</v>
      </c>
      <c r="F1240" t="n">
        <v>3484030</v>
      </c>
      <c r="G1240" t="s">
        <v>74</v>
      </c>
      <c r="H1240" t="s">
        <v>75</v>
      </c>
      <c r="I1240" t="s"/>
      <c r="J1240" t="s">
        <v>76</v>
      </c>
      <c r="K1240" t="n">
        <v>2860.94</v>
      </c>
      <c r="L1240" t="s">
        <v>77</v>
      </c>
      <c r="M1240" t="s"/>
      <c r="N1240" t="s">
        <v>1924</v>
      </c>
      <c r="O1240" t="s">
        <v>79</v>
      </c>
      <c r="P1240" t="s">
        <v>1919</v>
      </c>
      <c r="Q1240" t="s"/>
      <c r="R1240" t="s">
        <v>80</v>
      </c>
      <c r="S1240" t="s">
        <v>1925</v>
      </c>
      <c r="T1240" t="s">
        <v>82</v>
      </c>
      <c r="U1240" t="s">
        <v>83</v>
      </c>
      <c r="V1240" t="s">
        <v>84</v>
      </c>
      <c r="W1240" t="s">
        <v>105</v>
      </c>
      <c r="X1240" t="s"/>
      <c r="Y1240" t="s">
        <v>86</v>
      </c>
      <c r="Z1240">
        <f>HYPERLINK("https://hotelmonitor-cachepage.eclerx.com/savepage/tk_15442499800163908_sr_2150.html","info")</f>
        <v/>
      </c>
      <c r="AA1240" t="n">
        <v>549282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55</v>
      </c>
      <c r="AQ1240" t="s">
        <v>91</v>
      </c>
      <c r="AR1240" t="s">
        <v>92</v>
      </c>
      <c r="AS1240" t="s"/>
      <c r="AT1240" t="s">
        <v>93</v>
      </c>
      <c r="AU1240" t="s"/>
      <c r="AV1240" t="s"/>
      <c r="AW1240" t="s"/>
      <c r="AX1240" t="s"/>
      <c r="AY1240" t="n">
        <v>2994834</v>
      </c>
      <c r="AZ1240" t="s">
        <v>1921</v>
      </c>
      <c r="BA1240" t="s"/>
      <c r="BB1240" t="n">
        <v>1057522</v>
      </c>
      <c r="BC1240" t="n">
        <v>98.8321870565414</v>
      </c>
      <c r="BD1240" t="n">
        <v>8.03126915033512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95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1919</v>
      </c>
      <c r="F1241" t="n">
        <v>3484030</v>
      </c>
      <c r="G1241" t="s">
        <v>74</v>
      </c>
      <c r="H1241" t="s">
        <v>75</v>
      </c>
      <c r="I1241" t="s"/>
      <c r="J1241" t="s">
        <v>76</v>
      </c>
      <c r="K1241" t="n">
        <v>3040.07</v>
      </c>
      <c r="L1241" t="s">
        <v>77</v>
      </c>
      <c r="M1241" t="s"/>
      <c r="N1241" t="s">
        <v>1926</v>
      </c>
      <c r="O1241" t="s">
        <v>79</v>
      </c>
      <c r="P1241" t="s">
        <v>1919</v>
      </c>
      <c r="Q1241" t="s"/>
      <c r="R1241" t="s">
        <v>80</v>
      </c>
      <c r="S1241" t="s">
        <v>1927</v>
      </c>
      <c r="T1241" t="s">
        <v>82</v>
      </c>
      <c r="U1241" t="s">
        <v>83</v>
      </c>
      <c r="V1241" t="s">
        <v>84</v>
      </c>
      <c r="W1241" t="s">
        <v>105</v>
      </c>
      <c r="X1241" t="s"/>
      <c r="Y1241" t="s">
        <v>86</v>
      </c>
      <c r="Z1241">
        <f>HYPERLINK("https://hotelmonitor-cachepage.eclerx.com/savepage/tk_15442499800163908_sr_2150.html","info")</f>
        <v/>
      </c>
      <c r="AA1241" t="n">
        <v>549282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55</v>
      </c>
      <c r="AQ1241" t="s">
        <v>91</v>
      </c>
      <c r="AR1241" t="s">
        <v>92</v>
      </c>
      <c r="AS1241" t="s"/>
      <c r="AT1241" t="s">
        <v>93</v>
      </c>
      <c r="AU1241" t="s"/>
      <c r="AV1241" t="s"/>
      <c r="AW1241" t="s"/>
      <c r="AX1241" t="s"/>
      <c r="AY1241" t="n">
        <v>2994834</v>
      </c>
      <c r="AZ1241" t="s">
        <v>1921</v>
      </c>
      <c r="BA1241" t="s"/>
      <c r="BB1241" t="n">
        <v>1057522</v>
      </c>
      <c r="BC1241" t="n">
        <v>98.8321870565414</v>
      </c>
      <c r="BD1241" t="n">
        <v>8.03126915033512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95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1919</v>
      </c>
      <c r="F1242" t="n">
        <v>3484030</v>
      </c>
      <c r="G1242" t="s">
        <v>74</v>
      </c>
      <c r="H1242" t="s">
        <v>75</v>
      </c>
      <c r="I1242" t="s"/>
      <c r="J1242" t="s">
        <v>76</v>
      </c>
      <c r="K1242" t="n">
        <v>4637.84</v>
      </c>
      <c r="L1242" t="s">
        <v>77</v>
      </c>
      <c r="M1242" t="s"/>
      <c r="N1242" t="s">
        <v>248</v>
      </c>
      <c r="O1242" t="s">
        <v>79</v>
      </c>
      <c r="P1242" t="s">
        <v>1919</v>
      </c>
      <c r="Q1242" t="s"/>
      <c r="R1242" t="s">
        <v>80</v>
      </c>
      <c r="S1242" t="s">
        <v>1928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>
        <f>HYPERLINK("https://hotelmonitor-cachepage.eclerx.com/savepage/tk_15442499800163908_sr_2150.html","info")</f>
        <v/>
      </c>
      <c r="AA1242" t="n">
        <v>549282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89</v>
      </c>
      <c r="AO1242" t="s">
        <v>1929</v>
      </c>
      <c r="AP1242" t="n">
        <v>55</v>
      </c>
      <c r="AQ1242" t="s">
        <v>91</v>
      </c>
      <c r="AR1242" t="s">
        <v>71</v>
      </c>
      <c r="AS1242" t="s"/>
      <c r="AT1242" t="s">
        <v>93</v>
      </c>
      <c r="AU1242" t="s"/>
      <c r="AV1242" t="s"/>
      <c r="AW1242" t="s"/>
      <c r="AX1242" t="s"/>
      <c r="AY1242" t="n">
        <v>2994834</v>
      </c>
      <c r="AZ1242" t="s">
        <v>1921</v>
      </c>
      <c r="BA1242" t="s"/>
      <c r="BB1242" t="n">
        <v>1057522</v>
      </c>
      <c r="BC1242" t="n">
        <v>98.8321870565414</v>
      </c>
      <c r="BD1242" t="n">
        <v>8.03126915033512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95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1919</v>
      </c>
      <c r="F1243" t="n">
        <v>3484030</v>
      </c>
      <c r="G1243" t="s">
        <v>74</v>
      </c>
      <c r="H1243" t="s">
        <v>75</v>
      </c>
      <c r="I1243" t="s"/>
      <c r="J1243" t="s">
        <v>76</v>
      </c>
      <c r="K1243" t="n">
        <v>4637.84</v>
      </c>
      <c r="L1243" t="s">
        <v>77</v>
      </c>
      <c r="M1243" t="s"/>
      <c r="N1243" t="s">
        <v>248</v>
      </c>
      <c r="O1243" t="s">
        <v>79</v>
      </c>
      <c r="P1243" t="s">
        <v>1919</v>
      </c>
      <c r="Q1243" t="s"/>
      <c r="R1243" t="s">
        <v>80</v>
      </c>
      <c r="S1243" t="s">
        <v>1930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>
        <f>HYPERLINK("https://hotelmonitor-cachepage.eclerx.com/savepage/tk_15442499800163908_sr_2150.html","info")</f>
        <v/>
      </c>
      <c r="AA1243" t="n">
        <v>549282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89</v>
      </c>
      <c r="AO1243" t="s">
        <v>1929</v>
      </c>
      <c r="AP1243" t="n">
        <v>55</v>
      </c>
      <c r="AQ1243" t="s">
        <v>91</v>
      </c>
      <c r="AR1243" t="s">
        <v>71</v>
      </c>
      <c r="AS1243" t="s"/>
      <c r="AT1243" t="s">
        <v>93</v>
      </c>
      <c r="AU1243" t="s"/>
      <c r="AV1243" t="s"/>
      <c r="AW1243" t="s"/>
      <c r="AX1243" t="s"/>
      <c r="AY1243" t="n">
        <v>2994834</v>
      </c>
      <c r="AZ1243" t="s">
        <v>1921</v>
      </c>
      <c r="BA1243" t="s"/>
      <c r="BB1243" t="n">
        <v>1057522</v>
      </c>
      <c r="BC1243" t="n">
        <v>98.8321870565414</v>
      </c>
      <c r="BD1243" t="n">
        <v>8.03126915033512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95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1919</v>
      </c>
      <c r="F1244" t="n">
        <v>3484030</v>
      </c>
      <c r="G1244" t="s">
        <v>74</v>
      </c>
      <c r="H1244" t="s">
        <v>75</v>
      </c>
      <c r="I1244" t="s"/>
      <c r="J1244" t="s">
        <v>76</v>
      </c>
      <c r="K1244" t="n">
        <v>4637.84</v>
      </c>
      <c r="L1244" t="s">
        <v>77</v>
      </c>
      <c r="M1244" t="s"/>
      <c r="N1244" t="s">
        <v>248</v>
      </c>
      <c r="O1244" t="s">
        <v>79</v>
      </c>
      <c r="P1244" t="s">
        <v>1919</v>
      </c>
      <c r="Q1244" t="s"/>
      <c r="R1244" t="s">
        <v>80</v>
      </c>
      <c r="S1244" t="s">
        <v>1928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HYPERLINK("https://hotelmonitor-cachepage.eclerx.com/savepage/tk_15442499800163908_sr_2150.html","info")</f>
        <v/>
      </c>
      <c r="AA1244" t="n">
        <v>549282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89</v>
      </c>
      <c r="AO1244" t="s">
        <v>1929</v>
      </c>
      <c r="AP1244" t="n">
        <v>55</v>
      </c>
      <c r="AQ1244" t="s">
        <v>91</v>
      </c>
      <c r="AR1244" t="s">
        <v>261</v>
      </c>
      <c r="AS1244" t="s"/>
      <c r="AT1244" t="s">
        <v>93</v>
      </c>
      <c r="AU1244" t="s"/>
      <c r="AV1244" t="s"/>
      <c r="AW1244" t="s"/>
      <c r="AX1244" t="s"/>
      <c r="AY1244" t="n">
        <v>2994834</v>
      </c>
      <c r="AZ1244" t="s">
        <v>1921</v>
      </c>
      <c r="BA1244" t="s"/>
      <c r="BB1244" t="n">
        <v>1057522</v>
      </c>
      <c r="BC1244" t="n">
        <v>98.8321870565414</v>
      </c>
      <c r="BD1244" t="n">
        <v>8.03126915033512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95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1919</v>
      </c>
      <c r="F1245" t="n">
        <v>3484030</v>
      </c>
      <c r="G1245" t="s">
        <v>74</v>
      </c>
      <c r="H1245" t="s">
        <v>75</v>
      </c>
      <c r="I1245" t="s"/>
      <c r="J1245" t="s">
        <v>76</v>
      </c>
      <c r="K1245" t="n">
        <v>4637.84</v>
      </c>
      <c r="L1245" t="s">
        <v>77</v>
      </c>
      <c r="M1245" t="s"/>
      <c r="N1245" t="s">
        <v>248</v>
      </c>
      <c r="O1245" t="s">
        <v>79</v>
      </c>
      <c r="P1245" t="s">
        <v>1919</v>
      </c>
      <c r="Q1245" t="s"/>
      <c r="R1245" t="s">
        <v>80</v>
      </c>
      <c r="S1245" t="s">
        <v>1930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HYPERLINK("https://hotelmonitor-cachepage.eclerx.com/savepage/tk_15442499800163908_sr_2150.html","info")</f>
        <v/>
      </c>
      <c r="AA1245" t="n">
        <v>549282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89</v>
      </c>
      <c r="AO1245" t="s">
        <v>1929</v>
      </c>
      <c r="AP1245" t="n">
        <v>55</v>
      </c>
      <c r="AQ1245" t="s">
        <v>91</v>
      </c>
      <c r="AR1245" t="s">
        <v>261</v>
      </c>
      <c r="AS1245" t="s"/>
      <c r="AT1245" t="s">
        <v>93</v>
      </c>
      <c r="AU1245" t="s"/>
      <c r="AV1245" t="s"/>
      <c r="AW1245" t="s"/>
      <c r="AX1245" t="s"/>
      <c r="AY1245" t="n">
        <v>2994834</v>
      </c>
      <c r="AZ1245" t="s">
        <v>1921</v>
      </c>
      <c r="BA1245" t="s"/>
      <c r="BB1245" t="n">
        <v>1057522</v>
      </c>
      <c r="BC1245" t="n">
        <v>98.8321870565414</v>
      </c>
      <c r="BD1245" t="n">
        <v>8.03126915033512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95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1919</v>
      </c>
      <c r="F1246" t="n">
        <v>3484030</v>
      </c>
      <c r="G1246" t="s">
        <v>74</v>
      </c>
      <c r="H1246" t="s">
        <v>75</v>
      </c>
      <c r="I1246" t="s"/>
      <c r="J1246" t="s">
        <v>76</v>
      </c>
      <c r="K1246" t="n">
        <v>4741.13</v>
      </c>
      <c r="L1246" t="s">
        <v>77</v>
      </c>
      <c r="M1246" t="s"/>
      <c r="N1246" t="s">
        <v>1924</v>
      </c>
      <c r="O1246" t="s">
        <v>79</v>
      </c>
      <c r="P1246" t="s">
        <v>1919</v>
      </c>
      <c r="Q1246" t="s"/>
      <c r="R1246" t="s">
        <v>80</v>
      </c>
      <c r="S1246" t="s">
        <v>1931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HYPERLINK("https://hotelmonitor-cachepage.eclerx.com/savepage/tk_15442499800163908_sr_2150.html","info")</f>
        <v/>
      </c>
      <c r="AA1246" t="n">
        <v>549282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89</v>
      </c>
      <c r="AO1246" t="s">
        <v>1932</v>
      </c>
      <c r="AP1246" t="n">
        <v>55</v>
      </c>
      <c r="AQ1246" t="s">
        <v>91</v>
      </c>
      <c r="AR1246" t="s">
        <v>71</v>
      </c>
      <c r="AS1246" t="s"/>
      <c r="AT1246" t="s">
        <v>93</v>
      </c>
      <c r="AU1246" t="s"/>
      <c r="AV1246" t="s"/>
      <c r="AW1246" t="s"/>
      <c r="AX1246" t="s"/>
      <c r="AY1246" t="n">
        <v>2994834</v>
      </c>
      <c r="AZ1246" t="s">
        <v>1921</v>
      </c>
      <c r="BA1246" t="s"/>
      <c r="BB1246" t="n">
        <v>1057522</v>
      </c>
      <c r="BC1246" t="n">
        <v>98.8321870565414</v>
      </c>
      <c r="BD1246" t="n">
        <v>8.03126915033512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95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1919</v>
      </c>
      <c r="F1247" t="n">
        <v>3484030</v>
      </c>
      <c r="G1247" t="s">
        <v>74</v>
      </c>
      <c r="H1247" t="s">
        <v>75</v>
      </c>
      <c r="I1247" t="s"/>
      <c r="J1247" t="s">
        <v>76</v>
      </c>
      <c r="K1247" t="n">
        <v>4741.13</v>
      </c>
      <c r="L1247" t="s">
        <v>77</v>
      </c>
      <c r="M1247" t="s"/>
      <c r="N1247" t="s">
        <v>1924</v>
      </c>
      <c r="O1247" t="s">
        <v>79</v>
      </c>
      <c r="P1247" t="s">
        <v>1919</v>
      </c>
      <c r="Q1247" t="s"/>
      <c r="R1247" t="s">
        <v>80</v>
      </c>
      <c r="S1247" t="s">
        <v>1931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HYPERLINK("https://hotelmonitor-cachepage.eclerx.com/savepage/tk_15442499800163908_sr_2150.html","info")</f>
        <v/>
      </c>
      <c r="AA1247" t="n">
        <v>549282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89</v>
      </c>
      <c r="AO1247" t="s">
        <v>1932</v>
      </c>
      <c r="AP1247" t="n">
        <v>55</v>
      </c>
      <c r="AQ1247" t="s">
        <v>91</v>
      </c>
      <c r="AR1247" t="s">
        <v>71</v>
      </c>
      <c r="AS1247" t="s"/>
      <c r="AT1247" t="s">
        <v>93</v>
      </c>
      <c r="AU1247" t="s"/>
      <c r="AV1247" t="s"/>
      <c r="AW1247" t="s"/>
      <c r="AX1247" t="s"/>
      <c r="AY1247" t="n">
        <v>2994834</v>
      </c>
      <c r="AZ1247" t="s">
        <v>1921</v>
      </c>
      <c r="BA1247" t="s"/>
      <c r="BB1247" t="n">
        <v>1057522</v>
      </c>
      <c r="BC1247" t="n">
        <v>98.8321870565414</v>
      </c>
      <c r="BD1247" t="n">
        <v>8.03126915033512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95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1919</v>
      </c>
      <c r="F1248" t="n">
        <v>3484030</v>
      </c>
      <c r="G1248" t="s">
        <v>74</v>
      </c>
      <c r="H1248" t="s">
        <v>75</v>
      </c>
      <c r="I1248" t="s"/>
      <c r="J1248" t="s">
        <v>76</v>
      </c>
      <c r="K1248" t="n">
        <v>4741.13</v>
      </c>
      <c r="L1248" t="s">
        <v>77</v>
      </c>
      <c r="M1248" t="s"/>
      <c r="N1248" t="s">
        <v>1924</v>
      </c>
      <c r="O1248" t="s">
        <v>79</v>
      </c>
      <c r="P1248" t="s">
        <v>1919</v>
      </c>
      <c r="Q1248" t="s"/>
      <c r="R1248" t="s">
        <v>80</v>
      </c>
      <c r="S1248" t="s">
        <v>1931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>
        <f>HYPERLINK("https://hotelmonitor-cachepage.eclerx.com/savepage/tk_15442499800163908_sr_2150.html","info")</f>
        <v/>
      </c>
      <c r="AA1248" t="n">
        <v>549282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89</v>
      </c>
      <c r="AO1248" t="s">
        <v>1932</v>
      </c>
      <c r="AP1248" t="n">
        <v>55</v>
      </c>
      <c r="AQ1248" t="s">
        <v>91</v>
      </c>
      <c r="AR1248" t="s">
        <v>261</v>
      </c>
      <c r="AS1248" t="s"/>
      <c r="AT1248" t="s">
        <v>93</v>
      </c>
      <c r="AU1248" t="s"/>
      <c r="AV1248" t="s"/>
      <c r="AW1248" t="s"/>
      <c r="AX1248" t="s"/>
      <c r="AY1248" t="n">
        <v>2994834</v>
      </c>
      <c r="AZ1248" t="s">
        <v>1921</v>
      </c>
      <c r="BA1248" t="s"/>
      <c r="BB1248" t="n">
        <v>1057522</v>
      </c>
      <c r="BC1248" t="n">
        <v>98.8321870565414</v>
      </c>
      <c r="BD1248" t="n">
        <v>8.03126915033512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95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1919</v>
      </c>
      <c r="F1249" t="n">
        <v>3484030</v>
      </c>
      <c r="G1249" t="s">
        <v>74</v>
      </c>
      <c r="H1249" t="s">
        <v>75</v>
      </c>
      <c r="I1249" t="s"/>
      <c r="J1249" t="s">
        <v>76</v>
      </c>
      <c r="K1249" t="n">
        <v>4741.13</v>
      </c>
      <c r="L1249" t="s">
        <v>77</v>
      </c>
      <c r="M1249" t="s"/>
      <c r="N1249" t="s">
        <v>1924</v>
      </c>
      <c r="O1249" t="s">
        <v>79</v>
      </c>
      <c r="P1249" t="s">
        <v>1919</v>
      </c>
      <c r="Q1249" t="s"/>
      <c r="R1249" t="s">
        <v>80</v>
      </c>
      <c r="S1249" t="s">
        <v>1931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>
        <f>HYPERLINK("https://hotelmonitor-cachepage.eclerx.com/savepage/tk_15442499800163908_sr_2150.html","info")</f>
        <v/>
      </c>
      <c r="AA1249" t="n">
        <v>549282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89</v>
      </c>
      <c r="AO1249" t="s">
        <v>1932</v>
      </c>
      <c r="AP1249" t="n">
        <v>55</v>
      </c>
      <c r="AQ1249" t="s">
        <v>91</v>
      </c>
      <c r="AR1249" t="s">
        <v>261</v>
      </c>
      <c r="AS1249" t="s"/>
      <c r="AT1249" t="s">
        <v>93</v>
      </c>
      <c r="AU1249" t="s"/>
      <c r="AV1249" t="s"/>
      <c r="AW1249" t="s"/>
      <c r="AX1249" t="s"/>
      <c r="AY1249" t="n">
        <v>2994834</v>
      </c>
      <c r="AZ1249" t="s">
        <v>1921</v>
      </c>
      <c r="BA1249" t="s"/>
      <c r="BB1249" t="n">
        <v>1057522</v>
      </c>
      <c r="BC1249" t="n">
        <v>98.8321870565414</v>
      </c>
      <c r="BD1249" t="n">
        <v>8.03126915033512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95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1919</v>
      </c>
      <c r="F1250" t="n">
        <v>3484030</v>
      </c>
      <c r="G1250" t="s">
        <v>74</v>
      </c>
      <c r="H1250" t="s">
        <v>75</v>
      </c>
      <c r="I1250" t="s"/>
      <c r="J1250" t="s">
        <v>76</v>
      </c>
      <c r="K1250" t="n">
        <v>5360.84</v>
      </c>
      <c r="L1250" t="s">
        <v>77</v>
      </c>
      <c r="M1250" t="s"/>
      <c r="N1250" t="s">
        <v>1926</v>
      </c>
      <c r="O1250" t="s">
        <v>79</v>
      </c>
      <c r="P1250" t="s">
        <v>1919</v>
      </c>
      <c r="Q1250" t="s"/>
      <c r="R1250" t="s">
        <v>80</v>
      </c>
      <c r="S1250" t="s">
        <v>1933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>
        <f>HYPERLINK("https://hotelmonitor-cachepage.eclerx.com/savepage/tk_15442499800163908_sr_2150.html","info")</f>
        <v/>
      </c>
      <c r="AA1250" t="n">
        <v>549282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89</v>
      </c>
      <c r="AO1250" t="s">
        <v>1934</v>
      </c>
      <c r="AP1250" t="n">
        <v>55</v>
      </c>
      <c r="AQ1250" t="s">
        <v>91</v>
      </c>
      <c r="AR1250" t="s">
        <v>71</v>
      </c>
      <c r="AS1250" t="s"/>
      <c r="AT1250" t="s">
        <v>93</v>
      </c>
      <c r="AU1250" t="s"/>
      <c r="AV1250" t="s"/>
      <c r="AW1250" t="s"/>
      <c r="AX1250" t="s"/>
      <c r="AY1250" t="n">
        <v>2994834</v>
      </c>
      <c r="AZ1250" t="s">
        <v>1921</v>
      </c>
      <c r="BA1250" t="s"/>
      <c r="BB1250" t="n">
        <v>1057522</v>
      </c>
      <c r="BC1250" t="n">
        <v>98.8321870565414</v>
      </c>
      <c r="BD1250" t="n">
        <v>8.03126915033512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95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1919</v>
      </c>
      <c r="F1251" t="n">
        <v>3484030</v>
      </c>
      <c r="G1251" t="s">
        <v>74</v>
      </c>
      <c r="H1251" t="s">
        <v>75</v>
      </c>
      <c r="I1251" t="s"/>
      <c r="J1251" t="s">
        <v>76</v>
      </c>
      <c r="K1251" t="n">
        <v>5360.84</v>
      </c>
      <c r="L1251" t="s">
        <v>77</v>
      </c>
      <c r="M1251" t="s"/>
      <c r="N1251" t="s">
        <v>1926</v>
      </c>
      <c r="O1251" t="s">
        <v>79</v>
      </c>
      <c r="P1251" t="s">
        <v>1919</v>
      </c>
      <c r="Q1251" t="s"/>
      <c r="R1251" t="s">
        <v>80</v>
      </c>
      <c r="S1251" t="s">
        <v>1933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>
        <f>HYPERLINK("https://hotelmonitor-cachepage.eclerx.com/savepage/tk_15442499800163908_sr_2150.html","info")</f>
        <v/>
      </c>
      <c r="AA1251" t="n">
        <v>549282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89</v>
      </c>
      <c r="AO1251" t="s">
        <v>1934</v>
      </c>
      <c r="AP1251" t="n">
        <v>55</v>
      </c>
      <c r="AQ1251" t="s">
        <v>91</v>
      </c>
      <c r="AR1251" t="s">
        <v>71</v>
      </c>
      <c r="AS1251" t="s"/>
      <c r="AT1251" t="s">
        <v>93</v>
      </c>
      <c r="AU1251" t="s"/>
      <c r="AV1251" t="s"/>
      <c r="AW1251" t="s"/>
      <c r="AX1251" t="s"/>
      <c r="AY1251" t="n">
        <v>2994834</v>
      </c>
      <c r="AZ1251" t="s">
        <v>1921</v>
      </c>
      <c r="BA1251" t="s"/>
      <c r="BB1251" t="n">
        <v>1057522</v>
      </c>
      <c r="BC1251" t="n">
        <v>98.8321870565414</v>
      </c>
      <c r="BD1251" t="n">
        <v>8.03126915033512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95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1919</v>
      </c>
      <c r="F1252" t="n">
        <v>3484030</v>
      </c>
      <c r="G1252" t="s">
        <v>74</v>
      </c>
      <c r="H1252" t="s">
        <v>75</v>
      </c>
      <c r="I1252" t="s"/>
      <c r="J1252" t="s">
        <v>76</v>
      </c>
      <c r="K1252" t="n">
        <v>5360.84</v>
      </c>
      <c r="L1252" t="s">
        <v>77</v>
      </c>
      <c r="M1252" t="s"/>
      <c r="N1252" t="s">
        <v>1926</v>
      </c>
      <c r="O1252" t="s">
        <v>79</v>
      </c>
      <c r="P1252" t="s">
        <v>1919</v>
      </c>
      <c r="Q1252" t="s"/>
      <c r="R1252" t="s">
        <v>80</v>
      </c>
      <c r="S1252" t="s">
        <v>1933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>
        <f>HYPERLINK("https://hotelmonitor-cachepage.eclerx.com/savepage/tk_15442499800163908_sr_2150.html","info")</f>
        <v/>
      </c>
      <c r="AA1252" t="n">
        <v>549282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89</v>
      </c>
      <c r="AO1252" t="s">
        <v>1934</v>
      </c>
      <c r="AP1252" t="n">
        <v>55</v>
      </c>
      <c r="AQ1252" t="s">
        <v>91</v>
      </c>
      <c r="AR1252" t="s">
        <v>261</v>
      </c>
      <c r="AS1252" t="s"/>
      <c r="AT1252" t="s">
        <v>93</v>
      </c>
      <c r="AU1252" t="s"/>
      <c r="AV1252" t="s"/>
      <c r="AW1252" t="s"/>
      <c r="AX1252" t="s"/>
      <c r="AY1252" t="n">
        <v>2994834</v>
      </c>
      <c r="AZ1252" t="s">
        <v>1921</v>
      </c>
      <c r="BA1252" t="s"/>
      <c r="BB1252" t="n">
        <v>1057522</v>
      </c>
      <c r="BC1252" t="n">
        <v>98.8321870565414</v>
      </c>
      <c r="BD1252" t="n">
        <v>8.03126915033512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95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1919</v>
      </c>
      <c r="F1253" t="n">
        <v>3484030</v>
      </c>
      <c r="G1253" t="s">
        <v>74</v>
      </c>
      <c r="H1253" t="s">
        <v>75</v>
      </c>
      <c r="I1253" t="s"/>
      <c r="J1253" t="s">
        <v>76</v>
      </c>
      <c r="K1253" t="n">
        <v>5360.84</v>
      </c>
      <c r="L1253" t="s">
        <v>77</v>
      </c>
      <c r="M1253" t="s"/>
      <c r="N1253" t="s">
        <v>1926</v>
      </c>
      <c r="O1253" t="s">
        <v>79</v>
      </c>
      <c r="P1253" t="s">
        <v>1919</v>
      </c>
      <c r="Q1253" t="s"/>
      <c r="R1253" t="s">
        <v>80</v>
      </c>
      <c r="S1253" t="s">
        <v>1933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>
        <f>HYPERLINK("https://hotelmonitor-cachepage.eclerx.com/savepage/tk_15442499800163908_sr_2150.html","info")</f>
        <v/>
      </c>
      <c r="AA1253" t="n">
        <v>549282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89</v>
      </c>
      <c r="AO1253" t="s">
        <v>1934</v>
      </c>
      <c r="AP1253" t="n">
        <v>55</v>
      </c>
      <c r="AQ1253" t="s">
        <v>91</v>
      </c>
      <c r="AR1253" t="s">
        <v>261</v>
      </c>
      <c r="AS1253" t="s"/>
      <c r="AT1253" t="s">
        <v>93</v>
      </c>
      <c r="AU1253" t="s"/>
      <c r="AV1253" t="s"/>
      <c r="AW1253" t="s"/>
      <c r="AX1253" t="s"/>
      <c r="AY1253" t="n">
        <v>2994834</v>
      </c>
      <c r="AZ1253" t="s">
        <v>1921</v>
      </c>
      <c r="BA1253" t="s"/>
      <c r="BB1253" t="n">
        <v>1057522</v>
      </c>
      <c r="BC1253" t="n">
        <v>98.8321870565414</v>
      </c>
      <c r="BD1253" t="n">
        <v>8.03126915033512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95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1919</v>
      </c>
      <c r="F1254" t="n">
        <v>3484030</v>
      </c>
      <c r="G1254" t="s">
        <v>74</v>
      </c>
      <c r="H1254" t="s">
        <v>75</v>
      </c>
      <c r="I1254" t="s"/>
      <c r="J1254" t="s">
        <v>76</v>
      </c>
      <c r="K1254" t="n">
        <v>5412.48</v>
      </c>
      <c r="L1254" t="s">
        <v>77</v>
      </c>
      <c r="M1254" t="s"/>
      <c r="N1254" t="s">
        <v>248</v>
      </c>
      <c r="O1254" t="s">
        <v>79</v>
      </c>
      <c r="P1254" t="s">
        <v>1919</v>
      </c>
      <c r="Q1254" t="s"/>
      <c r="R1254" t="s">
        <v>80</v>
      </c>
      <c r="S1254" t="s">
        <v>1935</v>
      </c>
      <c r="T1254" t="s">
        <v>82</v>
      </c>
      <c r="U1254" t="s">
        <v>83</v>
      </c>
      <c r="V1254" t="s">
        <v>84</v>
      </c>
      <c r="W1254" t="s">
        <v>105</v>
      </c>
      <c r="X1254" t="s"/>
      <c r="Y1254" t="s">
        <v>86</v>
      </c>
      <c r="Z1254">
        <f>HYPERLINK("https://hotelmonitor-cachepage.eclerx.com/savepage/tk_15442499800163908_sr_2150.html","info")</f>
        <v/>
      </c>
      <c r="AA1254" t="n">
        <v>549282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89</v>
      </c>
      <c r="AO1254" t="s">
        <v>1936</v>
      </c>
      <c r="AP1254" t="n">
        <v>55</v>
      </c>
      <c r="AQ1254" t="s">
        <v>91</v>
      </c>
      <c r="AR1254" t="s">
        <v>71</v>
      </c>
      <c r="AS1254" t="s"/>
      <c r="AT1254" t="s">
        <v>93</v>
      </c>
      <c r="AU1254" t="s"/>
      <c r="AV1254" t="s"/>
      <c r="AW1254" t="s"/>
      <c r="AX1254" t="s"/>
      <c r="AY1254" t="n">
        <v>2994834</v>
      </c>
      <c r="AZ1254" t="s">
        <v>1921</v>
      </c>
      <c r="BA1254" t="s"/>
      <c r="BB1254" t="n">
        <v>1057522</v>
      </c>
      <c r="BC1254" t="n">
        <v>98.8321870565414</v>
      </c>
      <c r="BD1254" t="n">
        <v>8.03126915033512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95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1919</v>
      </c>
      <c r="F1255" t="n">
        <v>3484030</v>
      </c>
      <c r="G1255" t="s">
        <v>74</v>
      </c>
      <c r="H1255" t="s">
        <v>75</v>
      </c>
      <c r="I1255" t="s"/>
      <c r="J1255" t="s">
        <v>76</v>
      </c>
      <c r="K1255" t="n">
        <v>5412.48</v>
      </c>
      <c r="L1255" t="s">
        <v>77</v>
      </c>
      <c r="M1255" t="s"/>
      <c r="N1255" t="s">
        <v>248</v>
      </c>
      <c r="O1255" t="s">
        <v>79</v>
      </c>
      <c r="P1255" t="s">
        <v>1919</v>
      </c>
      <c r="Q1255" t="s"/>
      <c r="R1255" t="s">
        <v>80</v>
      </c>
      <c r="S1255" t="s">
        <v>1935</v>
      </c>
      <c r="T1255" t="s">
        <v>82</v>
      </c>
      <c r="U1255" t="s">
        <v>83</v>
      </c>
      <c r="V1255" t="s">
        <v>84</v>
      </c>
      <c r="W1255" t="s">
        <v>105</v>
      </c>
      <c r="X1255" t="s"/>
      <c r="Y1255" t="s">
        <v>86</v>
      </c>
      <c r="Z1255">
        <f>HYPERLINK("https://hotelmonitor-cachepage.eclerx.com/savepage/tk_15442499800163908_sr_2150.html","info")</f>
        <v/>
      </c>
      <c r="AA1255" t="n">
        <v>549282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89</v>
      </c>
      <c r="AO1255" t="s">
        <v>1936</v>
      </c>
      <c r="AP1255" t="n">
        <v>55</v>
      </c>
      <c r="AQ1255" t="s">
        <v>91</v>
      </c>
      <c r="AR1255" t="s">
        <v>71</v>
      </c>
      <c r="AS1255" t="s"/>
      <c r="AT1255" t="s">
        <v>93</v>
      </c>
      <c r="AU1255" t="s"/>
      <c r="AV1255" t="s"/>
      <c r="AW1255" t="s"/>
      <c r="AX1255" t="s"/>
      <c r="AY1255" t="n">
        <v>2994834</v>
      </c>
      <c r="AZ1255" t="s">
        <v>1921</v>
      </c>
      <c r="BA1255" t="s"/>
      <c r="BB1255" t="n">
        <v>1057522</v>
      </c>
      <c r="BC1255" t="n">
        <v>98.8321870565414</v>
      </c>
      <c r="BD1255" t="n">
        <v>8.03126915033512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95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1919</v>
      </c>
      <c r="F1256" t="n">
        <v>3484030</v>
      </c>
      <c r="G1256" t="s">
        <v>74</v>
      </c>
      <c r="H1256" t="s">
        <v>75</v>
      </c>
      <c r="I1256" t="s"/>
      <c r="J1256" t="s">
        <v>76</v>
      </c>
      <c r="K1256" t="n">
        <v>5412.48</v>
      </c>
      <c r="L1256" t="s">
        <v>77</v>
      </c>
      <c r="M1256" t="s"/>
      <c r="N1256" t="s">
        <v>248</v>
      </c>
      <c r="O1256" t="s">
        <v>79</v>
      </c>
      <c r="P1256" t="s">
        <v>1919</v>
      </c>
      <c r="Q1256" t="s"/>
      <c r="R1256" t="s">
        <v>80</v>
      </c>
      <c r="S1256" t="s">
        <v>1935</v>
      </c>
      <c r="T1256" t="s">
        <v>82</v>
      </c>
      <c r="U1256" t="s">
        <v>83</v>
      </c>
      <c r="V1256" t="s">
        <v>84</v>
      </c>
      <c r="W1256" t="s">
        <v>105</v>
      </c>
      <c r="X1256" t="s"/>
      <c r="Y1256" t="s">
        <v>86</v>
      </c>
      <c r="Z1256">
        <f>HYPERLINK("https://hotelmonitor-cachepage.eclerx.com/savepage/tk_15442499800163908_sr_2150.html","info")</f>
        <v/>
      </c>
      <c r="AA1256" t="n">
        <v>549282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89</v>
      </c>
      <c r="AO1256" t="s">
        <v>1936</v>
      </c>
      <c r="AP1256" t="n">
        <v>55</v>
      </c>
      <c r="AQ1256" t="s">
        <v>91</v>
      </c>
      <c r="AR1256" t="s">
        <v>261</v>
      </c>
      <c r="AS1256" t="s"/>
      <c r="AT1256" t="s">
        <v>93</v>
      </c>
      <c r="AU1256" t="s"/>
      <c r="AV1256" t="s"/>
      <c r="AW1256" t="s"/>
      <c r="AX1256" t="s"/>
      <c r="AY1256" t="n">
        <v>2994834</v>
      </c>
      <c r="AZ1256" t="s">
        <v>1921</v>
      </c>
      <c r="BA1256" t="s"/>
      <c r="BB1256" t="n">
        <v>1057522</v>
      </c>
      <c r="BC1256" t="n">
        <v>98.8321870565414</v>
      </c>
      <c r="BD1256" t="n">
        <v>8.03126915033512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95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1919</v>
      </c>
      <c r="F1257" t="n">
        <v>3484030</v>
      </c>
      <c r="G1257" t="s">
        <v>74</v>
      </c>
      <c r="H1257" t="s">
        <v>75</v>
      </c>
      <c r="I1257" t="s"/>
      <c r="J1257" t="s">
        <v>76</v>
      </c>
      <c r="K1257" t="n">
        <v>5412.48</v>
      </c>
      <c r="L1257" t="s">
        <v>77</v>
      </c>
      <c r="M1257" t="s"/>
      <c r="N1257" t="s">
        <v>248</v>
      </c>
      <c r="O1257" t="s">
        <v>79</v>
      </c>
      <c r="P1257" t="s">
        <v>1919</v>
      </c>
      <c r="Q1257" t="s"/>
      <c r="R1257" t="s">
        <v>80</v>
      </c>
      <c r="S1257" t="s">
        <v>1935</v>
      </c>
      <c r="T1257" t="s">
        <v>82</v>
      </c>
      <c r="U1257" t="s">
        <v>83</v>
      </c>
      <c r="V1257" t="s">
        <v>84</v>
      </c>
      <c r="W1257" t="s">
        <v>105</v>
      </c>
      <c r="X1257" t="s"/>
      <c r="Y1257" t="s">
        <v>86</v>
      </c>
      <c r="Z1257">
        <f>HYPERLINK("https://hotelmonitor-cachepage.eclerx.com/savepage/tk_15442499800163908_sr_2150.html","info")</f>
        <v/>
      </c>
      <c r="AA1257" t="n">
        <v>549282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89</v>
      </c>
      <c r="AO1257" t="s">
        <v>1936</v>
      </c>
      <c r="AP1257" t="n">
        <v>55</v>
      </c>
      <c r="AQ1257" t="s">
        <v>91</v>
      </c>
      <c r="AR1257" t="s">
        <v>261</v>
      </c>
      <c r="AS1257" t="s"/>
      <c r="AT1257" t="s">
        <v>93</v>
      </c>
      <c r="AU1257" t="s"/>
      <c r="AV1257" t="s"/>
      <c r="AW1257" t="s"/>
      <c r="AX1257" t="s"/>
      <c r="AY1257" t="n">
        <v>2994834</v>
      </c>
      <c r="AZ1257" t="s">
        <v>1921</v>
      </c>
      <c r="BA1257" t="s"/>
      <c r="BB1257" t="n">
        <v>1057522</v>
      </c>
      <c r="BC1257" t="n">
        <v>98.8321870565414</v>
      </c>
      <c r="BD1257" t="n">
        <v>8.03126915033512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95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1919</v>
      </c>
      <c r="F1258" t="n">
        <v>3484030</v>
      </c>
      <c r="G1258" t="s">
        <v>74</v>
      </c>
      <c r="H1258" t="s">
        <v>75</v>
      </c>
      <c r="I1258" t="s"/>
      <c r="J1258" t="s">
        <v>76</v>
      </c>
      <c r="K1258" t="n">
        <v>5773.98</v>
      </c>
      <c r="L1258" t="s">
        <v>77</v>
      </c>
      <c r="M1258" t="s"/>
      <c r="N1258" t="s">
        <v>1924</v>
      </c>
      <c r="O1258" t="s">
        <v>79</v>
      </c>
      <c r="P1258" t="s">
        <v>1919</v>
      </c>
      <c r="Q1258" t="s"/>
      <c r="R1258" t="s">
        <v>80</v>
      </c>
      <c r="S1258" t="s">
        <v>1937</v>
      </c>
      <c r="T1258" t="s">
        <v>82</v>
      </c>
      <c r="U1258" t="s">
        <v>83</v>
      </c>
      <c r="V1258" t="s">
        <v>84</v>
      </c>
      <c r="W1258" t="s">
        <v>105</v>
      </c>
      <c r="X1258" t="s"/>
      <c r="Y1258" t="s">
        <v>86</v>
      </c>
      <c r="Z1258">
        <f>HYPERLINK("https://hotelmonitor-cachepage.eclerx.com/savepage/tk_15442499800163908_sr_2150.html","info")</f>
        <v/>
      </c>
      <c r="AA1258" t="n">
        <v>549282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89</v>
      </c>
      <c r="AO1258" t="s">
        <v>1938</v>
      </c>
      <c r="AP1258" t="n">
        <v>55</v>
      </c>
      <c r="AQ1258" t="s">
        <v>91</v>
      </c>
      <c r="AR1258" t="s">
        <v>71</v>
      </c>
      <c r="AS1258" t="s"/>
      <c r="AT1258" t="s">
        <v>93</v>
      </c>
      <c r="AU1258" t="s"/>
      <c r="AV1258" t="s"/>
      <c r="AW1258" t="s"/>
      <c r="AX1258" t="s"/>
      <c r="AY1258" t="n">
        <v>2994834</v>
      </c>
      <c r="AZ1258" t="s">
        <v>1921</v>
      </c>
      <c r="BA1258" t="s"/>
      <c r="BB1258" t="n">
        <v>1057522</v>
      </c>
      <c r="BC1258" t="n">
        <v>98.8321870565414</v>
      </c>
      <c r="BD1258" t="n">
        <v>8.03126915033512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95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1919</v>
      </c>
      <c r="F1259" t="n">
        <v>3484030</v>
      </c>
      <c r="G1259" t="s">
        <v>74</v>
      </c>
      <c r="H1259" t="s">
        <v>75</v>
      </c>
      <c r="I1259" t="s"/>
      <c r="J1259" t="s">
        <v>76</v>
      </c>
      <c r="K1259" t="n">
        <v>5773.98</v>
      </c>
      <c r="L1259" t="s">
        <v>77</v>
      </c>
      <c r="M1259" t="s"/>
      <c r="N1259" t="s">
        <v>1924</v>
      </c>
      <c r="O1259" t="s">
        <v>79</v>
      </c>
      <c r="P1259" t="s">
        <v>1919</v>
      </c>
      <c r="Q1259" t="s"/>
      <c r="R1259" t="s">
        <v>80</v>
      </c>
      <c r="S1259" t="s">
        <v>1937</v>
      </c>
      <c r="T1259" t="s">
        <v>82</v>
      </c>
      <c r="U1259" t="s">
        <v>83</v>
      </c>
      <c r="V1259" t="s">
        <v>84</v>
      </c>
      <c r="W1259" t="s">
        <v>105</v>
      </c>
      <c r="X1259" t="s"/>
      <c r="Y1259" t="s">
        <v>86</v>
      </c>
      <c r="Z1259">
        <f>HYPERLINK("https://hotelmonitor-cachepage.eclerx.com/savepage/tk_15442499800163908_sr_2150.html","info")</f>
        <v/>
      </c>
      <c r="AA1259" t="n">
        <v>549282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89</v>
      </c>
      <c r="AO1259" t="s">
        <v>1938</v>
      </c>
      <c r="AP1259" t="n">
        <v>55</v>
      </c>
      <c r="AQ1259" t="s">
        <v>91</v>
      </c>
      <c r="AR1259" t="s">
        <v>71</v>
      </c>
      <c r="AS1259" t="s"/>
      <c r="AT1259" t="s">
        <v>93</v>
      </c>
      <c r="AU1259" t="s"/>
      <c r="AV1259" t="s"/>
      <c r="AW1259" t="s"/>
      <c r="AX1259" t="s"/>
      <c r="AY1259" t="n">
        <v>2994834</v>
      </c>
      <c r="AZ1259" t="s">
        <v>1921</v>
      </c>
      <c r="BA1259" t="s"/>
      <c r="BB1259" t="n">
        <v>1057522</v>
      </c>
      <c r="BC1259" t="n">
        <v>98.8321870565414</v>
      </c>
      <c r="BD1259" t="n">
        <v>8.03126915033512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95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1919</v>
      </c>
      <c r="F1260" t="n">
        <v>3484030</v>
      </c>
      <c r="G1260" t="s">
        <v>74</v>
      </c>
      <c r="H1260" t="s">
        <v>75</v>
      </c>
      <c r="I1260" t="s"/>
      <c r="J1260" t="s">
        <v>76</v>
      </c>
      <c r="K1260" t="n">
        <v>5773.98</v>
      </c>
      <c r="L1260" t="s">
        <v>77</v>
      </c>
      <c r="M1260" t="s"/>
      <c r="N1260" t="s">
        <v>1924</v>
      </c>
      <c r="O1260" t="s">
        <v>79</v>
      </c>
      <c r="P1260" t="s">
        <v>1919</v>
      </c>
      <c r="Q1260" t="s"/>
      <c r="R1260" t="s">
        <v>80</v>
      </c>
      <c r="S1260" t="s">
        <v>1937</v>
      </c>
      <c r="T1260" t="s">
        <v>82</v>
      </c>
      <c r="U1260" t="s">
        <v>83</v>
      </c>
      <c r="V1260" t="s">
        <v>84</v>
      </c>
      <c r="W1260" t="s">
        <v>105</v>
      </c>
      <c r="X1260" t="s"/>
      <c r="Y1260" t="s">
        <v>86</v>
      </c>
      <c r="Z1260">
        <f>HYPERLINK("https://hotelmonitor-cachepage.eclerx.com/savepage/tk_15442499800163908_sr_2150.html","info")</f>
        <v/>
      </c>
      <c r="AA1260" t="n">
        <v>549282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89</v>
      </c>
      <c r="AO1260" t="s">
        <v>1938</v>
      </c>
      <c r="AP1260" t="n">
        <v>55</v>
      </c>
      <c r="AQ1260" t="s">
        <v>91</v>
      </c>
      <c r="AR1260" t="s">
        <v>261</v>
      </c>
      <c r="AS1260" t="s"/>
      <c r="AT1260" t="s">
        <v>93</v>
      </c>
      <c r="AU1260" t="s"/>
      <c r="AV1260" t="s"/>
      <c r="AW1260" t="s"/>
      <c r="AX1260" t="s"/>
      <c r="AY1260" t="n">
        <v>2994834</v>
      </c>
      <c r="AZ1260" t="s">
        <v>1921</v>
      </c>
      <c r="BA1260" t="s"/>
      <c r="BB1260" t="n">
        <v>1057522</v>
      </c>
      <c r="BC1260" t="n">
        <v>98.8321870565414</v>
      </c>
      <c r="BD1260" t="n">
        <v>8.03126915033512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95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1919</v>
      </c>
      <c r="F1261" t="n">
        <v>3484030</v>
      </c>
      <c r="G1261" t="s">
        <v>74</v>
      </c>
      <c r="H1261" t="s">
        <v>75</v>
      </c>
      <c r="I1261" t="s"/>
      <c r="J1261" t="s">
        <v>76</v>
      </c>
      <c r="K1261" t="n">
        <v>5773.98</v>
      </c>
      <c r="L1261" t="s">
        <v>77</v>
      </c>
      <c r="M1261" t="s"/>
      <c r="N1261" t="s">
        <v>1924</v>
      </c>
      <c r="O1261" t="s">
        <v>79</v>
      </c>
      <c r="P1261" t="s">
        <v>1919</v>
      </c>
      <c r="Q1261" t="s"/>
      <c r="R1261" t="s">
        <v>80</v>
      </c>
      <c r="S1261" t="s">
        <v>1937</v>
      </c>
      <c r="T1261" t="s">
        <v>82</v>
      </c>
      <c r="U1261" t="s">
        <v>83</v>
      </c>
      <c r="V1261" t="s">
        <v>84</v>
      </c>
      <c r="W1261" t="s">
        <v>105</v>
      </c>
      <c r="X1261" t="s"/>
      <c r="Y1261" t="s">
        <v>86</v>
      </c>
      <c r="Z1261">
        <f>HYPERLINK("https://hotelmonitor-cachepage.eclerx.com/savepage/tk_15442499800163908_sr_2150.html","info")</f>
        <v/>
      </c>
      <c r="AA1261" t="n">
        <v>549282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89</v>
      </c>
      <c r="AO1261" t="s">
        <v>1938</v>
      </c>
      <c r="AP1261" t="n">
        <v>55</v>
      </c>
      <c r="AQ1261" t="s">
        <v>91</v>
      </c>
      <c r="AR1261" t="s">
        <v>261</v>
      </c>
      <c r="AS1261" t="s"/>
      <c r="AT1261" t="s">
        <v>93</v>
      </c>
      <c r="AU1261" t="s"/>
      <c r="AV1261" t="s"/>
      <c r="AW1261" t="s"/>
      <c r="AX1261" t="s"/>
      <c r="AY1261" t="n">
        <v>2994834</v>
      </c>
      <c r="AZ1261" t="s">
        <v>1921</v>
      </c>
      <c r="BA1261" t="s"/>
      <c r="BB1261" t="n">
        <v>1057522</v>
      </c>
      <c r="BC1261" t="n">
        <v>98.8321870565414</v>
      </c>
      <c r="BD1261" t="n">
        <v>8.03126915033512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95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1919</v>
      </c>
      <c r="F1262" t="n">
        <v>3484030</v>
      </c>
      <c r="G1262" t="s">
        <v>74</v>
      </c>
      <c r="H1262" t="s">
        <v>75</v>
      </c>
      <c r="I1262" t="s"/>
      <c r="J1262" t="s">
        <v>76</v>
      </c>
      <c r="K1262" t="n">
        <v>6135.48</v>
      </c>
      <c r="L1262" t="s">
        <v>77</v>
      </c>
      <c r="M1262" t="s"/>
      <c r="N1262" t="s">
        <v>1926</v>
      </c>
      <c r="O1262" t="s">
        <v>79</v>
      </c>
      <c r="P1262" t="s">
        <v>1919</v>
      </c>
      <c r="Q1262" t="s"/>
      <c r="R1262" t="s">
        <v>80</v>
      </c>
      <c r="S1262" t="s">
        <v>1939</v>
      </c>
      <c r="T1262" t="s">
        <v>82</v>
      </c>
      <c r="U1262" t="s">
        <v>83</v>
      </c>
      <c r="V1262" t="s">
        <v>84</v>
      </c>
      <c r="W1262" t="s">
        <v>105</v>
      </c>
      <c r="X1262" t="s"/>
      <c r="Y1262" t="s">
        <v>86</v>
      </c>
      <c r="Z1262">
        <f>HYPERLINK("https://hotelmonitor-cachepage.eclerx.com/savepage/tk_15442499800163908_sr_2150.html","info")</f>
        <v/>
      </c>
      <c r="AA1262" t="n">
        <v>549282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89</v>
      </c>
      <c r="AO1262" t="s">
        <v>1940</v>
      </c>
      <c r="AP1262" t="n">
        <v>55</v>
      </c>
      <c r="AQ1262" t="s">
        <v>91</v>
      </c>
      <c r="AR1262" t="s">
        <v>71</v>
      </c>
      <c r="AS1262" t="s"/>
      <c r="AT1262" t="s">
        <v>93</v>
      </c>
      <c r="AU1262" t="s"/>
      <c r="AV1262" t="s"/>
      <c r="AW1262" t="s"/>
      <c r="AX1262" t="s"/>
      <c r="AY1262" t="n">
        <v>2994834</v>
      </c>
      <c r="AZ1262" t="s">
        <v>1921</v>
      </c>
      <c r="BA1262" t="s"/>
      <c r="BB1262" t="n">
        <v>1057522</v>
      </c>
      <c r="BC1262" t="n">
        <v>98.8321870565414</v>
      </c>
      <c r="BD1262" t="n">
        <v>8.03126915033512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95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1919</v>
      </c>
      <c r="F1263" t="n">
        <v>3484030</v>
      </c>
      <c r="G1263" t="s">
        <v>74</v>
      </c>
      <c r="H1263" t="s">
        <v>75</v>
      </c>
      <c r="I1263" t="s"/>
      <c r="J1263" t="s">
        <v>76</v>
      </c>
      <c r="K1263" t="n">
        <v>6135.48</v>
      </c>
      <c r="L1263" t="s">
        <v>77</v>
      </c>
      <c r="M1263" t="s"/>
      <c r="N1263" t="s">
        <v>1926</v>
      </c>
      <c r="O1263" t="s">
        <v>79</v>
      </c>
      <c r="P1263" t="s">
        <v>1919</v>
      </c>
      <c r="Q1263" t="s"/>
      <c r="R1263" t="s">
        <v>80</v>
      </c>
      <c r="S1263" t="s">
        <v>1939</v>
      </c>
      <c r="T1263" t="s">
        <v>82</v>
      </c>
      <c r="U1263" t="s">
        <v>83</v>
      </c>
      <c r="V1263" t="s">
        <v>84</v>
      </c>
      <c r="W1263" t="s">
        <v>105</v>
      </c>
      <c r="X1263" t="s"/>
      <c r="Y1263" t="s">
        <v>86</v>
      </c>
      <c r="Z1263">
        <f>HYPERLINK("https://hotelmonitor-cachepage.eclerx.com/savepage/tk_15442499800163908_sr_2150.html","info")</f>
        <v/>
      </c>
      <c r="AA1263" t="n">
        <v>549282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89</v>
      </c>
      <c r="AO1263" t="s">
        <v>1940</v>
      </c>
      <c r="AP1263" t="n">
        <v>55</v>
      </c>
      <c r="AQ1263" t="s">
        <v>91</v>
      </c>
      <c r="AR1263" t="s">
        <v>71</v>
      </c>
      <c r="AS1263" t="s"/>
      <c r="AT1263" t="s">
        <v>93</v>
      </c>
      <c r="AU1263" t="s"/>
      <c r="AV1263" t="s"/>
      <c r="AW1263" t="s"/>
      <c r="AX1263" t="s"/>
      <c r="AY1263" t="n">
        <v>2994834</v>
      </c>
      <c r="AZ1263" t="s">
        <v>1921</v>
      </c>
      <c r="BA1263" t="s"/>
      <c r="BB1263" t="n">
        <v>1057522</v>
      </c>
      <c r="BC1263" t="n">
        <v>98.8321870565414</v>
      </c>
      <c r="BD1263" t="n">
        <v>8.03126915033512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95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1919</v>
      </c>
      <c r="F1264" t="n">
        <v>3484030</v>
      </c>
      <c r="G1264" t="s">
        <v>74</v>
      </c>
      <c r="H1264" t="s">
        <v>75</v>
      </c>
      <c r="I1264" t="s"/>
      <c r="J1264" t="s">
        <v>76</v>
      </c>
      <c r="K1264" t="n">
        <v>6135.48</v>
      </c>
      <c r="L1264" t="s">
        <v>77</v>
      </c>
      <c r="M1264" t="s"/>
      <c r="N1264" t="s">
        <v>1926</v>
      </c>
      <c r="O1264" t="s">
        <v>79</v>
      </c>
      <c r="P1264" t="s">
        <v>1919</v>
      </c>
      <c r="Q1264" t="s"/>
      <c r="R1264" t="s">
        <v>80</v>
      </c>
      <c r="S1264" t="s">
        <v>1939</v>
      </c>
      <c r="T1264" t="s">
        <v>82</v>
      </c>
      <c r="U1264" t="s">
        <v>83</v>
      </c>
      <c r="V1264" t="s">
        <v>84</v>
      </c>
      <c r="W1264" t="s">
        <v>105</v>
      </c>
      <c r="X1264" t="s"/>
      <c r="Y1264" t="s">
        <v>86</v>
      </c>
      <c r="Z1264">
        <f>HYPERLINK("https://hotelmonitor-cachepage.eclerx.com/savepage/tk_15442499800163908_sr_2150.html","info")</f>
        <v/>
      </c>
      <c r="AA1264" t="n">
        <v>549282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89</v>
      </c>
      <c r="AO1264" t="s">
        <v>1940</v>
      </c>
      <c r="AP1264" t="n">
        <v>55</v>
      </c>
      <c r="AQ1264" t="s">
        <v>91</v>
      </c>
      <c r="AR1264" t="s">
        <v>261</v>
      </c>
      <c r="AS1264" t="s"/>
      <c r="AT1264" t="s">
        <v>93</v>
      </c>
      <c r="AU1264" t="s"/>
      <c r="AV1264" t="s"/>
      <c r="AW1264" t="s"/>
      <c r="AX1264" t="s"/>
      <c r="AY1264" t="n">
        <v>2994834</v>
      </c>
      <c r="AZ1264" t="s">
        <v>1921</v>
      </c>
      <c r="BA1264" t="s"/>
      <c r="BB1264" t="n">
        <v>1057522</v>
      </c>
      <c r="BC1264" t="n">
        <v>98.8321870565414</v>
      </c>
      <c r="BD1264" t="n">
        <v>8.03126915033512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95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1919</v>
      </c>
      <c r="F1265" t="n">
        <v>3484030</v>
      </c>
      <c r="G1265" t="s">
        <v>74</v>
      </c>
      <c r="H1265" t="s">
        <v>75</v>
      </c>
      <c r="I1265" t="s"/>
      <c r="J1265" t="s">
        <v>76</v>
      </c>
      <c r="K1265" t="n">
        <v>6135.48</v>
      </c>
      <c r="L1265" t="s">
        <v>77</v>
      </c>
      <c r="M1265" t="s"/>
      <c r="N1265" t="s">
        <v>1926</v>
      </c>
      <c r="O1265" t="s">
        <v>79</v>
      </c>
      <c r="P1265" t="s">
        <v>1919</v>
      </c>
      <c r="Q1265" t="s"/>
      <c r="R1265" t="s">
        <v>80</v>
      </c>
      <c r="S1265" t="s">
        <v>1939</v>
      </c>
      <c r="T1265" t="s">
        <v>82</v>
      </c>
      <c r="U1265" t="s">
        <v>83</v>
      </c>
      <c r="V1265" t="s">
        <v>84</v>
      </c>
      <c r="W1265" t="s">
        <v>105</v>
      </c>
      <c r="X1265" t="s"/>
      <c r="Y1265" t="s">
        <v>86</v>
      </c>
      <c r="Z1265">
        <f>HYPERLINK("https://hotelmonitor-cachepage.eclerx.com/savepage/tk_15442499800163908_sr_2150.html","info")</f>
        <v/>
      </c>
      <c r="AA1265" t="n">
        <v>549282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89</v>
      </c>
      <c r="AO1265" t="s">
        <v>1940</v>
      </c>
      <c r="AP1265" t="n">
        <v>55</v>
      </c>
      <c r="AQ1265" t="s">
        <v>91</v>
      </c>
      <c r="AR1265" t="s">
        <v>261</v>
      </c>
      <c r="AS1265" t="s"/>
      <c r="AT1265" t="s">
        <v>93</v>
      </c>
      <c r="AU1265" t="s"/>
      <c r="AV1265" t="s"/>
      <c r="AW1265" t="s"/>
      <c r="AX1265" t="s"/>
      <c r="AY1265" t="n">
        <v>2994834</v>
      </c>
      <c r="AZ1265" t="s">
        <v>1921</v>
      </c>
      <c r="BA1265" t="s"/>
      <c r="BB1265" t="n">
        <v>1057522</v>
      </c>
      <c r="BC1265" t="n">
        <v>98.8321870565414</v>
      </c>
      <c r="BD1265" t="n">
        <v>8.03126915033512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95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1941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3791.07</v>
      </c>
      <c r="L1266" t="s">
        <v>77</v>
      </c>
      <c r="M1266" t="s"/>
      <c r="N1266" t="s">
        <v>1942</v>
      </c>
      <c r="O1266" t="s">
        <v>79</v>
      </c>
      <c r="P1266" t="s">
        <v>1941</v>
      </c>
      <c r="Q1266" t="s"/>
      <c r="R1266" t="s">
        <v>80</v>
      </c>
      <c r="S1266" t="s">
        <v>1579</v>
      </c>
      <c r="T1266" t="s">
        <v>82</v>
      </c>
      <c r="U1266" t="s">
        <v>83</v>
      </c>
      <c r="V1266" t="s">
        <v>84</v>
      </c>
      <c r="W1266" t="s">
        <v>105</v>
      </c>
      <c r="X1266" t="s"/>
      <c r="Y1266" t="s">
        <v>86</v>
      </c>
      <c r="Z1266">
        <f>HYPERLINK("https://hotelmonitor-cachepage.eclerx.com/savepage/tk_1544251005594518_sr_2150.html","info")</f>
        <v/>
      </c>
      <c r="AA1266" t="n">
        <v>-5005178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452</v>
      </c>
      <c r="AQ1266" t="s">
        <v>91</v>
      </c>
      <c r="AR1266" t="s">
        <v>92</v>
      </c>
      <c r="AS1266" t="s"/>
      <c r="AT1266" t="s">
        <v>93</v>
      </c>
      <c r="AU1266" t="s"/>
      <c r="AV1266" t="s"/>
      <c r="AW1266" t="s"/>
      <c r="AX1266" t="s"/>
      <c r="AY1266" t="n">
        <v>5005178</v>
      </c>
      <c r="AZ1266" t="s">
        <v>1943</v>
      </c>
      <c r="BA1266" t="s"/>
      <c r="BB1266" t="n">
        <v>648291</v>
      </c>
      <c r="BC1266" t="n">
        <v>98.98721873760221</v>
      </c>
      <c r="BD1266" t="n">
        <v>7.78261214859752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119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1944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567.96</v>
      </c>
      <c r="L1267" t="s">
        <v>77</v>
      </c>
      <c r="M1267" t="s"/>
      <c r="N1267" t="s">
        <v>1945</v>
      </c>
      <c r="O1267" t="s">
        <v>79</v>
      </c>
      <c r="P1267" t="s">
        <v>1944</v>
      </c>
      <c r="Q1267" t="s"/>
      <c r="R1267" t="s">
        <v>115</v>
      </c>
      <c r="S1267" t="s">
        <v>1946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>
        <f>HYPERLINK("https://hotelmonitor-cachepage.eclerx.com/savepage/tk_15442505100354507_sr_2150.html","info")</f>
        <v/>
      </c>
      <c r="AA1267" t="n">
        <v>-3791940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89</v>
      </c>
      <c r="AO1267" t="s">
        <v>1947</v>
      </c>
      <c r="AP1267" t="n">
        <v>281</v>
      </c>
      <c r="AQ1267" t="s">
        <v>91</v>
      </c>
      <c r="AR1267" t="s">
        <v>71</v>
      </c>
      <c r="AS1267" t="s"/>
      <c r="AT1267" t="s">
        <v>93</v>
      </c>
      <c r="AU1267" t="s"/>
      <c r="AV1267" t="s"/>
      <c r="AW1267" t="s"/>
      <c r="AX1267" t="s"/>
      <c r="AY1267" t="n">
        <v>3791940</v>
      </c>
      <c r="AZ1267" t="s">
        <v>1948</v>
      </c>
      <c r="BA1267" t="s"/>
      <c r="BB1267" t="n">
        <v>479227</v>
      </c>
      <c r="BC1267" t="n">
        <v>99.1489944458008</v>
      </c>
      <c r="BD1267" t="n">
        <v>7.93301010131836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95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1944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637.72</v>
      </c>
      <c r="L1268" t="s">
        <v>77</v>
      </c>
      <c r="M1268" t="s"/>
      <c r="N1268" t="s">
        <v>1945</v>
      </c>
      <c r="O1268" t="s">
        <v>79</v>
      </c>
      <c r="P1268" t="s">
        <v>1944</v>
      </c>
      <c r="Q1268" t="s"/>
      <c r="R1268" t="s">
        <v>115</v>
      </c>
      <c r="S1268" t="s">
        <v>1949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>
        <f>HYPERLINK("https://hotelmonitor-cachepage.eclerx.com/savepage/tk_15442505100354507_sr_2150.html","info")</f>
        <v/>
      </c>
      <c r="AA1268" t="n">
        <v>-3791940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89</v>
      </c>
      <c r="AO1268" t="s">
        <v>1950</v>
      </c>
      <c r="AP1268" t="n">
        <v>281</v>
      </c>
      <c r="AQ1268" t="s">
        <v>91</v>
      </c>
      <c r="AR1268" t="s">
        <v>71</v>
      </c>
      <c r="AS1268" t="s"/>
      <c r="AT1268" t="s">
        <v>93</v>
      </c>
      <c r="AU1268" t="s"/>
      <c r="AV1268" t="s"/>
      <c r="AW1268" t="s"/>
      <c r="AX1268" t="s"/>
      <c r="AY1268" t="n">
        <v>3791940</v>
      </c>
      <c r="AZ1268" t="s">
        <v>1948</v>
      </c>
      <c r="BA1268" t="s"/>
      <c r="BB1268" t="n">
        <v>479227</v>
      </c>
      <c r="BC1268" t="n">
        <v>99.1489944458008</v>
      </c>
      <c r="BD1268" t="n">
        <v>7.93301010131836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95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1944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664.98</v>
      </c>
      <c r="L1269" t="s">
        <v>77</v>
      </c>
      <c r="M1269" t="s"/>
      <c r="N1269" t="s">
        <v>1945</v>
      </c>
      <c r="O1269" t="s">
        <v>79</v>
      </c>
      <c r="P1269" t="s">
        <v>1944</v>
      </c>
      <c r="Q1269" t="s"/>
      <c r="R1269" t="s">
        <v>115</v>
      </c>
      <c r="S1269" t="s">
        <v>1951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>
        <f>HYPERLINK("https://hotelmonitor-cachepage.eclerx.com/savepage/tk_15442505100354507_sr_2150.html","info")</f>
        <v/>
      </c>
      <c r="AA1269" t="n">
        <v>-3791940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281</v>
      </c>
      <c r="AQ1269" t="s">
        <v>91</v>
      </c>
      <c r="AR1269" t="s">
        <v>71</v>
      </c>
      <c r="AS1269" t="s"/>
      <c r="AT1269" t="s">
        <v>93</v>
      </c>
      <c r="AU1269" t="s"/>
      <c r="AV1269" t="s"/>
      <c r="AW1269" t="s"/>
      <c r="AX1269" t="s"/>
      <c r="AY1269" t="n">
        <v>3791940</v>
      </c>
      <c r="AZ1269" t="s">
        <v>1948</v>
      </c>
      <c r="BA1269" t="s"/>
      <c r="BB1269" t="n">
        <v>479227</v>
      </c>
      <c r="BC1269" t="n">
        <v>99.1489944458008</v>
      </c>
      <c r="BD1269" t="n">
        <v>7.93301010131836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95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1952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492.84</v>
      </c>
      <c r="L1270" t="s">
        <v>77</v>
      </c>
      <c r="M1270" t="s"/>
      <c r="N1270" t="s">
        <v>487</v>
      </c>
      <c r="O1270" t="s">
        <v>79</v>
      </c>
      <c r="P1270" t="s">
        <v>1952</v>
      </c>
      <c r="Q1270" t="s"/>
      <c r="R1270" t="s">
        <v>237</v>
      </c>
      <c r="S1270" t="s">
        <v>1953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HYPERLINK("https://hotelmonitor-cachepage.eclerx.com/savepage/tk_1544250598945085_sr_2150.html","info")</f>
        <v/>
      </c>
      <c r="AA1270" t="n">
        <v>-6713366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323</v>
      </c>
      <c r="AQ1270" t="s">
        <v>91</v>
      </c>
      <c r="AR1270" t="s">
        <v>92</v>
      </c>
      <c r="AS1270" t="s"/>
      <c r="AT1270" t="s">
        <v>93</v>
      </c>
      <c r="AU1270" t="s"/>
      <c r="AV1270" t="s"/>
      <c r="AW1270" t="s"/>
      <c r="AX1270" t="s"/>
      <c r="AY1270" t="n">
        <v>6713366</v>
      </c>
      <c r="AZ1270" t="s">
        <v>1954</v>
      </c>
      <c r="BA1270" t="s"/>
      <c r="BB1270" t="n">
        <v>781182</v>
      </c>
      <c r="BC1270" t="n">
        <v>98.910758972168</v>
      </c>
      <c r="BD1270" t="n">
        <v>8.066182136535639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95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1952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720.3099999999999</v>
      </c>
      <c r="L1271" t="s">
        <v>77</v>
      </c>
      <c r="M1271" t="s"/>
      <c r="N1271" t="s">
        <v>487</v>
      </c>
      <c r="O1271" t="s">
        <v>79</v>
      </c>
      <c r="P1271" t="s">
        <v>1952</v>
      </c>
      <c r="Q1271" t="s"/>
      <c r="R1271" t="s">
        <v>237</v>
      </c>
      <c r="S1271" t="s">
        <v>1955</v>
      </c>
      <c r="T1271" t="s">
        <v>82</v>
      </c>
      <c r="U1271" t="s">
        <v>83</v>
      </c>
      <c r="V1271" t="s">
        <v>84</v>
      </c>
      <c r="W1271" t="s">
        <v>105</v>
      </c>
      <c r="X1271" t="s"/>
      <c r="Y1271" t="s">
        <v>86</v>
      </c>
      <c r="Z1271">
        <f>HYPERLINK("https://hotelmonitor-cachepage.eclerx.com/savepage/tk_1544250598945085_sr_2150.html","info")</f>
        <v/>
      </c>
      <c r="AA1271" t="n">
        <v>-6713366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323</v>
      </c>
      <c r="AQ1271" t="s">
        <v>91</v>
      </c>
      <c r="AR1271" t="s">
        <v>92</v>
      </c>
      <c r="AS1271" t="s"/>
      <c r="AT1271" t="s">
        <v>93</v>
      </c>
      <c r="AU1271" t="s"/>
      <c r="AV1271" t="s"/>
      <c r="AW1271" t="s"/>
      <c r="AX1271" t="s"/>
      <c r="AY1271" t="n">
        <v>6713366</v>
      </c>
      <c r="AZ1271" t="s">
        <v>1954</v>
      </c>
      <c r="BA1271" t="s"/>
      <c r="BB1271" t="n">
        <v>781182</v>
      </c>
      <c r="BC1271" t="n">
        <v>98.910758972168</v>
      </c>
      <c r="BD1271" t="n">
        <v>8.066182136535639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95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1952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682.4</v>
      </c>
      <c r="L1272" t="s">
        <v>77</v>
      </c>
      <c r="M1272" t="s"/>
      <c r="N1272" t="s">
        <v>108</v>
      </c>
      <c r="O1272" t="s">
        <v>79</v>
      </c>
      <c r="P1272" t="s">
        <v>1952</v>
      </c>
      <c r="Q1272" t="s"/>
      <c r="R1272" t="s">
        <v>237</v>
      </c>
      <c r="S1272" t="s">
        <v>1956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HYPERLINK("https://hotelmonitor-cachepage.eclerx.com/savepage/tk_1544250598945085_sr_2150.html","info")</f>
        <v/>
      </c>
      <c r="AA1272" t="n">
        <v>-6713366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323</v>
      </c>
      <c r="AQ1272" t="s">
        <v>91</v>
      </c>
      <c r="AR1272" t="s">
        <v>92</v>
      </c>
      <c r="AS1272" t="s"/>
      <c r="AT1272" t="s">
        <v>93</v>
      </c>
      <c r="AU1272" t="s"/>
      <c r="AV1272" t="s"/>
      <c r="AW1272" t="s"/>
      <c r="AX1272" t="s"/>
      <c r="AY1272" t="n">
        <v>6713366</v>
      </c>
      <c r="AZ1272" t="s">
        <v>1954</v>
      </c>
      <c r="BA1272" t="s"/>
      <c r="BB1272" t="n">
        <v>781182</v>
      </c>
      <c r="BC1272" t="n">
        <v>98.910758972168</v>
      </c>
      <c r="BD1272" t="n">
        <v>8.066182136535639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95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1952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909.86</v>
      </c>
      <c r="L1273" t="s">
        <v>77</v>
      </c>
      <c r="M1273" t="s"/>
      <c r="N1273" t="s">
        <v>108</v>
      </c>
      <c r="O1273" t="s">
        <v>79</v>
      </c>
      <c r="P1273" t="s">
        <v>1952</v>
      </c>
      <c r="Q1273" t="s"/>
      <c r="R1273" t="s">
        <v>237</v>
      </c>
      <c r="S1273" t="s">
        <v>1957</v>
      </c>
      <c r="T1273" t="s">
        <v>82</v>
      </c>
      <c r="U1273" t="s">
        <v>83</v>
      </c>
      <c r="V1273" t="s">
        <v>84</v>
      </c>
      <c r="W1273" t="s">
        <v>105</v>
      </c>
      <c r="X1273" t="s"/>
      <c r="Y1273" t="s">
        <v>86</v>
      </c>
      <c r="Z1273">
        <f>HYPERLINK("https://hotelmonitor-cachepage.eclerx.com/savepage/tk_1544250598945085_sr_2150.html","info")</f>
        <v/>
      </c>
      <c r="AA1273" t="n">
        <v>-6713366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323</v>
      </c>
      <c r="AQ1273" t="s">
        <v>91</v>
      </c>
      <c r="AR1273" t="s">
        <v>92</v>
      </c>
      <c r="AS1273" t="s"/>
      <c r="AT1273" t="s">
        <v>93</v>
      </c>
      <c r="AU1273" t="s"/>
      <c r="AV1273" t="s"/>
      <c r="AW1273" t="s"/>
      <c r="AX1273" t="s"/>
      <c r="AY1273" t="n">
        <v>6713366</v>
      </c>
      <c r="AZ1273" t="s">
        <v>1954</v>
      </c>
      <c r="BA1273" t="s"/>
      <c r="BB1273" t="n">
        <v>781182</v>
      </c>
      <c r="BC1273" t="n">
        <v>98.910758972168</v>
      </c>
      <c r="BD1273" t="n">
        <v>8.066182136535639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95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1952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796.13</v>
      </c>
      <c r="L1274" t="s">
        <v>77</v>
      </c>
      <c r="M1274" t="s"/>
      <c r="N1274" t="s">
        <v>456</v>
      </c>
      <c r="O1274" t="s">
        <v>79</v>
      </c>
      <c r="P1274" t="s">
        <v>1952</v>
      </c>
      <c r="Q1274" t="s"/>
      <c r="R1274" t="s">
        <v>237</v>
      </c>
      <c r="S1274" t="s">
        <v>1958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>
        <f>HYPERLINK("https://hotelmonitor-cachepage.eclerx.com/savepage/tk_1544250598945085_sr_2150.html","info")</f>
        <v/>
      </c>
      <c r="AA1274" t="n">
        <v>-6713366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323</v>
      </c>
      <c r="AQ1274" t="s">
        <v>91</v>
      </c>
      <c r="AR1274" t="s">
        <v>92</v>
      </c>
      <c r="AS1274" t="s"/>
      <c r="AT1274" t="s">
        <v>93</v>
      </c>
      <c r="AU1274" t="s"/>
      <c r="AV1274" t="s"/>
      <c r="AW1274" t="s"/>
      <c r="AX1274" t="s"/>
      <c r="AY1274" t="n">
        <v>6713366</v>
      </c>
      <c r="AZ1274" t="s">
        <v>1954</v>
      </c>
      <c r="BA1274" t="s"/>
      <c r="BB1274" t="n">
        <v>781182</v>
      </c>
      <c r="BC1274" t="n">
        <v>98.910758972168</v>
      </c>
      <c r="BD1274" t="n">
        <v>8.066182136535639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95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1952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1137.32</v>
      </c>
      <c r="L1275" t="s">
        <v>77</v>
      </c>
      <c r="M1275" t="s"/>
      <c r="N1275" t="s">
        <v>456</v>
      </c>
      <c r="O1275" t="s">
        <v>79</v>
      </c>
      <c r="P1275" t="s">
        <v>1952</v>
      </c>
      <c r="Q1275" t="s"/>
      <c r="R1275" t="s">
        <v>237</v>
      </c>
      <c r="S1275" t="s">
        <v>1349</v>
      </c>
      <c r="T1275" t="s">
        <v>82</v>
      </c>
      <c r="U1275" t="s">
        <v>83</v>
      </c>
      <c r="V1275" t="s">
        <v>84</v>
      </c>
      <c r="W1275" t="s">
        <v>105</v>
      </c>
      <c r="X1275" t="s"/>
      <c r="Y1275" t="s">
        <v>86</v>
      </c>
      <c r="Z1275">
        <f>HYPERLINK("https://hotelmonitor-cachepage.eclerx.com/savepage/tk_1544250598945085_sr_2150.html","info")</f>
        <v/>
      </c>
      <c r="AA1275" t="n">
        <v>-6713366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323</v>
      </c>
      <c r="AQ1275" t="s">
        <v>91</v>
      </c>
      <c r="AR1275" t="s">
        <v>92</v>
      </c>
      <c r="AS1275" t="s"/>
      <c r="AT1275" t="s">
        <v>93</v>
      </c>
      <c r="AU1275" t="s"/>
      <c r="AV1275" t="s"/>
      <c r="AW1275" t="s"/>
      <c r="AX1275" t="s"/>
      <c r="AY1275" t="n">
        <v>6713366</v>
      </c>
      <c r="AZ1275" t="s">
        <v>1954</v>
      </c>
      <c r="BA1275" t="s"/>
      <c r="BB1275" t="n">
        <v>781182</v>
      </c>
      <c r="BC1275" t="n">
        <v>98.910758972168</v>
      </c>
      <c r="BD1275" t="n">
        <v>8.066182136535639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95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1952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1137.32</v>
      </c>
      <c r="L1276" t="s">
        <v>77</v>
      </c>
      <c r="M1276" t="s"/>
      <c r="N1276" t="s">
        <v>1959</v>
      </c>
      <c r="O1276" t="s">
        <v>79</v>
      </c>
      <c r="P1276" t="s">
        <v>1952</v>
      </c>
      <c r="Q1276" t="s"/>
      <c r="R1276" t="s">
        <v>237</v>
      </c>
      <c r="S1276" t="s">
        <v>1349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>
        <f>HYPERLINK("https://hotelmonitor-cachepage.eclerx.com/savepage/tk_1544250598945085_sr_2150.html","info")</f>
        <v/>
      </c>
      <c r="AA1276" t="n">
        <v>-6713366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323</v>
      </c>
      <c r="AQ1276" t="s">
        <v>91</v>
      </c>
      <c r="AR1276" t="s">
        <v>92</v>
      </c>
      <c r="AS1276" t="s"/>
      <c r="AT1276" t="s">
        <v>93</v>
      </c>
      <c r="AU1276" t="s"/>
      <c r="AV1276" t="s"/>
      <c r="AW1276" t="s"/>
      <c r="AX1276" t="s"/>
      <c r="AY1276" t="n">
        <v>6713366</v>
      </c>
      <c r="AZ1276" t="s">
        <v>1954</v>
      </c>
      <c r="BA1276" t="s"/>
      <c r="BB1276" t="n">
        <v>781182</v>
      </c>
      <c r="BC1276" t="n">
        <v>98.910758972168</v>
      </c>
      <c r="BD1276" t="n">
        <v>8.066182136535639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95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1952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1213.14</v>
      </c>
      <c r="L1277" t="s">
        <v>77</v>
      </c>
      <c r="M1277" t="s"/>
      <c r="N1277" t="s">
        <v>1959</v>
      </c>
      <c r="O1277" t="s">
        <v>79</v>
      </c>
      <c r="P1277" t="s">
        <v>1952</v>
      </c>
      <c r="Q1277" t="s"/>
      <c r="R1277" t="s">
        <v>237</v>
      </c>
      <c r="S1277" t="s">
        <v>1960</v>
      </c>
      <c r="T1277" t="s">
        <v>82</v>
      </c>
      <c r="U1277" t="s">
        <v>83</v>
      </c>
      <c r="V1277" t="s">
        <v>84</v>
      </c>
      <c r="W1277" t="s">
        <v>105</v>
      </c>
      <c r="X1277" t="s"/>
      <c r="Y1277" t="s">
        <v>86</v>
      </c>
      <c r="Z1277">
        <f>HYPERLINK("https://hotelmonitor-cachepage.eclerx.com/savepage/tk_1544250598945085_sr_2150.html","info")</f>
        <v/>
      </c>
      <c r="AA1277" t="n">
        <v>-6713366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323</v>
      </c>
      <c r="AQ1277" t="s">
        <v>91</v>
      </c>
      <c r="AR1277" t="s">
        <v>92</v>
      </c>
      <c r="AS1277" t="s"/>
      <c r="AT1277" t="s">
        <v>93</v>
      </c>
      <c r="AU1277" t="s"/>
      <c r="AV1277" t="s"/>
      <c r="AW1277" t="s"/>
      <c r="AX1277" t="s"/>
      <c r="AY1277" t="n">
        <v>6713366</v>
      </c>
      <c r="AZ1277" t="s">
        <v>1954</v>
      </c>
      <c r="BA1277" t="s"/>
      <c r="BB1277" t="n">
        <v>781182</v>
      </c>
      <c r="BC1277" t="n">
        <v>98.910758972168</v>
      </c>
      <c r="BD1277" t="n">
        <v>8.066182136535639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95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1952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1592.26</v>
      </c>
      <c r="L1278" t="s">
        <v>77</v>
      </c>
      <c r="M1278" t="s"/>
      <c r="N1278" t="s">
        <v>1961</v>
      </c>
      <c r="O1278" t="s">
        <v>79</v>
      </c>
      <c r="P1278" t="s">
        <v>1952</v>
      </c>
      <c r="Q1278" t="s"/>
      <c r="R1278" t="s">
        <v>237</v>
      </c>
      <c r="S1278" t="s">
        <v>1962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>
        <f>HYPERLINK("https://hotelmonitor-cachepage.eclerx.com/savepage/tk_1544250598945085_sr_2150.html","info")</f>
        <v/>
      </c>
      <c r="AA1278" t="n">
        <v>-6713366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323</v>
      </c>
      <c r="AQ1278" t="s">
        <v>91</v>
      </c>
      <c r="AR1278" t="s">
        <v>92</v>
      </c>
      <c r="AS1278" t="s"/>
      <c r="AT1278" t="s">
        <v>93</v>
      </c>
      <c r="AU1278" t="s"/>
      <c r="AV1278" t="s"/>
      <c r="AW1278" t="s"/>
      <c r="AX1278" t="s"/>
      <c r="AY1278" t="n">
        <v>6713366</v>
      </c>
      <c r="AZ1278" t="s">
        <v>1954</v>
      </c>
      <c r="BA1278" t="s"/>
      <c r="BB1278" t="n">
        <v>781182</v>
      </c>
      <c r="BC1278" t="n">
        <v>98.910758972168</v>
      </c>
      <c r="BD1278" t="n">
        <v>8.066182136535639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95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1952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2274.65</v>
      </c>
      <c r="L1279" t="s">
        <v>77</v>
      </c>
      <c r="M1279" t="s"/>
      <c r="N1279" t="s">
        <v>1961</v>
      </c>
      <c r="O1279" t="s">
        <v>79</v>
      </c>
      <c r="P1279" t="s">
        <v>1952</v>
      </c>
      <c r="Q1279" t="s"/>
      <c r="R1279" t="s">
        <v>237</v>
      </c>
      <c r="S1279" t="s">
        <v>1892</v>
      </c>
      <c r="T1279" t="s">
        <v>82</v>
      </c>
      <c r="U1279" t="s">
        <v>83</v>
      </c>
      <c r="V1279" t="s">
        <v>84</v>
      </c>
      <c r="W1279" t="s">
        <v>105</v>
      </c>
      <c r="X1279" t="s"/>
      <c r="Y1279" t="s">
        <v>86</v>
      </c>
      <c r="Z1279">
        <f>HYPERLINK("https://hotelmonitor-cachepage.eclerx.com/savepage/tk_1544250598945085_sr_2150.html","info")</f>
        <v/>
      </c>
      <c r="AA1279" t="n">
        <v>-6713366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323</v>
      </c>
      <c r="AQ1279" t="s">
        <v>91</v>
      </c>
      <c r="AR1279" t="s">
        <v>92</v>
      </c>
      <c r="AS1279" t="s"/>
      <c r="AT1279" t="s">
        <v>93</v>
      </c>
      <c r="AU1279" t="s"/>
      <c r="AV1279" t="s"/>
      <c r="AW1279" t="s"/>
      <c r="AX1279" t="s"/>
      <c r="AY1279" t="n">
        <v>6713366</v>
      </c>
      <c r="AZ1279" t="s">
        <v>1954</v>
      </c>
      <c r="BA1279" t="s"/>
      <c r="BB1279" t="n">
        <v>781182</v>
      </c>
      <c r="BC1279" t="n">
        <v>98.910758972168</v>
      </c>
      <c r="BD1279" t="n">
        <v>8.066182136535639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95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1963</v>
      </c>
      <c r="F1280" t="n">
        <v>1781300</v>
      </c>
      <c r="G1280" t="s">
        <v>74</v>
      </c>
      <c r="H1280" t="s">
        <v>75</v>
      </c>
      <c r="I1280" t="s"/>
      <c r="J1280" t="s">
        <v>76</v>
      </c>
      <c r="K1280" t="n">
        <v>603.78</v>
      </c>
      <c r="L1280" t="s">
        <v>77</v>
      </c>
      <c r="M1280" t="s"/>
      <c r="N1280" t="s">
        <v>1964</v>
      </c>
      <c r="O1280" t="s">
        <v>79</v>
      </c>
      <c r="P1280" t="s">
        <v>1965</v>
      </c>
      <c r="Q1280" t="s"/>
      <c r="R1280" t="s">
        <v>115</v>
      </c>
      <c r="S1280" t="s">
        <v>1966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HYPERLINK("https://hotelmonitor-cachepage.eclerx.com/savepage/tk_15442504851723664_sr_2150.html","info")</f>
        <v/>
      </c>
      <c r="AA1280" t="n">
        <v>261545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89</v>
      </c>
      <c r="AO1280" t="s">
        <v>101</v>
      </c>
      <c r="AP1280" t="n">
        <v>271</v>
      </c>
      <c r="AQ1280" t="s">
        <v>91</v>
      </c>
      <c r="AR1280" t="s">
        <v>71</v>
      </c>
      <c r="AS1280" t="s"/>
      <c r="AT1280" t="s">
        <v>93</v>
      </c>
      <c r="AU1280" t="s"/>
      <c r="AV1280" t="s"/>
      <c r="AW1280" t="s"/>
      <c r="AX1280" t="s"/>
      <c r="AY1280" t="n">
        <v>955341</v>
      </c>
      <c r="AZ1280" t="s">
        <v>1967</v>
      </c>
      <c r="BA1280" t="s"/>
      <c r="BB1280" t="n">
        <v>303515</v>
      </c>
      <c r="BC1280" t="n">
        <v>98.7490268424153</v>
      </c>
      <c r="BD1280" t="n">
        <v>8.057558512800981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95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1963</v>
      </c>
      <c r="F1281" t="n">
        <v>1781300</v>
      </c>
      <c r="G1281" t="s">
        <v>74</v>
      </c>
      <c r="H1281" t="s">
        <v>75</v>
      </c>
      <c r="I1281" t="s"/>
      <c r="J1281" t="s">
        <v>76</v>
      </c>
      <c r="K1281" t="n">
        <v>603.78</v>
      </c>
      <c r="L1281" t="s">
        <v>77</v>
      </c>
      <c r="M1281" t="s"/>
      <c r="N1281" t="s">
        <v>1964</v>
      </c>
      <c r="O1281" t="s">
        <v>79</v>
      </c>
      <c r="P1281" t="s">
        <v>1965</v>
      </c>
      <c r="Q1281" t="s"/>
      <c r="R1281" t="s">
        <v>115</v>
      </c>
      <c r="S1281" t="s">
        <v>1966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HYPERLINK("https://hotelmonitor-cachepage.eclerx.com/savepage/tk_15442504851723664_sr_2150.html","info")</f>
        <v/>
      </c>
      <c r="AA1281" t="n">
        <v>261545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89</v>
      </c>
      <c r="AO1281" t="s">
        <v>101</v>
      </c>
      <c r="AP1281" t="n">
        <v>271</v>
      </c>
      <c r="AQ1281" t="s">
        <v>91</v>
      </c>
      <c r="AR1281" t="s">
        <v>261</v>
      </c>
      <c r="AS1281" t="s"/>
      <c r="AT1281" t="s">
        <v>93</v>
      </c>
      <c r="AU1281" t="s"/>
      <c r="AV1281" t="s"/>
      <c r="AW1281" t="s"/>
      <c r="AX1281" t="s"/>
      <c r="AY1281" t="n">
        <v>955341</v>
      </c>
      <c r="AZ1281" t="s">
        <v>1967</v>
      </c>
      <c r="BA1281" t="s"/>
      <c r="BB1281" t="n">
        <v>303515</v>
      </c>
      <c r="BC1281" t="n">
        <v>98.7490268424153</v>
      </c>
      <c r="BD1281" t="n">
        <v>8.057558512800981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95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1963</v>
      </c>
      <c r="F1282" t="n">
        <v>1781300</v>
      </c>
      <c r="G1282" t="s">
        <v>74</v>
      </c>
      <c r="H1282" t="s">
        <v>75</v>
      </c>
      <c r="I1282" t="s"/>
      <c r="J1282" t="s">
        <v>76</v>
      </c>
      <c r="K1282" t="n">
        <v>606.0599999999999</v>
      </c>
      <c r="L1282" t="s">
        <v>77</v>
      </c>
      <c r="M1282" t="s"/>
      <c r="N1282" t="s">
        <v>1964</v>
      </c>
      <c r="O1282" t="s">
        <v>79</v>
      </c>
      <c r="P1282" t="s">
        <v>1965</v>
      </c>
      <c r="Q1282" t="s"/>
      <c r="R1282" t="s">
        <v>115</v>
      </c>
      <c r="S1282" t="s">
        <v>1968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>
        <f>HYPERLINK("https://hotelmonitor-cachepage.eclerx.com/savepage/tk_15442504851723664_sr_2150.html","info")</f>
        <v/>
      </c>
      <c r="AA1282" t="n">
        <v>261545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89</v>
      </c>
      <c r="AO1282" t="s">
        <v>885</v>
      </c>
      <c r="AP1282" t="n">
        <v>271</v>
      </c>
      <c r="AQ1282" t="s">
        <v>91</v>
      </c>
      <c r="AR1282" t="s">
        <v>71</v>
      </c>
      <c r="AS1282" t="s"/>
      <c r="AT1282" t="s">
        <v>93</v>
      </c>
      <c r="AU1282" t="s"/>
      <c r="AV1282" t="s"/>
      <c r="AW1282" t="s"/>
      <c r="AX1282" t="s"/>
      <c r="AY1282" t="n">
        <v>955341</v>
      </c>
      <c r="AZ1282" t="s">
        <v>1967</v>
      </c>
      <c r="BA1282" t="s"/>
      <c r="BB1282" t="n">
        <v>303515</v>
      </c>
      <c r="BC1282" t="n">
        <v>98.7490268424153</v>
      </c>
      <c r="BD1282" t="n">
        <v>8.057558512800981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95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1963</v>
      </c>
      <c r="F1283" t="n">
        <v>1781300</v>
      </c>
      <c r="G1283" t="s">
        <v>74</v>
      </c>
      <c r="H1283" t="s">
        <v>75</v>
      </c>
      <c r="I1283" t="s"/>
      <c r="J1283" t="s">
        <v>76</v>
      </c>
      <c r="K1283" t="n">
        <v>606.0599999999999</v>
      </c>
      <c r="L1283" t="s">
        <v>77</v>
      </c>
      <c r="M1283" t="s"/>
      <c r="N1283" t="s">
        <v>1964</v>
      </c>
      <c r="O1283" t="s">
        <v>79</v>
      </c>
      <c r="P1283" t="s">
        <v>1965</v>
      </c>
      <c r="Q1283" t="s"/>
      <c r="R1283" t="s">
        <v>115</v>
      </c>
      <c r="S1283" t="s">
        <v>1968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>
        <f>HYPERLINK("https://hotelmonitor-cachepage.eclerx.com/savepage/tk_15442504851723664_sr_2150.html","info")</f>
        <v/>
      </c>
      <c r="AA1283" t="n">
        <v>261545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89</v>
      </c>
      <c r="AO1283" t="s">
        <v>885</v>
      </c>
      <c r="AP1283" t="n">
        <v>271</v>
      </c>
      <c r="AQ1283" t="s">
        <v>91</v>
      </c>
      <c r="AR1283" t="s">
        <v>261</v>
      </c>
      <c r="AS1283" t="s"/>
      <c r="AT1283" t="s">
        <v>93</v>
      </c>
      <c r="AU1283" t="s"/>
      <c r="AV1283" t="s"/>
      <c r="AW1283" t="s"/>
      <c r="AX1283" t="s"/>
      <c r="AY1283" t="n">
        <v>955341</v>
      </c>
      <c r="AZ1283" t="s">
        <v>1967</v>
      </c>
      <c r="BA1283" t="s"/>
      <c r="BB1283" t="n">
        <v>303515</v>
      </c>
      <c r="BC1283" t="n">
        <v>98.7490268424153</v>
      </c>
      <c r="BD1283" t="n">
        <v>8.057558512800981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95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1963</v>
      </c>
      <c r="F1284" t="n">
        <v>1781300</v>
      </c>
      <c r="G1284" t="s">
        <v>74</v>
      </c>
      <c r="H1284" t="s">
        <v>75</v>
      </c>
      <c r="I1284" t="s"/>
      <c r="J1284" t="s">
        <v>76</v>
      </c>
      <c r="K1284" t="n">
        <v>808.08</v>
      </c>
      <c r="L1284" t="s">
        <v>77</v>
      </c>
      <c r="M1284" t="s"/>
      <c r="N1284" t="s">
        <v>1964</v>
      </c>
      <c r="O1284" t="s">
        <v>79</v>
      </c>
      <c r="P1284" t="s">
        <v>1965</v>
      </c>
      <c r="Q1284" t="s"/>
      <c r="R1284" t="s">
        <v>115</v>
      </c>
      <c r="S1284" t="s">
        <v>1969</v>
      </c>
      <c r="T1284" t="s">
        <v>82</v>
      </c>
      <c r="U1284" t="s">
        <v>83</v>
      </c>
      <c r="V1284" t="s">
        <v>84</v>
      </c>
      <c r="W1284" t="s">
        <v>105</v>
      </c>
      <c r="X1284" t="s"/>
      <c r="Y1284" t="s">
        <v>86</v>
      </c>
      <c r="Z1284">
        <f>HYPERLINK("https://hotelmonitor-cachepage.eclerx.com/savepage/tk_15442504851723664_sr_2150.html","info")</f>
        <v/>
      </c>
      <c r="AA1284" t="n">
        <v>261545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89</v>
      </c>
      <c r="AO1284" t="s">
        <v>1970</v>
      </c>
      <c r="AP1284" t="n">
        <v>271</v>
      </c>
      <c r="AQ1284" t="s">
        <v>91</v>
      </c>
      <c r="AR1284" t="s">
        <v>71</v>
      </c>
      <c r="AS1284" t="s"/>
      <c r="AT1284" t="s">
        <v>93</v>
      </c>
      <c r="AU1284" t="s"/>
      <c r="AV1284" t="s"/>
      <c r="AW1284" t="s"/>
      <c r="AX1284" t="s"/>
      <c r="AY1284" t="n">
        <v>955341</v>
      </c>
      <c r="AZ1284" t="s">
        <v>1967</v>
      </c>
      <c r="BA1284" t="s"/>
      <c r="BB1284" t="n">
        <v>303515</v>
      </c>
      <c r="BC1284" t="n">
        <v>98.7490268424153</v>
      </c>
      <c r="BD1284" t="n">
        <v>8.057558512800981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1963</v>
      </c>
      <c r="F1285" t="n">
        <v>1781300</v>
      </c>
      <c r="G1285" t="s">
        <v>74</v>
      </c>
      <c r="H1285" t="s">
        <v>75</v>
      </c>
      <c r="I1285" t="s"/>
      <c r="J1285" t="s">
        <v>76</v>
      </c>
      <c r="K1285" t="n">
        <v>808.08</v>
      </c>
      <c r="L1285" t="s">
        <v>77</v>
      </c>
      <c r="M1285" t="s"/>
      <c r="N1285" t="s">
        <v>1964</v>
      </c>
      <c r="O1285" t="s">
        <v>79</v>
      </c>
      <c r="P1285" t="s">
        <v>1965</v>
      </c>
      <c r="Q1285" t="s"/>
      <c r="R1285" t="s">
        <v>115</v>
      </c>
      <c r="S1285" t="s">
        <v>1969</v>
      </c>
      <c r="T1285" t="s">
        <v>82</v>
      </c>
      <c r="U1285" t="s">
        <v>83</v>
      </c>
      <c r="V1285" t="s">
        <v>84</v>
      </c>
      <c r="W1285" t="s">
        <v>105</v>
      </c>
      <c r="X1285" t="s"/>
      <c r="Y1285" t="s">
        <v>86</v>
      </c>
      <c r="Z1285">
        <f>HYPERLINK("https://hotelmonitor-cachepage.eclerx.com/savepage/tk_15442504851723664_sr_2150.html","info")</f>
        <v/>
      </c>
      <c r="AA1285" t="n">
        <v>261545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89</v>
      </c>
      <c r="AO1285" t="s">
        <v>1970</v>
      </c>
      <c r="AP1285" t="n">
        <v>271</v>
      </c>
      <c r="AQ1285" t="s">
        <v>91</v>
      </c>
      <c r="AR1285" t="s">
        <v>261</v>
      </c>
      <c r="AS1285" t="s"/>
      <c r="AT1285" t="s">
        <v>93</v>
      </c>
      <c r="AU1285" t="s"/>
      <c r="AV1285" t="s"/>
      <c r="AW1285" t="s"/>
      <c r="AX1285" t="s"/>
      <c r="AY1285" t="n">
        <v>955341</v>
      </c>
      <c r="AZ1285" t="s">
        <v>1967</v>
      </c>
      <c r="BA1285" t="s"/>
      <c r="BB1285" t="n">
        <v>303515</v>
      </c>
      <c r="BC1285" t="n">
        <v>98.7490268424153</v>
      </c>
      <c r="BD1285" t="n">
        <v>8.057558512800981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1963</v>
      </c>
      <c r="F1286" t="n">
        <v>1781300</v>
      </c>
      <c r="G1286" t="s">
        <v>74</v>
      </c>
      <c r="H1286" t="s">
        <v>75</v>
      </c>
      <c r="I1286" t="s"/>
      <c r="J1286" t="s">
        <v>76</v>
      </c>
      <c r="K1286" t="n">
        <v>813.12</v>
      </c>
      <c r="L1286" t="s">
        <v>77</v>
      </c>
      <c r="M1286" t="s"/>
      <c r="N1286" t="s">
        <v>1964</v>
      </c>
      <c r="O1286" t="s">
        <v>79</v>
      </c>
      <c r="P1286" t="s">
        <v>1965</v>
      </c>
      <c r="Q1286" t="s"/>
      <c r="R1286" t="s">
        <v>115</v>
      </c>
      <c r="S1286" t="s">
        <v>1971</v>
      </c>
      <c r="T1286" t="s">
        <v>82</v>
      </c>
      <c r="U1286" t="s">
        <v>83</v>
      </c>
      <c r="V1286" t="s">
        <v>84</v>
      </c>
      <c r="W1286" t="s">
        <v>105</v>
      </c>
      <c r="X1286" t="s"/>
      <c r="Y1286" t="s">
        <v>86</v>
      </c>
      <c r="Z1286">
        <f>HYPERLINK("https://hotelmonitor-cachepage.eclerx.com/savepage/tk_15442504851723664_sr_2150.html","info")</f>
        <v/>
      </c>
      <c r="AA1286" t="n">
        <v>261545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89</v>
      </c>
      <c r="AO1286" t="s">
        <v>1970</v>
      </c>
      <c r="AP1286" t="n">
        <v>271</v>
      </c>
      <c r="AQ1286" t="s">
        <v>91</v>
      </c>
      <c r="AR1286" t="s">
        <v>71</v>
      </c>
      <c r="AS1286" t="s"/>
      <c r="AT1286" t="s">
        <v>93</v>
      </c>
      <c r="AU1286" t="s"/>
      <c r="AV1286" t="s"/>
      <c r="AW1286" t="s"/>
      <c r="AX1286" t="s"/>
      <c r="AY1286" t="n">
        <v>955341</v>
      </c>
      <c r="AZ1286" t="s">
        <v>1967</v>
      </c>
      <c r="BA1286" t="s"/>
      <c r="BB1286" t="n">
        <v>303515</v>
      </c>
      <c r="BC1286" t="n">
        <v>98.7490268424153</v>
      </c>
      <c r="BD1286" t="n">
        <v>8.057558512800981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1963</v>
      </c>
      <c r="F1287" t="n">
        <v>1781300</v>
      </c>
      <c r="G1287" t="s">
        <v>74</v>
      </c>
      <c r="H1287" t="s">
        <v>75</v>
      </c>
      <c r="I1287" t="s"/>
      <c r="J1287" t="s">
        <v>76</v>
      </c>
      <c r="K1287" t="n">
        <v>813.12</v>
      </c>
      <c r="L1287" t="s">
        <v>77</v>
      </c>
      <c r="M1287" t="s"/>
      <c r="N1287" t="s">
        <v>1964</v>
      </c>
      <c r="O1287" t="s">
        <v>79</v>
      </c>
      <c r="P1287" t="s">
        <v>1965</v>
      </c>
      <c r="Q1287" t="s"/>
      <c r="R1287" t="s">
        <v>115</v>
      </c>
      <c r="S1287" t="s">
        <v>1971</v>
      </c>
      <c r="T1287" t="s">
        <v>82</v>
      </c>
      <c r="U1287" t="s">
        <v>83</v>
      </c>
      <c r="V1287" t="s">
        <v>84</v>
      </c>
      <c r="W1287" t="s">
        <v>105</v>
      </c>
      <c r="X1287" t="s"/>
      <c r="Y1287" t="s">
        <v>86</v>
      </c>
      <c r="Z1287">
        <f>HYPERLINK("https://hotelmonitor-cachepage.eclerx.com/savepage/tk_15442504851723664_sr_2150.html","info")</f>
        <v/>
      </c>
      <c r="AA1287" t="n">
        <v>261545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89</v>
      </c>
      <c r="AO1287" t="s">
        <v>1970</v>
      </c>
      <c r="AP1287" t="n">
        <v>271</v>
      </c>
      <c r="AQ1287" t="s">
        <v>91</v>
      </c>
      <c r="AR1287" t="s">
        <v>261</v>
      </c>
      <c r="AS1287" t="s"/>
      <c r="AT1287" t="s">
        <v>93</v>
      </c>
      <c r="AU1287" t="s"/>
      <c r="AV1287" t="s"/>
      <c r="AW1287" t="s"/>
      <c r="AX1287" t="s"/>
      <c r="AY1287" t="n">
        <v>955341</v>
      </c>
      <c r="AZ1287" t="s">
        <v>1967</v>
      </c>
      <c r="BA1287" t="s"/>
      <c r="BB1287" t="n">
        <v>303515</v>
      </c>
      <c r="BC1287" t="n">
        <v>98.7490268424153</v>
      </c>
      <c r="BD1287" t="n">
        <v>8.057558512800981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95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1963</v>
      </c>
      <c r="F1288" t="n">
        <v>1781300</v>
      </c>
      <c r="G1288" t="s">
        <v>74</v>
      </c>
      <c r="H1288" t="s">
        <v>75</v>
      </c>
      <c r="I1288" t="s"/>
      <c r="J1288" t="s">
        <v>76</v>
      </c>
      <c r="K1288" t="n">
        <v>1172.47</v>
      </c>
      <c r="L1288" t="s">
        <v>77</v>
      </c>
      <c r="M1288" t="s"/>
      <c r="N1288" t="s">
        <v>1972</v>
      </c>
      <c r="O1288" t="s">
        <v>79</v>
      </c>
      <c r="P1288" t="s">
        <v>1965</v>
      </c>
      <c r="Q1288" t="s"/>
      <c r="R1288" t="s">
        <v>115</v>
      </c>
      <c r="S1288" t="s">
        <v>1973</v>
      </c>
      <c r="T1288" t="s">
        <v>82</v>
      </c>
      <c r="U1288" t="s">
        <v>83</v>
      </c>
      <c r="V1288" t="s">
        <v>84</v>
      </c>
      <c r="W1288" t="s">
        <v>105</v>
      </c>
      <c r="X1288" t="s"/>
      <c r="Y1288" t="s">
        <v>86</v>
      </c>
      <c r="Z1288">
        <f>HYPERLINK("https://hotelmonitor-cachepage.eclerx.com/savepage/tk_15442504851723664_sr_2150.html","info")</f>
        <v/>
      </c>
      <c r="AA1288" t="n">
        <v>261545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271</v>
      </c>
      <c r="AQ1288" t="s">
        <v>91</v>
      </c>
      <c r="AR1288" t="s">
        <v>92</v>
      </c>
      <c r="AS1288" t="s"/>
      <c r="AT1288" t="s">
        <v>93</v>
      </c>
      <c r="AU1288" t="s"/>
      <c r="AV1288" t="s"/>
      <c r="AW1288" t="s"/>
      <c r="AX1288" t="s"/>
      <c r="AY1288" t="n">
        <v>955341</v>
      </c>
      <c r="AZ1288" t="s">
        <v>1967</v>
      </c>
      <c r="BA1288" t="s"/>
      <c r="BB1288" t="n">
        <v>303515</v>
      </c>
      <c r="BC1288" t="n">
        <v>98.7490268424153</v>
      </c>
      <c r="BD1288" t="n">
        <v>8.057558512800981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95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1963</v>
      </c>
      <c r="F1289" t="n">
        <v>1781300</v>
      </c>
      <c r="G1289" t="s">
        <v>74</v>
      </c>
      <c r="H1289" t="s">
        <v>75</v>
      </c>
      <c r="I1289" t="s"/>
      <c r="J1289" t="s">
        <v>76</v>
      </c>
      <c r="K1289" t="n">
        <v>1172.47</v>
      </c>
      <c r="L1289" t="s">
        <v>77</v>
      </c>
      <c r="M1289" t="s"/>
      <c r="N1289" t="s">
        <v>1974</v>
      </c>
      <c r="O1289" t="s">
        <v>79</v>
      </c>
      <c r="P1289" t="s">
        <v>1965</v>
      </c>
      <c r="Q1289" t="s"/>
      <c r="R1289" t="s">
        <v>115</v>
      </c>
      <c r="S1289" t="s">
        <v>1973</v>
      </c>
      <c r="T1289" t="s">
        <v>82</v>
      </c>
      <c r="U1289" t="s">
        <v>83</v>
      </c>
      <c r="V1289" t="s">
        <v>84</v>
      </c>
      <c r="W1289" t="s">
        <v>105</v>
      </c>
      <c r="X1289" t="s"/>
      <c r="Y1289" t="s">
        <v>86</v>
      </c>
      <c r="Z1289">
        <f>HYPERLINK("https://hotelmonitor-cachepage.eclerx.com/savepage/tk_15442504851723664_sr_2150.html","info")</f>
        <v/>
      </c>
      <c r="AA1289" t="n">
        <v>261545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271</v>
      </c>
      <c r="AQ1289" t="s">
        <v>91</v>
      </c>
      <c r="AR1289" t="s">
        <v>92</v>
      </c>
      <c r="AS1289" t="s"/>
      <c r="AT1289" t="s">
        <v>93</v>
      </c>
      <c r="AU1289" t="s"/>
      <c r="AV1289" t="s"/>
      <c r="AW1289" t="s"/>
      <c r="AX1289" t="s"/>
      <c r="AY1289" t="n">
        <v>955341</v>
      </c>
      <c r="AZ1289" t="s">
        <v>1967</v>
      </c>
      <c r="BA1289" t="s"/>
      <c r="BB1289" t="n">
        <v>303515</v>
      </c>
      <c r="BC1289" t="n">
        <v>98.7490268424153</v>
      </c>
      <c r="BD1289" t="n">
        <v>8.057558512800981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95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1975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451.32</v>
      </c>
      <c r="L1290" t="s">
        <v>77</v>
      </c>
      <c r="M1290" t="s"/>
      <c r="N1290" t="s">
        <v>492</v>
      </c>
      <c r="O1290" t="s">
        <v>79</v>
      </c>
      <c r="P1290" t="s">
        <v>1975</v>
      </c>
      <c r="Q1290" t="s"/>
      <c r="R1290" t="s">
        <v>115</v>
      </c>
      <c r="S1290" t="s">
        <v>1976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>
        <f>HYPERLINK("https://hotelmonitor-cachepage.eclerx.com/savepage/tk_15442504916223187_sr_2150.html","info")</f>
        <v/>
      </c>
      <c r="AA1290" t="n">
        <v>-3791764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89</v>
      </c>
      <c r="AO1290" t="s">
        <v>1977</v>
      </c>
      <c r="AP1290" t="n">
        <v>274</v>
      </c>
      <c r="AQ1290" t="s">
        <v>91</v>
      </c>
      <c r="AR1290" t="s">
        <v>71</v>
      </c>
      <c r="AS1290" t="s"/>
      <c r="AT1290" t="s">
        <v>93</v>
      </c>
      <c r="AU1290" t="s"/>
      <c r="AV1290" t="s"/>
      <c r="AW1290" t="s"/>
      <c r="AX1290" t="s"/>
      <c r="AY1290" t="n">
        <v>3791764</v>
      </c>
      <c r="AZ1290" t="s">
        <v>1978</v>
      </c>
      <c r="BA1290" t="s"/>
      <c r="BB1290" t="n">
        <v>463218</v>
      </c>
      <c r="BC1290" t="n">
        <v>98.8758265972137</v>
      </c>
      <c r="BD1290" t="n">
        <v>8.08614709492633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95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1975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505.47</v>
      </c>
      <c r="L1291" t="s">
        <v>77</v>
      </c>
      <c r="M1291" t="s"/>
      <c r="N1291" t="s">
        <v>492</v>
      </c>
      <c r="O1291" t="s">
        <v>79</v>
      </c>
      <c r="P1291" t="s">
        <v>1975</v>
      </c>
      <c r="Q1291" t="s"/>
      <c r="R1291" t="s">
        <v>115</v>
      </c>
      <c r="S1291" t="s">
        <v>649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HYPERLINK("https://hotelmonitor-cachepage.eclerx.com/savepage/tk_15442504916223187_sr_2150.html","info")</f>
        <v/>
      </c>
      <c r="AA1291" t="n">
        <v>-3791764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274</v>
      </c>
      <c r="AQ1291" t="s">
        <v>91</v>
      </c>
      <c r="AR1291" t="s">
        <v>92</v>
      </c>
      <c r="AS1291" t="s"/>
      <c r="AT1291" t="s">
        <v>93</v>
      </c>
      <c r="AU1291" t="s"/>
      <c r="AV1291" t="s"/>
      <c r="AW1291" t="s"/>
      <c r="AX1291" t="s"/>
      <c r="AY1291" t="n">
        <v>3791764</v>
      </c>
      <c r="AZ1291" t="s">
        <v>1978</v>
      </c>
      <c r="BA1291" t="s"/>
      <c r="BB1291" t="n">
        <v>463218</v>
      </c>
      <c r="BC1291" t="n">
        <v>98.8758265972137</v>
      </c>
      <c r="BD1291" t="n">
        <v>8.08614709492633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95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1975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635.2</v>
      </c>
      <c r="L1292" t="s">
        <v>77</v>
      </c>
      <c r="M1292" t="s"/>
      <c r="N1292" t="s">
        <v>108</v>
      </c>
      <c r="O1292" t="s">
        <v>79</v>
      </c>
      <c r="P1292" t="s">
        <v>1975</v>
      </c>
      <c r="Q1292" t="s"/>
      <c r="R1292" t="s">
        <v>115</v>
      </c>
      <c r="S1292" t="s">
        <v>1979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>
        <f>HYPERLINK("https://hotelmonitor-cachepage.eclerx.com/savepage/tk_15442504916223187_sr_2150.html","info")</f>
        <v/>
      </c>
      <c r="AA1292" t="n">
        <v>-3791764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89</v>
      </c>
      <c r="AO1292" t="s">
        <v>1980</v>
      </c>
      <c r="AP1292" t="n">
        <v>274</v>
      </c>
      <c r="AQ1292" t="s">
        <v>91</v>
      </c>
      <c r="AR1292" t="s">
        <v>71</v>
      </c>
      <c r="AS1292" t="s"/>
      <c r="AT1292" t="s">
        <v>93</v>
      </c>
      <c r="AU1292" t="s"/>
      <c r="AV1292" t="s"/>
      <c r="AW1292" t="s"/>
      <c r="AX1292" t="s"/>
      <c r="AY1292" t="n">
        <v>3791764</v>
      </c>
      <c r="AZ1292" t="s">
        <v>1978</v>
      </c>
      <c r="BA1292" t="s"/>
      <c r="BB1292" t="n">
        <v>463218</v>
      </c>
      <c r="BC1292" t="n">
        <v>98.8758265972137</v>
      </c>
      <c r="BD1292" t="n">
        <v>8.08614709492633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95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1975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750.63</v>
      </c>
      <c r="L1293" t="s">
        <v>77</v>
      </c>
      <c r="M1293" t="s"/>
      <c r="N1293" t="s">
        <v>108</v>
      </c>
      <c r="O1293" t="s">
        <v>79</v>
      </c>
      <c r="P1293" t="s">
        <v>1975</v>
      </c>
      <c r="Q1293" t="s"/>
      <c r="R1293" t="s">
        <v>115</v>
      </c>
      <c r="S1293" t="s">
        <v>1981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>
        <f>HYPERLINK("https://hotelmonitor-cachepage.eclerx.com/savepage/tk_15442504916223187_sr_2150.html","info")</f>
        <v/>
      </c>
      <c r="AA1293" t="n">
        <v>-3791764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274</v>
      </c>
      <c r="AQ1293" t="s">
        <v>91</v>
      </c>
      <c r="AR1293" t="s">
        <v>92</v>
      </c>
      <c r="AS1293" t="s"/>
      <c r="AT1293" t="s">
        <v>93</v>
      </c>
      <c r="AU1293" t="s"/>
      <c r="AV1293" t="s"/>
      <c r="AW1293" t="s"/>
      <c r="AX1293" t="s"/>
      <c r="AY1293" t="n">
        <v>3791764</v>
      </c>
      <c r="AZ1293" t="s">
        <v>1978</v>
      </c>
      <c r="BA1293" t="s"/>
      <c r="BB1293" t="n">
        <v>463218</v>
      </c>
      <c r="BC1293" t="n">
        <v>98.8758265972137</v>
      </c>
      <c r="BD1293" t="n">
        <v>8.08614709492633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95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1975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758.21</v>
      </c>
      <c r="L1294" t="s">
        <v>77</v>
      </c>
      <c r="M1294" t="s"/>
      <c r="N1294" t="s">
        <v>108</v>
      </c>
      <c r="O1294" t="s">
        <v>79</v>
      </c>
      <c r="P1294" t="s">
        <v>1975</v>
      </c>
      <c r="Q1294" t="s"/>
      <c r="R1294" t="s">
        <v>115</v>
      </c>
      <c r="S1294" t="s">
        <v>501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HYPERLINK("https://hotelmonitor-cachepage.eclerx.com/savepage/tk_15442504916223187_sr_2150.html","info")</f>
        <v/>
      </c>
      <c r="AA1294" t="n">
        <v>-3791764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274</v>
      </c>
      <c r="AQ1294" t="s">
        <v>91</v>
      </c>
      <c r="AR1294" t="s">
        <v>92</v>
      </c>
      <c r="AS1294" t="s"/>
      <c r="AT1294" t="s">
        <v>93</v>
      </c>
      <c r="AU1294" t="s"/>
      <c r="AV1294" t="s"/>
      <c r="AW1294" t="s"/>
      <c r="AX1294" t="s"/>
      <c r="AY1294" t="n">
        <v>3791764</v>
      </c>
      <c r="AZ1294" t="s">
        <v>1978</v>
      </c>
      <c r="BA1294" t="s"/>
      <c r="BB1294" t="n">
        <v>463218</v>
      </c>
      <c r="BC1294" t="n">
        <v>98.8758265972137</v>
      </c>
      <c r="BD1294" t="n">
        <v>8.08614709492633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95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1982</v>
      </c>
      <c r="F1295" t="n">
        <v>545242</v>
      </c>
      <c r="G1295" t="s">
        <v>74</v>
      </c>
      <c r="H1295" t="s">
        <v>75</v>
      </c>
      <c r="I1295" t="s"/>
      <c r="J1295" t="s">
        <v>76</v>
      </c>
      <c r="K1295" t="n">
        <v>4797.77</v>
      </c>
      <c r="L1295" t="s">
        <v>77</v>
      </c>
      <c r="M1295" t="s"/>
      <c r="N1295" t="s">
        <v>1983</v>
      </c>
      <c r="O1295" t="s">
        <v>79</v>
      </c>
      <c r="P1295" t="s">
        <v>1984</v>
      </c>
      <c r="Q1295" t="s"/>
      <c r="R1295" t="s">
        <v>148</v>
      </c>
      <c r="S1295" t="s">
        <v>1985</v>
      </c>
      <c r="T1295" t="s">
        <v>82</v>
      </c>
      <c r="U1295" t="s">
        <v>83</v>
      </c>
      <c r="V1295" t="s">
        <v>84</v>
      </c>
      <c r="W1295" t="s">
        <v>105</v>
      </c>
      <c r="X1295" t="s"/>
      <c r="Y1295" t="s">
        <v>86</v>
      </c>
      <c r="Z1295">
        <f>HYPERLINK("https://hotelmonitor-cachepage.eclerx.com/savepage/tk_15442504822454886_sr_2150.html","info")</f>
        <v/>
      </c>
      <c r="AA1295" t="n">
        <v>125597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1986</v>
      </c>
      <c r="AP1295" t="n">
        <v>270</v>
      </c>
      <c r="AQ1295" t="s">
        <v>91</v>
      </c>
      <c r="AR1295" t="s">
        <v>71</v>
      </c>
      <c r="AS1295" t="s"/>
      <c r="AT1295" t="s">
        <v>93</v>
      </c>
      <c r="AU1295" t="s"/>
      <c r="AV1295" t="s"/>
      <c r="AW1295" t="s"/>
      <c r="AX1295" t="s"/>
      <c r="AY1295" t="n">
        <v>754622</v>
      </c>
      <c r="AZ1295" t="s">
        <v>1987</v>
      </c>
      <c r="BA1295" t="s"/>
      <c r="BB1295" t="n">
        <v>159238</v>
      </c>
      <c r="BC1295" t="n">
        <v>98.83692860601511</v>
      </c>
      <c r="BD1295" t="n">
        <v>8.033635068005839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95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1982</v>
      </c>
      <c r="F1296" t="n">
        <v>545242</v>
      </c>
      <c r="G1296" t="s">
        <v>74</v>
      </c>
      <c r="H1296" t="s">
        <v>75</v>
      </c>
      <c r="I1296" t="s"/>
      <c r="J1296" t="s">
        <v>76</v>
      </c>
      <c r="K1296" t="n">
        <v>4797.77</v>
      </c>
      <c r="L1296" t="s">
        <v>77</v>
      </c>
      <c r="M1296" t="s"/>
      <c r="N1296" t="s">
        <v>1983</v>
      </c>
      <c r="O1296" t="s">
        <v>79</v>
      </c>
      <c r="P1296" t="s">
        <v>1984</v>
      </c>
      <c r="Q1296" t="s"/>
      <c r="R1296" t="s">
        <v>148</v>
      </c>
      <c r="S1296" t="s">
        <v>1985</v>
      </c>
      <c r="T1296" t="s">
        <v>82</v>
      </c>
      <c r="U1296" t="s">
        <v>83</v>
      </c>
      <c r="V1296" t="s">
        <v>84</v>
      </c>
      <c r="W1296" t="s">
        <v>105</v>
      </c>
      <c r="X1296" t="s"/>
      <c r="Y1296" t="s">
        <v>86</v>
      </c>
      <c r="Z1296">
        <f>HYPERLINK("https://hotelmonitor-cachepage.eclerx.com/savepage/tk_15442504822454886_sr_2150.html","info")</f>
        <v/>
      </c>
      <c r="AA1296" t="n">
        <v>125597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89</v>
      </c>
      <c r="AO1296" t="s">
        <v>1986</v>
      </c>
      <c r="AP1296" t="n">
        <v>270</v>
      </c>
      <c r="AQ1296" t="s">
        <v>91</v>
      </c>
      <c r="AR1296" t="s">
        <v>261</v>
      </c>
      <c r="AS1296" t="s"/>
      <c r="AT1296" t="s">
        <v>93</v>
      </c>
      <c r="AU1296" t="s"/>
      <c r="AV1296" t="s"/>
      <c r="AW1296" t="s"/>
      <c r="AX1296" t="s"/>
      <c r="AY1296" t="n">
        <v>754622</v>
      </c>
      <c r="AZ1296" t="s">
        <v>1987</v>
      </c>
      <c r="BA1296" t="s"/>
      <c r="BB1296" t="n">
        <v>159238</v>
      </c>
      <c r="BC1296" t="n">
        <v>98.83692860601511</v>
      </c>
      <c r="BD1296" t="n">
        <v>8.033635068005839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95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1982</v>
      </c>
      <c r="F1297" t="n">
        <v>545242</v>
      </c>
      <c r="G1297" t="s">
        <v>74</v>
      </c>
      <c r="H1297" t="s">
        <v>75</v>
      </c>
      <c r="I1297" t="s"/>
      <c r="J1297" t="s">
        <v>76</v>
      </c>
      <c r="K1297" t="n">
        <v>5207.41</v>
      </c>
      <c r="L1297" t="s">
        <v>77</v>
      </c>
      <c r="M1297" t="s"/>
      <c r="N1297" t="s">
        <v>1983</v>
      </c>
      <c r="O1297" t="s">
        <v>79</v>
      </c>
      <c r="P1297" t="s">
        <v>1984</v>
      </c>
      <c r="Q1297" t="s"/>
      <c r="R1297" t="s">
        <v>148</v>
      </c>
      <c r="S1297" t="s">
        <v>1988</v>
      </c>
      <c r="T1297" t="s">
        <v>82</v>
      </c>
      <c r="U1297" t="s">
        <v>83</v>
      </c>
      <c r="V1297" t="s">
        <v>84</v>
      </c>
      <c r="W1297" t="s">
        <v>105</v>
      </c>
      <c r="X1297" t="s"/>
      <c r="Y1297" t="s">
        <v>86</v>
      </c>
      <c r="Z1297">
        <f>HYPERLINK("https://hotelmonitor-cachepage.eclerx.com/savepage/tk_15442504822454886_sr_2150.html","info")</f>
        <v/>
      </c>
      <c r="AA1297" t="n">
        <v>125597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89</v>
      </c>
      <c r="AO1297" t="s">
        <v>1989</v>
      </c>
      <c r="AP1297" t="n">
        <v>270</v>
      </c>
      <c r="AQ1297" t="s">
        <v>91</v>
      </c>
      <c r="AR1297" t="s">
        <v>92</v>
      </c>
      <c r="AS1297" t="s"/>
      <c r="AT1297" t="s">
        <v>93</v>
      </c>
      <c r="AU1297" t="s"/>
      <c r="AV1297" t="s"/>
      <c r="AW1297" t="s"/>
      <c r="AX1297" t="s"/>
      <c r="AY1297" t="n">
        <v>754622</v>
      </c>
      <c r="AZ1297" t="s">
        <v>1987</v>
      </c>
      <c r="BA1297" t="s"/>
      <c r="BB1297" t="n">
        <v>159238</v>
      </c>
      <c r="BC1297" t="n">
        <v>98.83692860601511</v>
      </c>
      <c r="BD1297" t="n">
        <v>8.033635068005839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95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1982</v>
      </c>
      <c r="F1298" t="n">
        <v>545242</v>
      </c>
      <c r="G1298" t="s">
        <v>74</v>
      </c>
      <c r="H1298" t="s">
        <v>75</v>
      </c>
      <c r="I1298" t="s"/>
      <c r="J1298" t="s">
        <v>76</v>
      </c>
      <c r="K1298" t="n">
        <v>6061.6</v>
      </c>
      <c r="L1298" t="s">
        <v>77</v>
      </c>
      <c r="M1298" t="s"/>
      <c r="N1298" t="s">
        <v>1983</v>
      </c>
      <c r="O1298" t="s">
        <v>79</v>
      </c>
      <c r="P1298" t="s">
        <v>1984</v>
      </c>
      <c r="Q1298" t="s"/>
      <c r="R1298" t="s">
        <v>148</v>
      </c>
      <c r="S1298" t="s">
        <v>1990</v>
      </c>
      <c r="T1298" t="s">
        <v>82</v>
      </c>
      <c r="U1298" t="s">
        <v>83</v>
      </c>
      <c r="V1298" t="s">
        <v>84</v>
      </c>
      <c r="W1298" t="s">
        <v>105</v>
      </c>
      <c r="X1298" t="s"/>
      <c r="Y1298" t="s">
        <v>86</v>
      </c>
      <c r="Z1298">
        <f>HYPERLINK("https://hotelmonitor-cachepage.eclerx.com/savepage/tk_15442504822454886_sr_2150.html","info")</f>
        <v/>
      </c>
      <c r="AA1298" t="n">
        <v>125597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89</v>
      </c>
      <c r="AO1298" t="s">
        <v>1991</v>
      </c>
      <c r="AP1298" t="n">
        <v>270</v>
      </c>
      <c r="AQ1298" t="s">
        <v>91</v>
      </c>
      <c r="AR1298" t="s">
        <v>71</v>
      </c>
      <c r="AS1298" t="s"/>
      <c r="AT1298" t="s">
        <v>93</v>
      </c>
      <c r="AU1298" t="s"/>
      <c r="AV1298" t="s"/>
      <c r="AW1298" t="s"/>
      <c r="AX1298" t="s"/>
      <c r="AY1298" t="n">
        <v>754622</v>
      </c>
      <c r="AZ1298" t="s">
        <v>1987</v>
      </c>
      <c r="BA1298" t="s"/>
      <c r="BB1298" t="n">
        <v>159238</v>
      </c>
      <c r="BC1298" t="n">
        <v>98.83692860601511</v>
      </c>
      <c r="BD1298" t="n">
        <v>8.033635068005839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95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1982</v>
      </c>
      <c r="F1299" t="n">
        <v>545242</v>
      </c>
      <c r="G1299" t="s">
        <v>74</v>
      </c>
      <c r="H1299" t="s">
        <v>75</v>
      </c>
      <c r="I1299" t="s"/>
      <c r="J1299" t="s">
        <v>76</v>
      </c>
      <c r="K1299" t="n">
        <v>6061.6</v>
      </c>
      <c r="L1299" t="s">
        <v>77</v>
      </c>
      <c r="M1299" t="s"/>
      <c r="N1299" t="s">
        <v>1983</v>
      </c>
      <c r="O1299" t="s">
        <v>79</v>
      </c>
      <c r="P1299" t="s">
        <v>1984</v>
      </c>
      <c r="Q1299" t="s"/>
      <c r="R1299" t="s">
        <v>148</v>
      </c>
      <c r="S1299" t="s">
        <v>1990</v>
      </c>
      <c r="T1299" t="s">
        <v>82</v>
      </c>
      <c r="U1299" t="s">
        <v>83</v>
      </c>
      <c r="V1299" t="s">
        <v>84</v>
      </c>
      <c r="W1299" t="s">
        <v>105</v>
      </c>
      <c r="X1299" t="s"/>
      <c r="Y1299" t="s">
        <v>86</v>
      </c>
      <c r="Z1299">
        <f>HYPERLINK("https://hotelmonitor-cachepage.eclerx.com/savepage/tk_15442504822454886_sr_2150.html","info")</f>
        <v/>
      </c>
      <c r="AA1299" t="n">
        <v>125597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89</v>
      </c>
      <c r="AO1299" t="s">
        <v>1991</v>
      </c>
      <c r="AP1299" t="n">
        <v>270</v>
      </c>
      <c r="AQ1299" t="s">
        <v>91</v>
      </c>
      <c r="AR1299" t="s">
        <v>261</v>
      </c>
      <c r="AS1299" t="s"/>
      <c r="AT1299" t="s">
        <v>93</v>
      </c>
      <c r="AU1299" t="s"/>
      <c r="AV1299" t="s"/>
      <c r="AW1299" t="s"/>
      <c r="AX1299" t="s"/>
      <c r="AY1299" t="n">
        <v>754622</v>
      </c>
      <c r="AZ1299" t="s">
        <v>1987</v>
      </c>
      <c r="BA1299" t="s"/>
      <c r="BB1299" t="n">
        <v>159238</v>
      </c>
      <c r="BC1299" t="n">
        <v>98.83692860601511</v>
      </c>
      <c r="BD1299" t="n">
        <v>8.033635068005839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95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1992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2118.25</v>
      </c>
      <c r="L1300" t="s">
        <v>77</v>
      </c>
      <c r="M1300" t="s"/>
      <c r="N1300" t="s">
        <v>1993</v>
      </c>
      <c r="O1300" t="s">
        <v>79</v>
      </c>
      <c r="P1300" t="s">
        <v>1992</v>
      </c>
      <c r="Q1300" t="s"/>
      <c r="R1300" t="s">
        <v>115</v>
      </c>
      <c r="S1300" t="s">
        <v>1994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HYPERLINK("https://hotelmonitor-cachepage.eclerx.com/savepage/tk_15442501399445398_sr_2150.html","info")</f>
        <v/>
      </c>
      <c r="AA1300" t="n">
        <v>-3791517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89</v>
      </c>
      <c r="AO1300" t="s">
        <v>1995</v>
      </c>
      <c r="AP1300" t="n">
        <v>136</v>
      </c>
      <c r="AQ1300" t="s">
        <v>91</v>
      </c>
      <c r="AR1300" t="s">
        <v>71</v>
      </c>
      <c r="AS1300" t="s"/>
      <c r="AT1300" t="s">
        <v>93</v>
      </c>
      <c r="AU1300" t="s"/>
      <c r="AV1300" t="s"/>
      <c r="AW1300" t="s"/>
      <c r="AX1300" t="s"/>
      <c r="AY1300" t="n">
        <v>3791517</v>
      </c>
      <c r="AZ1300" t="s">
        <v>1996</v>
      </c>
      <c r="BA1300" t="s"/>
      <c r="BB1300" t="n">
        <v>785572</v>
      </c>
      <c r="BC1300" t="n">
        <v>98.8173598051071</v>
      </c>
      <c r="BD1300" t="n">
        <v>8.04113846778009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95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1992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2118.25</v>
      </c>
      <c r="L1301" t="s">
        <v>77</v>
      </c>
      <c r="M1301" t="s"/>
      <c r="N1301" t="s">
        <v>1993</v>
      </c>
      <c r="O1301" t="s">
        <v>79</v>
      </c>
      <c r="P1301" t="s">
        <v>1992</v>
      </c>
      <c r="Q1301" t="s"/>
      <c r="R1301" t="s">
        <v>115</v>
      </c>
      <c r="S1301" t="s">
        <v>1994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HYPERLINK("https://hotelmonitor-cachepage.eclerx.com/savepage/tk_15442501399445398_sr_2150.html","info")</f>
        <v/>
      </c>
      <c r="AA1301" t="n">
        <v>-3791517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1995</v>
      </c>
      <c r="AP1301" t="n">
        <v>136</v>
      </c>
      <c r="AQ1301" t="s">
        <v>91</v>
      </c>
      <c r="AR1301" t="s">
        <v>71</v>
      </c>
      <c r="AS1301" t="s"/>
      <c r="AT1301" t="s">
        <v>93</v>
      </c>
      <c r="AU1301" t="s"/>
      <c r="AV1301" t="s"/>
      <c r="AW1301" t="s"/>
      <c r="AX1301" t="s"/>
      <c r="AY1301" t="n">
        <v>3791517</v>
      </c>
      <c r="AZ1301" t="s">
        <v>1996</v>
      </c>
      <c r="BA1301" t="s"/>
      <c r="BB1301" t="n">
        <v>785572</v>
      </c>
      <c r="BC1301" t="n">
        <v>98.8173598051071</v>
      </c>
      <c r="BD1301" t="n">
        <v>8.04113846778009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95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1992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2497.81</v>
      </c>
      <c r="L1302" t="s">
        <v>77</v>
      </c>
      <c r="M1302" t="s"/>
      <c r="N1302" t="s">
        <v>1993</v>
      </c>
      <c r="O1302" t="s">
        <v>79</v>
      </c>
      <c r="P1302" t="s">
        <v>1992</v>
      </c>
      <c r="Q1302" t="s"/>
      <c r="R1302" t="s">
        <v>115</v>
      </c>
      <c r="S1302" t="s">
        <v>1997</v>
      </c>
      <c r="T1302" t="s">
        <v>82</v>
      </c>
      <c r="U1302" t="s">
        <v>83</v>
      </c>
      <c r="V1302" t="s">
        <v>84</v>
      </c>
      <c r="W1302" t="s">
        <v>105</v>
      </c>
      <c r="X1302" t="s"/>
      <c r="Y1302" t="s">
        <v>86</v>
      </c>
      <c r="Z1302">
        <f>HYPERLINK("https://hotelmonitor-cachepage.eclerx.com/savepage/tk_15442501399445398_sr_2150.html","info")</f>
        <v/>
      </c>
      <c r="AA1302" t="n">
        <v>-3791517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89</v>
      </c>
      <c r="AO1302" t="s">
        <v>1998</v>
      </c>
      <c r="AP1302" t="n">
        <v>136</v>
      </c>
      <c r="AQ1302" t="s">
        <v>91</v>
      </c>
      <c r="AR1302" t="s">
        <v>71</v>
      </c>
      <c r="AS1302" t="s"/>
      <c r="AT1302" t="s">
        <v>93</v>
      </c>
      <c r="AU1302" t="s"/>
      <c r="AV1302" t="s"/>
      <c r="AW1302" t="s"/>
      <c r="AX1302" t="s"/>
      <c r="AY1302" t="n">
        <v>3791517</v>
      </c>
      <c r="AZ1302" t="s">
        <v>1996</v>
      </c>
      <c r="BA1302" t="s"/>
      <c r="BB1302" t="n">
        <v>785572</v>
      </c>
      <c r="BC1302" t="n">
        <v>98.8173598051071</v>
      </c>
      <c r="BD1302" t="n">
        <v>8.04113846778009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95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1992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2497.81</v>
      </c>
      <c r="L1303" t="s">
        <v>77</v>
      </c>
      <c r="M1303" t="s"/>
      <c r="N1303" t="s">
        <v>1993</v>
      </c>
      <c r="O1303" t="s">
        <v>79</v>
      </c>
      <c r="P1303" t="s">
        <v>1992</v>
      </c>
      <c r="Q1303" t="s"/>
      <c r="R1303" t="s">
        <v>115</v>
      </c>
      <c r="S1303" t="s">
        <v>1997</v>
      </c>
      <c r="T1303" t="s">
        <v>82</v>
      </c>
      <c r="U1303" t="s">
        <v>83</v>
      </c>
      <c r="V1303" t="s">
        <v>84</v>
      </c>
      <c r="W1303" t="s">
        <v>105</v>
      </c>
      <c r="X1303" t="s"/>
      <c r="Y1303" t="s">
        <v>86</v>
      </c>
      <c r="Z1303">
        <f>HYPERLINK("https://hotelmonitor-cachepage.eclerx.com/savepage/tk_15442501399445398_sr_2150.html","info")</f>
        <v/>
      </c>
      <c r="AA1303" t="n">
        <v>-3791517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89</v>
      </c>
      <c r="AO1303" t="s">
        <v>1998</v>
      </c>
      <c r="AP1303" t="n">
        <v>136</v>
      </c>
      <c r="AQ1303" t="s">
        <v>91</v>
      </c>
      <c r="AR1303" t="s">
        <v>71</v>
      </c>
      <c r="AS1303" t="s"/>
      <c r="AT1303" t="s">
        <v>93</v>
      </c>
      <c r="AU1303" t="s"/>
      <c r="AV1303" t="s"/>
      <c r="AW1303" t="s"/>
      <c r="AX1303" t="s"/>
      <c r="AY1303" t="n">
        <v>3791517</v>
      </c>
      <c r="AZ1303" t="s">
        <v>1996</v>
      </c>
      <c r="BA1303" t="s"/>
      <c r="BB1303" t="n">
        <v>785572</v>
      </c>
      <c r="BC1303" t="n">
        <v>98.8173598051071</v>
      </c>
      <c r="BD1303" t="n">
        <v>8.04113846778009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95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1999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1388.89</v>
      </c>
      <c r="L1304" t="s">
        <v>77</v>
      </c>
      <c r="M1304" t="s"/>
      <c r="N1304" t="s">
        <v>2000</v>
      </c>
      <c r="O1304" t="s">
        <v>79</v>
      </c>
      <c r="P1304" t="s">
        <v>1999</v>
      </c>
      <c r="Q1304" t="s"/>
      <c r="R1304" t="s">
        <v>80</v>
      </c>
      <c r="S1304" t="s">
        <v>571</v>
      </c>
      <c r="T1304" t="s">
        <v>82</v>
      </c>
      <c r="U1304" t="s">
        <v>83</v>
      </c>
      <c r="V1304" t="s">
        <v>84</v>
      </c>
      <c r="W1304" t="s">
        <v>105</v>
      </c>
      <c r="X1304" t="s"/>
      <c r="Y1304" t="s">
        <v>86</v>
      </c>
      <c r="Z1304">
        <f>HYPERLINK("https://hotelmonitor-cachepage.eclerx.com/savepage/tk_15442508710264401_sr_2150.html","info")</f>
        <v/>
      </c>
      <c r="AA1304" t="n">
        <v>-6713395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412</v>
      </c>
      <c r="AQ1304" t="s">
        <v>91</v>
      </c>
      <c r="AR1304" t="s">
        <v>92</v>
      </c>
      <c r="AS1304" t="s"/>
      <c r="AT1304" t="s">
        <v>93</v>
      </c>
      <c r="AU1304" t="s"/>
      <c r="AV1304" t="s"/>
      <c r="AW1304" t="s"/>
      <c r="AX1304" t="s"/>
      <c r="AY1304" t="n">
        <v>6713395</v>
      </c>
      <c r="AZ1304" t="s">
        <v>2001</v>
      </c>
      <c r="BA1304" t="s"/>
      <c r="BB1304" t="n">
        <v>4382940</v>
      </c>
      <c r="BC1304" t="n">
        <v>98.8158805668354</v>
      </c>
      <c r="BD1304" t="n">
        <v>8.05981654059207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95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2002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261.68</v>
      </c>
      <c r="L1305" t="s">
        <v>77</v>
      </c>
      <c r="M1305" t="s"/>
      <c r="N1305" t="s">
        <v>2003</v>
      </c>
      <c r="O1305" t="s">
        <v>79</v>
      </c>
      <c r="P1305" t="s">
        <v>2002</v>
      </c>
      <c r="Q1305" t="s"/>
      <c r="R1305" t="s">
        <v>158</v>
      </c>
      <c r="S1305" t="s">
        <v>2004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HYPERLINK("https://hotelmonitor-cachepage.eclerx.com/savepage/tk_15442504297895396_sr_2150.html","info")</f>
        <v/>
      </c>
      <c r="AA1305" t="n">
        <v>-3791602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252</v>
      </c>
      <c r="AQ1305" t="s">
        <v>91</v>
      </c>
      <c r="AR1305" t="s">
        <v>92</v>
      </c>
      <c r="AS1305" t="s"/>
      <c r="AT1305" t="s">
        <v>93</v>
      </c>
      <c r="AU1305" t="s"/>
      <c r="AV1305" t="s"/>
      <c r="AW1305" t="s"/>
      <c r="AX1305" t="s"/>
      <c r="AY1305" t="n">
        <v>3791602</v>
      </c>
      <c r="AZ1305" t="s">
        <v>2005</v>
      </c>
      <c r="BA1305" t="s"/>
      <c r="BB1305" t="n">
        <v>297495</v>
      </c>
      <c r="BC1305" t="n">
        <v>98.91365051</v>
      </c>
      <c r="BD1305" t="n">
        <v>8.065803528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95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2002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336.45</v>
      </c>
      <c r="L1306" t="s">
        <v>77</v>
      </c>
      <c r="M1306" t="s"/>
      <c r="N1306" t="s">
        <v>2006</v>
      </c>
      <c r="O1306" t="s">
        <v>79</v>
      </c>
      <c r="P1306" t="s">
        <v>2002</v>
      </c>
      <c r="Q1306" t="s"/>
      <c r="R1306" t="s">
        <v>158</v>
      </c>
      <c r="S1306" t="s">
        <v>2007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HYPERLINK("https://hotelmonitor-cachepage.eclerx.com/savepage/tk_15442504297895396_sr_2150.html","info")</f>
        <v/>
      </c>
      <c r="AA1306" t="n">
        <v>-3791602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252</v>
      </c>
      <c r="AQ1306" t="s">
        <v>91</v>
      </c>
      <c r="AR1306" t="s">
        <v>92</v>
      </c>
      <c r="AS1306" t="s"/>
      <c r="AT1306" t="s">
        <v>93</v>
      </c>
      <c r="AU1306" t="s"/>
      <c r="AV1306" t="s"/>
      <c r="AW1306" t="s"/>
      <c r="AX1306" t="s"/>
      <c r="AY1306" t="n">
        <v>3791602</v>
      </c>
      <c r="AZ1306" t="s">
        <v>2005</v>
      </c>
      <c r="BA1306" t="s"/>
      <c r="BB1306" t="n">
        <v>297495</v>
      </c>
      <c r="BC1306" t="n">
        <v>98.91365051</v>
      </c>
      <c r="BD1306" t="n">
        <v>8.065803528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95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2002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373.83</v>
      </c>
      <c r="L1307" t="s">
        <v>77</v>
      </c>
      <c r="M1307" t="s"/>
      <c r="N1307" t="s">
        <v>2008</v>
      </c>
      <c r="O1307" t="s">
        <v>79</v>
      </c>
      <c r="P1307" t="s">
        <v>2002</v>
      </c>
      <c r="Q1307" t="s"/>
      <c r="R1307" t="s">
        <v>158</v>
      </c>
      <c r="S1307" t="s">
        <v>2009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HYPERLINK("https://hotelmonitor-cachepage.eclerx.com/savepage/tk_15442504297895396_sr_2150.html","info")</f>
        <v/>
      </c>
      <c r="AA1307" t="n">
        <v>-3791602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252</v>
      </c>
      <c r="AQ1307" t="s">
        <v>91</v>
      </c>
      <c r="AR1307" t="s">
        <v>92</v>
      </c>
      <c r="AS1307" t="s"/>
      <c r="AT1307" t="s">
        <v>93</v>
      </c>
      <c r="AU1307" t="s"/>
      <c r="AV1307" t="s"/>
      <c r="AW1307" t="s"/>
      <c r="AX1307" t="s"/>
      <c r="AY1307" t="n">
        <v>3791602</v>
      </c>
      <c r="AZ1307" t="s">
        <v>2005</v>
      </c>
      <c r="BA1307" t="s"/>
      <c r="BB1307" t="n">
        <v>297495</v>
      </c>
      <c r="BC1307" t="n">
        <v>98.91365051</v>
      </c>
      <c r="BD1307" t="n">
        <v>8.065803528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95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2002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401.87</v>
      </c>
      <c r="L1308" t="s">
        <v>77</v>
      </c>
      <c r="M1308" t="s"/>
      <c r="N1308" t="s">
        <v>2010</v>
      </c>
      <c r="O1308" t="s">
        <v>79</v>
      </c>
      <c r="P1308" t="s">
        <v>2002</v>
      </c>
      <c r="Q1308" t="s"/>
      <c r="R1308" t="s">
        <v>158</v>
      </c>
      <c r="S1308" t="s">
        <v>2011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HYPERLINK("https://hotelmonitor-cachepage.eclerx.com/savepage/tk_15442504297895396_sr_2150.html","info")</f>
        <v/>
      </c>
      <c r="AA1308" t="n">
        <v>-3791602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252</v>
      </c>
      <c r="AQ1308" t="s">
        <v>91</v>
      </c>
      <c r="AR1308" t="s">
        <v>92</v>
      </c>
      <c r="AS1308" t="s"/>
      <c r="AT1308" t="s">
        <v>93</v>
      </c>
      <c r="AU1308" t="s"/>
      <c r="AV1308" t="s"/>
      <c r="AW1308" t="s"/>
      <c r="AX1308" t="s"/>
      <c r="AY1308" t="n">
        <v>3791602</v>
      </c>
      <c r="AZ1308" t="s">
        <v>2005</v>
      </c>
      <c r="BA1308" t="s"/>
      <c r="BB1308" t="n">
        <v>297495</v>
      </c>
      <c r="BC1308" t="n">
        <v>98.91365051</v>
      </c>
      <c r="BD1308" t="n">
        <v>8.065803528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95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2002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467.29</v>
      </c>
      <c r="L1309" t="s">
        <v>77</v>
      </c>
      <c r="M1309" t="s"/>
      <c r="N1309" t="s">
        <v>2012</v>
      </c>
      <c r="O1309" t="s">
        <v>79</v>
      </c>
      <c r="P1309" t="s">
        <v>2002</v>
      </c>
      <c r="Q1309" t="s"/>
      <c r="R1309" t="s">
        <v>158</v>
      </c>
      <c r="S1309" t="s">
        <v>2013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HYPERLINK("https://hotelmonitor-cachepage.eclerx.com/savepage/tk_15442504297895396_sr_2150.html","info")</f>
        <v/>
      </c>
      <c r="AA1309" t="n">
        <v>-3791602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252</v>
      </c>
      <c r="AQ1309" t="s">
        <v>91</v>
      </c>
      <c r="AR1309" t="s">
        <v>92</v>
      </c>
      <c r="AS1309" t="s"/>
      <c r="AT1309" t="s">
        <v>93</v>
      </c>
      <c r="AU1309" t="s"/>
      <c r="AV1309" t="s"/>
      <c r="AW1309" t="s"/>
      <c r="AX1309" t="s"/>
      <c r="AY1309" t="n">
        <v>3791602</v>
      </c>
      <c r="AZ1309" t="s">
        <v>2005</v>
      </c>
      <c r="BA1309" t="s"/>
      <c r="BB1309" t="n">
        <v>297495</v>
      </c>
      <c r="BC1309" t="n">
        <v>98.91365051</v>
      </c>
      <c r="BD1309" t="n">
        <v>8.065803528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95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2002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467.29</v>
      </c>
      <c r="L1310" t="s">
        <v>77</v>
      </c>
      <c r="M1310" t="s"/>
      <c r="N1310" t="s">
        <v>152</v>
      </c>
      <c r="O1310" t="s">
        <v>79</v>
      </c>
      <c r="P1310" t="s">
        <v>2002</v>
      </c>
      <c r="Q1310" t="s"/>
      <c r="R1310" t="s">
        <v>158</v>
      </c>
      <c r="S1310" t="s">
        <v>2013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>
        <f>HYPERLINK("https://hotelmonitor-cachepage.eclerx.com/savepage/tk_15442504297895396_sr_2150.html","info")</f>
        <v/>
      </c>
      <c r="AA1310" t="n">
        <v>-3791602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252</v>
      </c>
      <c r="AQ1310" t="s">
        <v>91</v>
      </c>
      <c r="AR1310" t="s">
        <v>92</v>
      </c>
      <c r="AS1310" t="s"/>
      <c r="AT1310" t="s">
        <v>93</v>
      </c>
      <c r="AU1310" t="s"/>
      <c r="AV1310" t="s"/>
      <c r="AW1310" t="s"/>
      <c r="AX1310" t="s"/>
      <c r="AY1310" t="n">
        <v>3791602</v>
      </c>
      <c r="AZ1310" t="s">
        <v>2005</v>
      </c>
      <c r="BA1310" t="s"/>
      <c r="BB1310" t="n">
        <v>297495</v>
      </c>
      <c r="BC1310" t="n">
        <v>98.91365051</v>
      </c>
      <c r="BD1310" t="n">
        <v>8.065803528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95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2014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800.33</v>
      </c>
      <c r="L1311" t="s">
        <v>77</v>
      </c>
      <c r="M1311" t="s"/>
      <c r="N1311" t="s">
        <v>2015</v>
      </c>
      <c r="O1311" t="s">
        <v>79</v>
      </c>
      <c r="P1311" t="s">
        <v>2014</v>
      </c>
      <c r="Q1311" t="s"/>
      <c r="R1311" t="s">
        <v>80</v>
      </c>
      <c r="S1311" t="s">
        <v>2016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>
        <f>HYPERLINK("https://hotelmonitor-cachepage.eclerx.com/savepage/tk_15442507644893892_sr_2150.html","info")</f>
        <v/>
      </c>
      <c r="AA1311" t="n">
        <v>-6078151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384</v>
      </c>
      <c r="AQ1311" t="s">
        <v>91</v>
      </c>
      <c r="AR1311" t="s">
        <v>92</v>
      </c>
      <c r="AS1311" t="s"/>
      <c r="AT1311" t="s">
        <v>93</v>
      </c>
      <c r="AU1311" t="s"/>
      <c r="AV1311" t="s"/>
      <c r="AW1311" t="s"/>
      <c r="AX1311" t="s"/>
      <c r="AY1311" t="n">
        <v>6078151</v>
      </c>
      <c r="AZ1311" t="s">
        <v>2017</v>
      </c>
      <c r="BA1311" t="s"/>
      <c r="BB1311" t="n">
        <v>1975892</v>
      </c>
      <c r="BC1311" t="n">
        <v>99.05031</v>
      </c>
      <c r="BD1311" t="n">
        <v>8.043298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95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2014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1053.07</v>
      </c>
      <c r="L1312" t="s">
        <v>77</v>
      </c>
      <c r="M1312" t="s"/>
      <c r="N1312" t="s">
        <v>108</v>
      </c>
      <c r="O1312" t="s">
        <v>79</v>
      </c>
      <c r="P1312" t="s">
        <v>2014</v>
      </c>
      <c r="Q1312" t="s"/>
      <c r="R1312" t="s">
        <v>80</v>
      </c>
      <c r="S1312" t="s">
        <v>834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HYPERLINK("https://hotelmonitor-cachepage.eclerx.com/savepage/tk_15442507644893892_sr_2150.html","info")</f>
        <v/>
      </c>
      <c r="AA1312" t="n">
        <v>-6078151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384</v>
      </c>
      <c r="AQ1312" t="s">
        <v>91</v>
      </c>
      <c r="AR1312" t="s">
        <v>92</v>
      </c>
      <c r="AS1312" t="s"/>
      <c r="AT1312" t="s">
        <v>93</v>
      </c>
      <c r="AU1312" t="s"/>
      <c r="AV1312" t="s"/>
      <c r="AW1312" t="s"/>
      <c r="AX1312" t="s"/>
      <c r="AY1312" t="n">
        <v>6078151</v>
      </c>
      <c r="AZ1312" t="s">
        <v>2017</v>
      </c>
      <c r="BA1312" t="s"/>
      <c r="BB1312" t="n">
        <v>1975892</v>
      </c>
      <c r="BC1312" t="n">
        <v>99.05031</v>
      </c>
      <c r="BD1312" t="n">
        <v>8.043298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95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2018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2628.48</v>
      </c>
      <c r="L1313" t="s">
        <v>77</v>
      </c>
      <c r="M1313" t="s"/>
      <c r="N1313" t="s">
        <v>2019</v>
      </c>
      <c r="O1313" t="s">
        <v>79</v>
      </c>
      <c r="P1313" t="s">
        <v>2018</v>
      </c>
      <c r="Q1313" t="s"/>
      <c r="R1313" t="s">
        <v>148</v>
      </c>
      <c r="S1313" t="s">
        <v>2020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HYPERLINK("https://hotelmonitor-cachepage.eclerx.com/savepage/tk_15442502222077954_sr_2150.html","info")</f>
        <v/>
      </c>
      <c r="AA1313" t="n">
        <v>-3791849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89</v>
      </c>
      <c r="AO1313" t="s">
        <v>2021</v>
      </c>
      <c r="AP1313" t="n">
        <v>177</v>
      </c>
      <c r="AQ1313" t="s">
        <v>91</v>
      </c>
      <c r="AR1313" t="s">
        <v>71</v>
      </c>
      <c r="AS1313" t="s"/>
      <c r="AT1313" t="s">
        <v>93</v>
      </c>
      <c r="AU1313" t="s"/>
      <c r="AV1313" t="s"/>
      <c r="AW1313" t="s"/>
      <c r="AX1313" t="s"/>
      <c r="AY1313" t="n">
        <v>3791849</v>
      </c>
      <c r="AZ1313" t="s">
        <v>2022</v>
      </c>
      <c r="BA1313" t="s"/>
      <c r="BB1313" t="n">
        <v>1159873</v>
      </c>
      <c r="BC1313" t="n">
        <v>98.8385465741158</v>
      </c>
      <c r="BD1313" t="n">
        <v>8.05568688303967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95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2018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2628.48</v>
      </c>
      <c r="L1314" t="s">
        <v>77</v>
      </c>
      <c r="M1314" t="s"/>
      <c r="N1314" t="s">
        <v>2019</v>
      </c>
      <c r="O1314" t="s">
        <v>79</v>
      </c>
      <c r="P1314" t="s">
        <v>2018</v>
      </c>
      <c r="Q1314" t="s"/>
      <c r="R1314" t="s">
        <v>148</v>
      </c>
      <c r="S1314" t="s">
        <v>2020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HYPERLINK("https://hotelmonitor-cachepage.eclerx.com/savepage/tk_15442502222077954_sr_2150.html","info")</f>
        <v/>
      </c>
      <c r="AA1314" t="n">
        <v>-3791849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89</v>
      </c>
      <c r="AO1314" t="s">
        <v>2021</v>
      </c>
      <c r="AP1314" t="n">
        <v>177</v>
      </c>
      <c r="AQ1314" t="s">
        <v>91</v>
      </c>
      <c r="AR1314" t="s">
        <v>71</v>
      </c>
      <c r="AS1314" t="s"/>
      <c r="AT1314" t="s">
        <v>93</v>
      </c>
      <c r="AU1314" t="s"/>
      <c r="AV1314" t="s"/>
      <c r="AW1314" t="s"/>
      <c r="AX1314" t="s"/>
      <c r="AY1314" t="n">
        <v>3791849</v>
      </c>
      <c r="AZ1314" t="s">
        <v>2022</v>
      </c>
      <c r="BA1314" t="s"/>
      <c r="BB1314" t="n">
        <v>1159873</v>
      </c>
      <c r="BC1314" t="n">
        <v>98.8385465741158</v>
      </c>
      <c r="BD1314" t="n">
        <v>8.05568688303967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95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2018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2873.17</v>
      </c>
      <c r="L1315" t="s">
        <v>77</v>
      </c>
      <c r="M1315" t="s"/>
      <c r="N1315" t="s">
        <v>2019</v>
      </c>
      <c r="O1315" t="s">
        <v>79</v>
      </c>
      <c r="P1315" t="s">
        <v>2018</v>
      </c>
      <c r="Q1315" t="s"/>
      <c r="R1315" t="s">
        <v>148</v>
      </c>
      <c r="S1315" t="s">
        <v>2023</v>
      </c>
      <c r="T1315" t="s">
        <v>82</v>
      </c>
      <c r="U1315" t="s">
        <v>83</v>
      </c>
      <c r="V1315" t="s">
        <v>84</v>
      </c>
      <c r="W1315" t="s">
        <v>105</v>
      </c>
      <c r="X1315" t="s"/>
      <c r="Y1315" t="s">
        <v>86</v>
      </c>
      <c r="Z1315">
        <f>HYPERLINK("https://hotelmonitor-cachepage.eclerx.com/savepage/tk_15442502222077954_sr_2150.html","info")</f>
        <v/>
      </c>
      <c r="AA1315" t="n">
        <v>-3791849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89</v>
      </c>
      <c r="AO1315" t="s">
        <v>2024</v>
      </c>
      <c r="AP1315" t="n">
        <v>177</v>
      </c>
      <c r="AQ1315" t="s">
        <v>91</v>
      </c>
      <c r="AR1315" t="s">
        <v>71</v>
      </c>
      <c r="AS1315" t="s"/>
      <c r="AT1315" t="s">
        <v>93</v>
      </c>
      <c r="AU1315" t="s"/>
      <c r="AV1315" t="s"/>
      <c r="AW1315" t="s"/>
      <c r="AX1315" t="s"/>
      <c r="AY1315" t="n">
        <v>3791849</v>
      </c>
      <c r="AZ1315" t="s">
        <v>2022</v>
      </c>
      <c r="BA1315" t="s"/>
      <c r="BB1315" t="n">
        <v>1159873</v>
      </c>
      <c r="BC1315" t="n">
        <v>98.8385465741158</v>
      </c>
      <c r="BD1315" t="n">
        <v>8.05568688303967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95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2018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2873.17</v>
      </c>
      <c r="L1316" t="s">
        <v>77</v>
      </c>
      <c r="M1316" t="s"/>
      <c r="N1316" t="s">
        <v>2019</v>
      </c>
      <c r="O1316" t="s">
        <v>79</v>
      </c>
      <c r="P1316" t="s">
        <v>2018</v>
      </c>
      <c r="Q1316" t="s"/>
      <c r="R1316" t="s">
        <v>148</v>
      </c>
      <c r="S1316" t="s">
        <v>2023</v>
      </c>
      <c r="T1316" t="s">
        <v>82</v>
      </c>
      <c r="U1316" t="s">
        <v>83</v>
      </c>
      <c r="V1316" t="s">
        <v>84</v>
      </c>
      <c r="W1316" t="s">
        <v>105</v>
      </c>
      <c r="X1316" t="s"/>
      <c r="Y1316" t="s">
        <v>86</v>
      </c>
      <c r="Z1316">
        <f>HYPERLINK("https://hotelmonitor-cachepage.eclerx.com/savepage/tk_15442502222077954_sr_2150.html","info")</f>
        <v/>
      </c>
      <c r="AA1316" t="n">
        <v>-3791849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89</v>
      </c>
      <c r="AO1316" t="s">
        <v>2024</v>
      </c>
      <c r="AP1316" t="n">
        <v>177</v>
      </c>
      <c r="AQ1316" t="s">
        <v>91</v>
      </c>
      <c r="AR1316" t="s">
        <v>71</v>
      </c>
      <c r="AS1316" t="s"/>
      <c r="AT1316" t="s">
        <v>93</v>
      </c>
      <c r="AU1316" t="s"/>
      <c r="AV1316" t="s"/>
      <c r="AW1316" t="s"/>
      <c r="AX1316" t="s"/>
      <c r="AY1316" t="n">
        <v>3791849</v>
      </c>
      <c r="AZ1316" t="s">
        <v>2022</v>
      </c>
      <c r="BA1316" t="s"/>
      <c r="BB1316" t="n">
        <v>1159873</v>
      </c>
      <c r="BC1316" t="n">
        <v>98.8385465741158</v>
      </c>
      <c r="BD1316" t="n">
        <v>8.05568688303967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95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2025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2093.88</v>
      </c>
      <c r="L1317" t="s">
        <v>77</v>
      </c>
      <c r="M1317" t="s"/>
      <c r="N1317" t="s">
        <v>444</v>
      </c>
      <c r="O1317" t="s">
        <v>79</v>
      </c>
      <c r="P1317" t="s">
        <v>2025</v>
      </c>
      <c r="Q1317" t="s"/>
      <c r="R1317" t="s">
        <v>148</v>
      </c>
      <c r="S1317" t="s">
        <v>2026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HYPERLINK("https://hotelmonitor-cachepage.eclerx.com/savepage/tk_1544250104339138_sr_2150.html","info")</f>
        <v/>
      </c>
      <c r="AA1317" t="n">
        <v>-3791908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89</v>
      </c>
      <c r="AO1317" t="s">
        <v>2027</v>
      </c>
      <c r="AP1317" t="n">
        <v>117</v>
      </c>
      <c r="AQ1317" t="s">
        <v>91</v>
      </c>
      <c r="AR1317" t="s">
        <v>71</v>
      </c>
      <c r="AS1317" t="s"/>
      <c r="AT1317" t="s">
        <v>93</v>
      </c>
      <c r="AU1317" t="s"/>
      <c r="AV1317" t="s"/>
      <c r="AW1317" t="s"/>
      <c r="AX1317" t="s"/>
      <c r="AY1317" t="n">
        <v>3791908</v>
      </c>
      <c r="AZ1317" t="s">
        <v>2028</v>
      </c>
      <c r="BA1317" t="s"/>
      <c r="BB1317" t="n">
        <v>746012</v>
      </c>
      <c r="BC1317" t="n">
        <v>98.8622438907623</v>
      </c>
      <c r="BD1317" t="n">
        <v>8.03232630414289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95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2025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2279.49</v>
      </c>
      <c r="L1318" t="s">
        <v>77</v>
      </c>
      <c r="M1318" t="s"/>
      <c r="N1318" t="s">
        <v>444</v>
      </c>
      <c r="O1318" t="s">
        <v>79</v>
      </c>
      <c r="P1318" t="s">
        <v>2025</v>
      </c>
      <c r="Q1318" t="s"/>
      <c r="R1318" t="s">
        <v>148</v>
      </c>
      <c r="S1318" t="s">
        <v>2029</v>
      </c>
      <c r="T1318" t="s">
        <v>82</v>
      </c>
      <c r="U1318" t="s">
        <v>83</v>
      </c>
      <c r="V1318" t="s">
        <v>84</v>
      </c>
      <c r="W1318" t="s">
        <v>105</v>
      </c>
      <c r="X1318" t="s"/>
      <c r="Y1318" t="s">
        <v>86</v>
      </c>
      <c r="Z1318">
        <f>HYPERLINK("https://hotelmonitor-cachepage.eclerx.com/savepage/tk_1544250104339138_sr_2150.html","info")</f>
        <v/>
      </c>
      <c r="AA1318" t="n">
        <v>-3791908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89</v>
      </c>
      <c r="AO1318" t="s">
        <v>2030</v>
      </c>
      <c r="AP1318" t="n">
        <v>117</v>
      </c>
      <c r="AQ1318" t="s">
        <v>91</v>
      </c>
      <c r="AR1318" t="s">
        <v>71</v>
      </c>
      <c r="AS1318" t="s"/>
      <c r="AT1318" t="s">
        <v>93</v>
      </c>
      <c r="AU1318" t="s"/>
      <c r="AV1318" t="s"/>
      <c r="AW1318" t="s"/>
      <c r="AX1318" t="s"/>
      <c r="AY1318" t="n">
        <v>3791908</v>
      </c>
      <c r="AZ1318" t="s">
        <v>2028</v>
      </c>
      <c r="BA1318" t="s"/>
      <c r="BB1318" t="n">
        <v>746012</v>
      </c>
      <c r="BC1318" t="n">
        <v>98.8622438907623</v>
      </c>
      <c r="BD1318" t="n">
        <v>8.03232630414289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95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2025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4633.53</v>
      </c>
      <c r="L1319" t="s">
        <v>77</v>
      </c>
      <c r="M1319" t="s"/>
      <c r="N1319" t="s">
        <v>444</v>
      </c>
      <c r="O1319" t="s">
        <v>79</v>
      </c>
      <c r="P1319" t="s">
        <v>2025</v>
      </c>
      <c r="Q1319" t="s"/>
      <c r="R1319" t="s">
        <v>148</v>
      </c>
      <c r="S1319" t="s">
        <v>2031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HYPERLINK("https://hotelmonitor-cachepage.eclerx.com/savepage/tk_1544250104339138_sr_2150.html","info")</f>
        <v/>
      </c>
      <c r="AA1319" t="n">
        <v>-3791908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89</v>
      </c>
      <c r="AO1319" t="s">
        <v>2032</v>
      </c>
      <c r="AP1319" t="n">
        <v>117</v>
      </c>
      <c r="AQ1319" t="s">
        <v>91</v>
      </c>
      <c r="AR1319" t="s">
        <v>92</v>
      </c>
      <c r="AS1319" t="s"/>
      <c r="AT1319" t="s">
        <v>93</v>
      </c>
      <c r="AU1319" t="s"/>
      <c r="AV1319" t="s"/>
      <c r="AW1319" t="s"/>
      <c r="AX1319" t="s"/>
      <c r="AY1319" t="n">
        <v>3791908</v>
      </c>
      <c r="AZ1319" t="s">
        <v>2028</v>
      </c>
      <c r="BA1319" t="s"/>
      <c r="BB1319" t="n">
        <v>746012</v>
      </c>
      <c r="BC1319" t="n">
        <v>98.8622438907623</v>
      </c>
      <c r="BD1319" t="n">
        <v>8.03232630414289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95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2025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5475.99</v>
      </c>
      <c r="L1320" t="s">
        <v>77</v>
      </c>
      <c r="M1320" t="s"/>
      <c r="N1320" t="s">
        <v>444</v>
      </c>
      <c r="O1320" t="s">
        <v>79</v>
      </c>
      <c r="P1320" t="s">
        <v>2025</v>
      </c>
      <c r="Q1320" t="s"/>
      <c r="R1320" t="s">
        <v>148</v>
      </c>
      <c r="S1320" t="s">
        <v>862</v>
      </c>
      <c r="T1320" t="s">
        <v>82</v>
      </c>
      <c r="U1320" t="s">
        <v>83</v>
      </c>
      <c r="V1320" t="s">
        <v>84</v>
      </c>
      <c r="W1320" t="s">
        <v>105</v>
      </c>
      <c r="X1320" t="s"/>
      <c r="Y1320" t="s">
        <v>86</v>
      </c>
      <c r="Z1320">
        <f>HYPERLINK("https://hotelmonitor-cachepage.eclerx.com/savepage/tk_1544250104339138_sr_2150.html","info")</f>
        <v/>
      </c>
      <c r="AA1320" t="n">
        <v>-3791908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89</v>
      </c>
      <c r="AO1320" t="s">
        <v>2033</v>
      </c>
      <c r="AP1320" t="n">
        <v>117</v>
      </c>
      <c r="AQ1320" t="s">
        <v>91</v>
      </c>
      <c r="AR1320" t="s">
        <v>92</v>
      </c>
      <c r="AS1320" t="s"/>
      <c r="AT1320" t="s">
        <v>93</v>
      </c>
      <c r="AU1320" t="s"/>
      <c r="AV1320" t="s"/>
      <c r="AW1320" t="s"/>
      <c r="AX1320" t="s"/>
      <c r="AY1320" t="n">
        <v>3791908</v>
      </c>
      <c r="AZ1320" t="s">
        <v>2028</v>
      </c>
      <c r="BA1320" t="s"/>
      <c r="BB1320" t="n">
        <v>746012</v>
      </c>
      <c r="BC1320" t="n">
        <v>98.8622438907623</v>
      </c>
      <c r="BD1320" t="n">
        <v>8.03232630414289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95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2025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2093.88</v>
      </c>
      <c r="L1321" t="s">
        <v>77</v>
      </c>
      <c r="M1321" t="s"/>
      <c r="N1321" t="s">
        <v>248</v>
      </c>
      <c r="O1321" t="s">
        <v>79</v>
      </c>
      <c r="P1321" t="s">
        <v>2025</v>
      </c>
      <c r="Q1321" t="s"/>
      <c r="R1321" t="s">
        <v>148</v>
      </c>
      <c r="S1321" t="s">
        <v>2026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HYPERLINK("https://hotelmonitor-cachepage.eclerx.com/savepage/tk_1544250104339138_sr_2150.html","info")</f>
        <v/>
      </c>
      <c r="AA1321" t="n">
        <v>-3791908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89</v>
      </c>
      <c r="AO1321" t="s">
        <v>2034</v>
      </c>
      <c r="AP1321" t="n">
        <v>117</v>
      </c>
      <c r="AQ1321" t="s">
        <v>91</v>
      </c>
      <c r="AR1321" t="s">
        <v>71</v>
      </c>
      <c r="AS1321" t="s"/>
      <c r="AT1321" t="s">
        <v>93</v>
      </c>
      <c r="AU1321" t="s"/>
      <c r="AV1321" t="s"/>
      <c r="AW1321" t="s"/>
      <c r="AX1321" t="s"/>
      <c r="AY1321" t="n">
        <v>3791908</v>
      </c>
      <c r="AZ1321" t="s">
        <v>2028</v>
      </c>
      <c r="BA1321" t="s"/>
      <c r="BB1321" t="n">
        <v>746012</v>
      </c>
      <c r="BC1321" t="n">
        <v>98.8622438907623</v>
      </c>
      <c r="BD1321" t="n">
        <v>8.03232630414289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95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2025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2605.13</v>
      </c>
      <c r="L1322" t="s">
        <v>77</v>
      </c>
      <c r="M1322" t="s"/>
      <c r="N1322" t="s">
        <v>248</v>
      </c>
      <c r="O1322" t="s">
        <v>79</v>
      </c>
      <c r="P1322" t="s">
        <v>2025</v>
      </c>
      <c r="Q1322" t="s"/>
      <c r="R1322" t="s">
        <v>148</v>
      </c>
      <c r="S1322" t="s">
        <v>2035</v>
      </c>
      <c r="T1322" t="s">
        <v>82</v>
      </c>
      <c r="U1322" t="s">
        <v>83</v>
      </c>
      <c r="V1322" t="s">
        <v>84</v>
      </c>
      <c r="W1322" t="s">
        <v>105</v>
      </c>
      <c r="X1322" t="s"/>
      <c r="Y1322" t="s">
        <v>86</v>
      </c>
      <c r="Z1322">
        <f>HYPERLINK("https://hotelmonitor-cachepage.eclerx.com/savepage/tk_1544250104339138_sr_2150.html","info")</f>
        <v/>
      </c>
      <c r="AA1322" t="n">
        <v>-3791908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89</v>
      </c>
      <c r="AO1322" t="s">
        <v>2036</v>
      </c>
      <c r="AP1322" t="n">
        <v>117</v>
      </c>
      <c r="AQ1322" t="s">
        <v>91</v>
      </c>
      <c r="AR1322" t="s">
        <v>71</v>
      </c>
      <c r="AS1322" t="s"/>
      <c r="AT1322" t="s">
        <v>93</v>
      </c>
      <c r="AU1322" t="s"/>
      <c r="AV1322" t="s"/>
      <c r="AW1322" t="s"/>
      <c r="AX1322" t="s"/>
      <c r="AY1322" t="n">
        <v>3791908</v>
      </c>
      <c r="AZ1322" t="s">
        <v>2028</v>
      </c>
      <c r="BA1322" t="s"/>
      <c r="BB1322" t="n">
        <v>746012</v>
      </c>
      <c r="BC1322" t="n">
        <v>98.8622438907623</v>
      </c>
      <c r="BD1322" t="n">
        <v>8.03232630414289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95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2025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5054.75</v>
      </c>
      <c r="L1323" t="s">
        <v>77</v>
      </c>
      <c r="M1323" t="s"/>
      <c r="N1323" t="s">
        <v>248</v>
      </c>
      <c r="O1323" t="s">
        <v>79</v>
      </c>
      <c r="P1323" t="s">
        <v>2025</v>
      </c>
      <c r="Q1323" t="s"/>
      <c r="R1323" t="s">
        <v>148</v>
      </c>
      <c r="S1323" t="s">
        <v>468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HYPERLINK("https://hotelmonitor-cachepage.eclerx.com/savepage/tk_1544250104339138_sr_2150.html","info")</f>
        <v/>
      </c>
      <c r="AA1323" t="n">
        <v>-3791908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89</v>
      </c>
      <c r="AO1323" t="s">
        <v>2037</v>
      </c>
      <c r="AP1323" t="n">
        <v>117</v>
      </c>
      <c r="AQ1323" t="s">
        <v>91</v>
      </c>
      <c r="AR1323" t="s">
        <v>92</v>
      </c>
      <c r="AS1323" t="s"/>
      <c r="AT1323" t="s">
        <v>93</v>
      </c>
      <c r="AU1323" t="s"/>
      <c r="AV1323" t="s"/>
      <c r="AW1323" t="s"/>
      <c r="AX1323" t="s"/>
      <c r="AY1323" t="n">
        <v>3791908</v>
      </c>
      <c r="AZ1323" t="s">
        <v>2028</v>
      </c>
      <c r="BA1323" t="s"/>
      <c r="BB1323" t="n">
        <v>746012</v>
      </c>
      <c r="BC1323" t="n">
        <v>98.8622438907623</v>
      </c>
      <c r="BD1323" t="n">
        <v>8.03232630414289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95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2025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6318.45</v>
      </c>
      <c r="L1324" t="s">
        <v>77</v>
      </c>
      <c r="M1324" t="s"/>
      <c r="N1324" t="s">
        <v>248</v>
      </c>
      <c r="O1324" t="s">
        <v>79</v>
      </c>
      <c r="P1324" t="s">
        <v>2025</v>
      </c>
      <c r="Q1324" t="s"/>
      <c r="R1324" t="s">
        <v>148</v>
      </c>
      <c r="S1324" t="s">
        <v>1806</v>
      </c>
      <c r="T1324" t="s">
        <v>82</v>
      </c>
      <c r="U1324" t="s">
        <v>83</v>
      </c>
      <c r="V1324" t="s">
        <v>84</v>
      </c>
      <c r="W1324" t="s">
        <v>105</v>
      </c>
      <c r="X1324" t="s"/>
      <c r="Y1324" t="s">
        <v>86</v>
      </c>
      <c r="Z1324">
        <f>HYPERLINK("https://hotelmonitor-cachepage.eclerx.com/savepage/tk_1544250104339138_sr_2150.html","info")</f>
        <v/>
      </c>
      <c r="AA1324" t="n">
        <v>-3791908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89</v>
      </c>
      <c r="AO1324" t="s">
        <v>2038</v>
      </c>
      <c r="AP1324" t="n">
        <v>117</v>
      </c>
      <c r="AQ1324" t="s">
        <v>91</v>
      </c>
      <c r="AR1324" t="s">
        <v>92</v>
      </c>
      <c r="AS1324" t="s"/>
      <c r="AT1324" t="s">
        <v>93</v>
      </c>
      <c r="AU1324" t="s"/>
      <c r="AV1324" t="s"/>
      <c r="AW1324" t="s"/>
      <c r="AX1324" t="s"/>
      <c r="AY1324" t="n">
        <v>3791908</v>
      </c>
      <c r="AZ1324" t="s">
        <v>2028</v>
      </c>
      <c r="BA1324" t="s"/>
      <c r="BB1324" t="n">
        <v>746012</v>
      </c>
      <c r="BC1324" t="n">
        <v>98.8622438907623</v>
      </c>
      <c r="BD1324" t="n">
        <v>8.03232630414289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95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2039</v>
      </c>
      <c r="F1325" t="n">
        <v>821728</v>
      </c>
      <c r="G1325" t="s">
        <v>74</v>
      </c>
      <c r="H1325" t="s">
        <v>75</v>
      </c>
      <c r="I1325" t="s"/>
      <c r="J1325" t="s">
        <v>76</v>
      </c>
      <c r="K1325" t="n">
        <v>4395.88</v>
      </c>
      <c r="L1325" t="s">
        <v>77</v>
      </c>
      <c r="M1325" t="s"/>
      <c r="N1325" t="s">
        <v>215</v>
      </c>
      <c r="O1325" t="s">
        <v>79</v>
      </c>
      <c r="P1325" t="s">
        <v>2040</v>
      </c>
      <c r="Q1325" t="s"/>
      <c r="R1325" t="s">
        <v>148</v>
      </c>
      <c r="S1325" t="s">
        <v>2041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HYPERLINK("https://hotelmonitor-cachepage.eclerx.com/savepage/tk_15442500605504649_sr_2150.html","info")</f>
        <v/>
      </c>
      <c r="AA1325" t="n">
        <v>152533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2042</v>
      </c>
      <c r="AP1325" t="n">
        <v>95</v>
      </c>
      <c r="AQ1325" t="s">
        <v>91</v>
      </c>
      <c r="AR1325" t="s">
        <v>71</v>
      </c>
      <c r="AS1325" t="s"/>
      <c r="AT1325" t="s">
        <v>93</v>
      </c>
      <c r="AU1325" t="s"/>
      <c r="AV1325" t="s"/>
      <c r="AW1325" t="s"/>
      <c r="AX1325" t="s"/>
      <c r="AY1325" t="n">
        <v>808275</v>
      </c>
      <c r="AZ1325" t="s">
        <v>2043</v>
      </c>
      <c r="BA1325" t="s"/>
      <c r="BB1325" t="n">
        <v>285508</v>
      </c>
      <c r="BC1325" t="n">
        <v>98.81751</v>
      </c>
      <c r="BD1325" t="n">
        <v>8.040108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95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2039</v>
      </c>
      <c r="F1326" t="n">
        <v>821728</v>
      </c>
      <c r="G1326" t="s">
        <v>74</v>
      </c>
      <c r="H1326" t="s">
        <v>75</v>
      </c>
      <c r="I1326" t="s"/>
      <c r="J1326" t="s">
        <v>76</v>
      </c>
      <c r="K1326" t="n">
        <v>4395.88</v>
      </c>
      <c r="L1326" t="s">
        <v>77</v>
      </c>
      <c r="M1326" t="s"/>
      <c r="N1326" t="s">
        <v>215</v>
      </c>
      <c r="O1326" t="s">
        <v>79</v>
      </c>
      <c r="P1326" t="s">
        <v>2040</v>
      </c>
      <c r="Q1326" t="s"/>
      <c r="R1326" t="s">
        <v>148</v>
      </c>
      <c r="S1326" t="s">
        <v>2041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HYPERLINK("https://hotelmonitor-cachepage.eclerx.com/savepage/tk_15442500605504649_sr_2150.html","info")</f>
        <v/>
      </c>
      <c r="AA1326" t="n">
        <v>152533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89</v>
      </c>
      <c r="AO1326" t="s">
        <v>2042</v>
      </c>
      <c r="AP1326" t="n">
        <v>95</v>
      </c>
      <c r="AQ1326" t="s">
        <v>91</v>
      </c>
      <c r="AR1326" t="s">
        <v>261</v>
      </c>
      <c r="AS1326" t="s"/>
      <c r="AT1326" t="s">
        <v>93</v>
      </c>
      <c r="AU1326" t="s"/>
      <c r="AV1326" t="s"/>
      <c r="AW1326" t="s"/>
      <c r="AX1326" t="s"/>
      <c r="AY1326" t="n">
        <v>808275</v>
      </c>
      <c r="AZ1326" t="s">
        <v>2043</v>
      </c>
      <c r="BA1326" t="s"/>
      <c r="BB1326" t="n">
        <v>285508</v>
      </c>
      <c r="BC1326" t="n">
        <v>98.81751</v>
      </c>
      <c r="BD1326" t="n">
        <v>8.040108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95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2039</v>
      </c>
      <c r="F1327" t="n">
        <v>821728</v>
      </c>
      <c r="G1327" t="s">
        <v>74</v>
      </c>
      <c r="H1327" t="s">
        <v>75</v>
      </c>
      <c r="I1327" t="s"/>
      <c r="J1327" t="s">
        <v>76</v>
      </c>
      <c r="K1327" t="n">
        <v>4720</v>
      </c>
      <c r="L1327" t="s">
        <v>77</v>
      </c>
      <c r="M1327" t="s"/>
      <c r="N1327" t="s">
        <v>215</v>
      </c>
      <c r="O1327" t="s">
        <v>79</v>
      </c>
      <c r="P1327" t="s">
        <v>2040</v>
      </c>
      <c r="Q1327" t="s"/>
      <c r="R1327" t="s">
        <v>148</v>
      </c>
      <c r="S1327" t="s">
        <v>2044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HYPERLINK("https://hotelmonitor-cachepage.eclerx.com/savepage/tk_15442500605504649_sr_2150.html","info")</f>
        <v/>
      </c>
      <c r="AA1327" t="n">
        <v>152533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89</v>
      </c>
      <c r="AO1327" t="s">
        <v>1125</v>
      </c>
      <c r="AP1327" t="n">
        <v>95</v>
      </c>
      <c r="AQ1327" t="s">
        <v>91</v>
      </c>
      <c r="AR1327" t="s">
        <v>92</v>
      </c>
      <c r="AS1327" t="s"/>
      <c r="AT1327" t="s">
        <v>93</v>
      </c>
      <c r="AU1327" t="s"/>
      <c r="AV1327" t="s"/>
      <c r="AW1327" t="s"/>
      <c r="AX1327" t="s"/>
      <c r="AY1327" t="n">
        <v>808275</v>
      </c>
      <c r="AZ1327" t="s">
        <v>2043</v>
      </c>
      <c r="BA1327" t="s"/>
      <c r="BB1327" t="n">
        <v>285508</v>
      </c>
      <c r="BC1327" t="n">
        <v>98.81751</v>
      </c>
      <c r="BD1327" t="n">
        <v>8.040108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95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2039</v>
      </c>
      <c r="F1328" t="n">
        <v>821728</v>
      </c>
      <c r="G1328" t="s">
        <v>74</v>
      </c>
      <c r="H1328" t="s">
        <v>75</v>
      </c>
      <c r="I1328" t="s"/>
      <c r="J1328" t="s">
        <v>76</v>
      </c>
      <c r="K1328" t="n">
        <v>4819.62</v>
      </c>
      <c r="L1328" t="s">
        <v>77</v>
      </c>
      <c r="M1328" t="s"/>
      <c r="N1328" t="s">
        <v>215</v>
      </c>
      <c r="O1328" t="s">
        <v>79</v>
      </c>
      <c r="P1328" t="s">
        <v>2040</v>
      </c>
      <c r="Q1328" t="s"/>
      <c r="R1328" t="s">
        <v>148</v>
      </c>
      <c r="S1328" t="s">
        <v>2045</v>
      </c>
      <c r="T1328" t="s">
        <v>82</v>
      </c>
      <c r="U1328" t="s">
        <v>83</v>
      </c>
      <c r="V1328" t="s">
        <v>84</v>
      </c>
      <c r="W1328" t="s">
        <v>105</v>
      </c>
      <c r="X1328" t="s"/>
      <c r="Y1328" t="s">
        <v>86</v>
      </c>
      <c r="Z1328">
        <f>HYPERLINK("https://hotelmonitor-cachepage.eclerx.com/savepage/tk_15442500605504649_sr_2150.html","info")</f>
        <v/>
      </c>
      <c r="AA1328" t="n">
        <v>152533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89</v>
      </c>
      <c r="AO1328" t="s">
        <v>2046</v>
      </c>
      <c r="AP1328" t="n">
        <v>95</v>
      </c>
      <c r="AQ1328" t="s">
        <v>91</v>
      </c>
      <c r="AR1328" t="s">
        <v>71</v>
      </c>
      <c r="AS1328" t="s"/>
      <c r="AT1328" t="s">
        <v>93</v>
      </c>
      <c r="AU1328" t="s"/>
      <c r="AV1328" t="s"/>
      <c r="AW1328" t="s"/>
      <c r="AX1328" t="s"/>
      <c r="AY1328" t="n">
        <v>808275</v>
      </c>
      <c r="AZ1328" t="s">
        <v>2043</v>
      </c>
      <c r="BA1328" t="s"/>
      <c r="BB1328" t="n">
        <v>285508</v>
      </c>
      <c r="BC1328" t="n">
        <v>98.81751</v>
      </c>
      <c r="BD1328" t="n">
        <v>8.040108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95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2039</v>
      </c>
      <c r="F1329" t="n">
        <v>821728</v>
      </c>
      <c r="G1329" t="s">
        <v>74</v>
      </c>
      <c r="H1329" t="s">
        <v>75</v>
      </c>
      <c r="I1329" t="s"/>
      <c r="J1329" t="s">
        <v>76</v>
      </c>
      <c r="K1329" t="n">
        <v>4819.62</v>
      </c>
      <c r="L1329" t="s">
        <v>77</v>
      </c>
      <c r="M1329" t="s"/>
      <c r="N1329" t="s">
        <v>215</v>
      </c>
      <c r="O1329" t="s">
        <v>79</v>
      </c>
      <c r="P1329" t="s">
        <v>2040</v>
      </c>
      <c r="Q1329" t="s"/>
      <c r="R1329" t="s">
        <v>148</v>
      </c>
      <c r="S1329" t="s">
        <v>2045</v>
      </c>
      <c r="T1329" t="s">
        <v>82</v>
      </c>
      <c r="U1329" t="s">
        <v>83</v>
      </c>
      <c r="V1329" t="s">
        <v>84</v>
      </c>
      <c r="W1329" t="s">
        <v>105</v>
      </c>
      <c r="X1329" t="s"/>
      <c r="Y1329" t="s">
        <v>86</v>
      </c>
      <c r="Z1329">
        <f>HYPERLINK("https://hotelmonitor-cachepage.eclerx.com/savepage/tk_15442500605504649_sr_2150.html","info")</f>
        <v/>
      </c>
      <c r="AA1329" t="n">
        <v>152533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89</v>
      </c>
      <c r="AO1329" t="s">
        <v>2046</v>
      </c>
      <c r="AP1329" t="n">
        <v>95</v>
      </c>
      <c r="AQ1329" t="s">
        <v>91</v>
      </c>
      <c r="AR1329" t="s">
        <v>261</v>
      </c>
      <c r="AS1329" t="s"/>
      <c r="AT1329" t="s">
        <v>93</v>
      </c>
      <c r="AU1329" t="s"/>
      <c r="AV1329" t="s"/>
      <c r="AW1329" t="s"/>
      <c r="AX1329" t="s"/>
      <c r="AY1329" t="n">
        <v>808275</v>
      </c>
      <c r="AZ1329" t="s">
        <v>2043</v>
      </c>
      <c r="BA1329" t="s"/>
      <c r="BB1329" t="n">
        <v>285508</v>
      </c>
      <c r="BC1329" t="n">
        <v>98.81751</v>
      </c>
      <c r="BD1329" t="n">
        <v>8.040108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95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2039</v>
      </c>
      <c r="F1330" t="n">
        <v>821728</v>
      </c>
      <c r="G1330" t="s">
        <v>74</v>
      </c>
      <c r="H1330" t="s">
        <v>75</v>
      </c>
      <c r="I1330" t="s"/>
      <c r="J1330" t="s">
        <v>76</v>
      </c>
      <c r="K1330" t="n">
        <v>5075.66</v>
      </c>
      <c r="L1330" t="s">
        <v>77</v>
      </c>
      <c r="M1330" t="s"/>
      <c r="N1330" t="s">
        <v>215</v>
      </c>
      <c r="O1330" t="s">
        <v>79</v>
      </c>
      <c r="P1330" t="s">
        <v>2040</v>
      </c>
      <c r="Q1330" t="s"/>
      <c r="R1330" t="s">
        <v>148</v>
      </c>
      <c r="S1330" t="s">
        <v>2047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>
        <f>HYPERLINK("https://hotelmonitor-cachepage.eclerx.com/savepage/tk_15442500605504649_sr_2150.html","info")</f>
        <v/>
      </c>
      <c r="AA1330" t="n">
        <v>152533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89</v>
      </c>
      <c r="AO1330" t="s">
        <v>2048</v>
      </c>
      <c r="AP1330" t="n">
        <v>95</v>
      </c>
      <c r="AQ1330" t="s">
        <v>91</v>
      </c>
      <c r="AR1330" t="s">
        <v>71</v>
      </c>
      <c r="AS1330" t="s"/>
      <c r="AT1330" t="s">
        <v>93</v>
      </c>
      <c r="AU1330" t="s"/>
      <c r="AV1330" t="s"/>
      <c r="AW1330" t="s"/>
      <c r="AX1330" t="s"/>
      <c r="AY1330" t="n">
        <v>808275</v>
      </c>
      <c r="AZ1330" t="s">
        <v>2043</v>
      </c>
      <c r="BA1330" t="s"/>
      <c r="BB1330" t="n">
        <v>285508</v>
      </c>
      <c r="BC1330" t="n">
        <v>98.81751</v>
      </c>
      <c r="BD1330" t="n">
        <v>8.040108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95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2039</v>
      </c>
      <c r="F1331" t="n">
        <v>821728</v>
      </c>
      <c r="G1331" t="s">
        <v>74</v>
      </c>
      <c r="H1331" t="s">
        <v>75</v>
      </c>
      <c r="I1331" t="s"/>
      <c r="J1331" t="s">
        <v>76</v>
      </c>
      <c r="K1331" t="n">
        <v>5075.66</v>
      </c>
      <c r="L1331" t="s">
        <v>77</v>
      </c>
      <c r="M1331" t="s"/>
      <c r="N1331" t="s">
        <v>215</v>
      </c>
      <c r="O1331" t="s">
        <v>79</v>
      </c>
      <c r="P1331" t="s">
        <v>2040</v>
      </c>
      <c r="Q1331" t="s"/>
      <c r="R1331" t="s">
        <v>148</v>
      </c>
      <c r="S1331" t="s">
        <v>2047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>
        <f>HYPERLINK("https://hotelmonitor-cachepage.eclerx.com/savepage/tk_15442500605504649_sr_2150.html","info")</f>
        <v/>
      </c>
      <c r="AA1331" t="n">
        <v>152533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2048</v>
      </c>
      <c r="AP1331" t="n">
        <v>95</v>
      </c>
      <c r="AQ1331" t="s">
        <v>91</v>
      </c>
      <c r="AR1331" t="s">
        <v>261</v>
      </c>
      <c r="AS1331" t="s"/>
      <c r="AT1331" t="s">
        <v>93</v>
      </c>
      <c r="AU1331" t="s"/>
      <c r="AV1331" t="s"/>
      <c r="AW1331" t="s"/>
      <c r="AX1331" t="s"/>
      <c r="AY1331" t="n">
        <v>808275</v>
      </c>
      <c r="AZ1331" t="s">
        <v>2043</v>
      </c>
      <c r="BA1331" t="s"/>
      <c r="BB1331" t="n">
        <v>285508</v>
      </c>
      <c r="BC1331" t="n">
        <v>98.81751</v>
      </c>
      <c r="BD1331" t="n">
        <v>8.040108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95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2039</v>
      </c>
      <c r="F1332" t="n">
        <v>821728</v>
      </c>
      <c r="G1332" t="s">
        <v>74</v>
      </c>
      <c r="H1332" t="s">
        <v>75</v>
      </c>
      <c r="I1332" t="s"/>
      <c r="J1332" t="s">
        <v>76</v>
      </c>
      <c r="K1332" t="n">
        <v>5120</v>
      </c>
      <c r="L1332" t="s">
        <v>77</v>
      </c>
      <c r="M1332" t="s"/>
      <c r="N1332" t="s">
        <v>215</v>
      </c>
      <c r="O1332" t="s">
        <v>79</v>
      </c>
      <c r="P1332" t="s">
        <v>2040</v>
      </c>
      <c r="Q1332" t="s"/>
      <c r="R1332" t="s">
        <v>148</v>
      </c>
      <c r="S1332" t="s">
        <v>2049</v>
      </c>
      <c r="T1332" t="s">
        <v>82</v>
      </c>
      <c r="U1332" t="s">
        <v>83</v>
      </c>
      <c r="V1332" t="s">
        <v>84</v>
      </c>
      <c r="W1332" t="s">
        <v>105</v>
      </c>
      <c r="X1332" t="s"/>
      <c r="Y1332" t="s">
        <v>86</v>
      </c>
      <c r="Z1332">
        <f>HYPERLINK("https://hotelmonitor-cachepage.eclerx.com/savepage/tk_15442500605504649_sr_2150.html","info")</f>
        <v/>
      </c>
      <c r="AA1332" t="n">
        <v>152533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281</v>
      </c>
      <c r="AP1332" t="n">
        <v>95</v>
      </c>
      <c r="AQ1332" t="s">
        <v>91</v>
      </c>
      <c r="AR1332" t="s">
        <v>92</v>
      </c>
      <c r="AS1332" t="s"/>
      <c r="AT1332" t="s">
        <v>93</v>
      </c>
      <c r="AU1332" t="s"/>
      <c r="AV1332" t="s"/>
      <c r="AW1332" t="s"/>
      <c r="AX1332" t="s"/>
      <c r="AY1332" t="n">
        <v>808275</v>
      </c>
      <c r="AZ1332" t="s">
        <v>2043</v>
      </c>
      <c r="BA1332" t="s"/>
      <c r="BB1332" t="n">
        <v>285508</v>
      </c>
      <c r="BC1332" t="n">
        <v>98.81751</v>
      </c>
      <c r="BD1332" t="n">
        <v>8.040108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95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2039</v>
      </c>
      <c r="F1333" t="n">
        <v>821728</v>
      </c>
      <c r="G1333" t="s">
        <v>74</v>
      </c>
      <c r="H1333" t="s">
        <v>75</v>
      </c>
      <c r="I1333" t="s"/>
      <c r="J1333" t="s">
        <v>76</v>
      </c>
      <c r="K1333" t="n">
        <v>5452.19</v>
      </c>
      <c r="L1333" t="s">
        <v>77</v>
      </c>
      <c r="M1333" t="s"/>
      <c r="N1333" t="s">
        <v>215</v>
      </c>
      <c r="O1333" t="s">
        <v>79</v>
      </c>
      <c r="P1333" t="s">
        <v>2040</v>
      </c>
      <c r="Q1333" t="s"/>
      <c r="R1333" t="s">
        <v>148</v>
      </c>
      <c r="S1333" t="s">
        <v>2050</v>
      </c>
      <c r="T1333" t="s">
        <v>82</v>
      </c>
      <c r="U1333" t="s">
        <v>83</v>
      </c>
      <c r="V1333" t="s">
        <v>84</v>
      </c>
      <c r="W1333" t="s">
        <v>105</v>
      </c>
      <c r="X1333" t="s"/>
      <c r="Y1333" t="s">
        <v>86</v>
      </c>
      <c r="Z1333">
        <f>HYPERLINK("https://hotelmonitor-cachepage.eclerx.com/savepage/tk_15442500605504649_sr_2150.html","info")</f>
        <v/>
      </c>
      <c r="AA1333" t="n">
        <v>152533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89</v>
      </c>
      <c r="AO1333" t="s">
        <v>2051</v>
      </c>
      <c r="AP1333" t="n">
        <v>95</v>
      </c>
      <c r="AQ1333" t="s">
        <v>91</v>
      </c>
      <c r="AR1333" t="s">
        <v>71</v>
      </c>
      <c r="AS1333" t="s"/>
      <c r="AT1333" t="s">
        <v>93</v>
      </c>
      <c r="AU1333" t="s"/>
      <c r="AV1333" t="s"/>
      <c r="AW1333" t="s"/>
      <c r="AX1333" t="s"/>
      <c r="AY1333" t="n">
        <v>808275</v>
      </c>
      <c r="AZ1333" t="s">
        <v>2043</v>
      </c>
      <c r="BA1333" t="s"/>
      <c r="BB1333" t="n">
        <v>285508</v>
      </c>
      <c r="BC1333" t="n">
        <v>98.81751</v>
      </c>
      <c r="BD1333" t="n">
        <v>8.040108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95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2039</v>
      </c>
      <c r="F1334" t="n">
        <v>821728</v>
      </c>
      <c r="G1334" t="s">
        <v>74</v>
      </c>
      <c r="H1334" t="s">
        <v>75</v>
      </c>
      <c r="I1334" t="s"/>
      <c r="J1334" t="s">
        <v>76</v>
      </c>
      <c r="K1334" t="n">
        <v>5452.19</v>
      </c>
      <c r="L1334" t="s">
        <v>77</v>
      </c>
      <c r="M1334" t="s"/>
      <c r="N1334" t="s">
        <v>215</v>
      </c>
      <c r="O1334" t="s">
        <v>79</v>
      </c>
      <c r="P1334" t="s">
        <v>2040</v>
      </c>
      <c r="Q1334" t="s"/>
      <c r="R1334" t="s">
        <v>148</v>
      </c>
      <c r="S1334" t="s">
        <v>2050</v>
      </c>
      <c r="T1334" t="s">
        <v>82</v>
      </c>
      <c r="U1334" t="s">
        <v>83</v>
      </c>
      <c r="V1334" t="s">
        <v>84</v>
      </c>
      <c r="W1334" t="s">
        <v>105</v>
      </c>
      <c r="X1334" t="s"/>
      <c r="Y1334" t="s">
        <v>86</v>
      </c>
      <c r="Z1334">
        <f>HYPERLINK("https://hotelmonitor-cachepage.eclerx.com/savepage/tk_15442500605504649_sr_2150.html","info")</f>
        <v/>
      </c>
      <c r="AA1334" t="n">
        <v>152533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89</v>
      </c>
      <c r="AO1334" t="s">
        <v>2051</v>
      </c>
      <c r="AP1334" t="n">
        <v>95</v>
      </c>
      <c r="AQ1334" t="s">
        <v>91</v>
      </c>
      <c r="AR1334" t="s">
        <v>261</v>
      </c>
      <c r="AS1334" t="s"/>
      <c r="AT1334" t="s">
        <v>93</v>
      </c>
      <c r="AU1334" t="s"/>
      <c r="AV1334" t="s"/>
      <c r="AW1334" t="s"/>
      <c r="AX1334" t="s"/>
      <c r="AY1334" t="n">
        <v>808275</v>
      </c>
      <c r="AZ1334" t="s">
        <v>2043</v>
      </c>
      <c r="BA1334" t="s"/>
      <c r="BB1334" t="n">
        <v>285508</v>
      </c>
      <c r="BC1334" t="n">
        <v>98.81751</v>
      </c>
      <c r="BD1334" t="n">
        <v>8.040108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95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2052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758.21</v>
      </c>
      <c r="L1335" t="s">
        <v>77</v>
      </c>
      <c r="M1335" t="s"/>
      <c r="N1335" t="s">
        <v>152</v>
      </c>
      <c r="O1335" t="s">
        <v>79</v>
      </c>
      <c r="P1335" t="s">
        <v>2052</v>
      </c>
      <c r="Q1335" t="s"/>
      <c r="R1335" t="s">
        <v>80</v>
      </c>
      <c r="S1335" t="s">
        <v>501</v>
      </c>
      <c r="T1335" t="s">
        <v>82</v>
      </c>
      <c r="U1335" t="s">
        <v>83</v>
      </c>
      <c r="V1335" t="s">
        <v>84</v>
      </c>
      <c r="W1335" t="s">
        <v>105</v>
      </c>
      <c r="X1335" t="s"/>
      <c r="Y1335" t="s">
        <v>86</v>
      </c>
      <c r="Z1335">
        <f>HYPERLINK("https://hotelmonitor-cachepage.eclerx.com/savepage/tk_1544250638008783_sr_2150.html","info")</f>
        <v/>
      </c>
      <c r="AA1335" t="n">
        <v>-3816126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338</v>
      </c>
      <c r="AQ1335" t="s">
        <v>91</v>
      </c>
      <c r="AR1335" t="s">
        <v>92</v>
      </c>
      <c r="AS1335" t="s"/>
      <c r="AT1335" t="s">
        <v>93</v>
      </c>
      <c r="AU1335" t="s"/>
      <c r="AV1335" t="s"/>
      <c r="AW1335" t="s"/>
      <c r="AX1335" t="s"/>
      <c r="AY1335" t="n">
        <v>3816126</v>
      </c>
      <c r="AZ1335" t="s">
        <v>2053</v>
      </c>
      <c r="BA1335" t="s"/>
      <c r="BB1335" t="n">
        <v>2165293</v>
      </c>
      <c r="BC1335" t="n">
        <v>98.9059</v>
      </c>
      <c r="BD1335" t="n">
        <v>8.081314000000001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95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2052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758.21</v>
      </c>
      <c r="L1336" t="s">
        <v>77</v>
      </c>
      <c r="M1336" t="s"/>
      <c r="N1336" t="s">
        <v>2012</v>
      </c>
      <c r="O1336" t="s">
        <v>79</v>
      </c>
      <c r="P1336" t="s">
        <v>2052</v>
      </c>
      <c r="Q1336" t="s"/>
      <c r="R1336" t="s">
        <v>80</v>
      </c>
      <c r="S1336" t="s">
        <v>501</v>
      </c>
      <c r="T1336" t="s">
        <v>82</v>
      </c>
      <c r="U1336" t="s">
        <v>83</v>
      </c>
      <c r="V1336" t="s">
        <v>84</v>
      </c>
      <c r="W1336" t="s">
        <v>105</v>
      </c>
      <c r="X1336" t="s"/>
      <c r="Y1336" t="s">
        <v>86</v>
      </c>
      <c r="Z1336">
        <f>HYPERLINK("https://hotelmonitor-cachepage.eclerx.com/savepage/tk_1544250638008783_sr_2150.html","info")</f>
        <v/>
      </c>
      <c r="AA1336" t="n">
        <v>-3816126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338</v>
      </c>
      <c r="AQ1336" t="s">
        <v>91</v>
      </c>
      <c r="AR1336" t="s">
        <v>92</v>
      </c>
      <c r="AS1336" t="s"/>
      <c r="AT1336" t="s">
        <v>93</v>
      </c>
      <c r="AU1336" t="s"/>
      <c r="AV1336" t="s"/>
      <c r="AW1336" t="s"/>
      <c r="AX1336" t="s"/>
      <c r="AY1336" t="n">
        <v>3816126</v>
      </c>
      <c r="AZ1336" t="s">
        <v>2053</v>
      </c>
      <c r="BA1336" t="s"/>
      <c r="BB1336" t="n">
        <v>2165293</v>
      </c>
      <c r="BC1336" t="n">
        <v>98.9059</v>
      </c>
      <c r="BD1336" t="n">
        <v>8.081314000000001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95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2052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1053.07</v>
      </c>
      <c r="L1337" t="s">
        <v>77</v>
      </c>
      <c r="M1337" t="s"/>
      <c r="N1337" t="s">
        <v>2054</v>
      </c>
      <c r="O1337" t="s">
        <v>79</v>
      </c>
      <c r="P1337" t="s">
        <v>2052</v>
      </c>
      <c r="Q1337" t="s"/>
      <c r="R1337" t="s">
        <v>80</v>
      </c>
      <c r="S1337" t="s">
        <v>834</v>
      </c>
      <c r="T1337" t="s">
        <v>82</v>
      </c>
      <c r="U1337" t="s">
        <v>83</v>
      </c>
      <c r="V1337" t="s">
        <v>84</v>
      </c>
      <c r="W1337" t="s">
        <v>105</v>
      </c>
      <c r="X1337" t="s"/>
      <c r="Y1337" t="s">
        <v>86</v>
      </c>
      <c r="Z1337">
        <f>HYPERLINK("https://hotelmonitor-cachepage.eclerx.com/savepage/tk_1544250638008783_sr_2150.html","info")</f>
        <v/>
      </c>
      <c r="AA1337" t="n">
        <v>-3816126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338</v>
      </c>
      <c r="AQ1337" t="s">
        <v>91</v>
      </c>
      <c r="AR1337" t="s">
        <v>92</v>
      </c>
      <c r="AS1337" t="s"/>
      <c r="AT1337" t="s">
        <v>93</v>
      </c>
      <c r="AU1337" t="s"/>
      <c r="AV1337" t="s"/>
      <c r="AW1337" t="s"/>
      <c r="AX1337" t="s"/>
      <c r="AY1337" t="n">
        <v>3816126</v>
      </c>
      <c r="AZ1337" t="s">
        <v>2053</v>
      </c>
      <c r="BA1337" t="s"/>
      <c r="BB1337" t="n">
        <v>2165293</v>
      </c>
      <c r="BC1337" t="n">
        <v>98.9059</v>
      </c>
      <c r="BD1337" t="n">
        <v>8.081314000000001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95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2055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630.78</v>
      </c>
      <c r="L1338" t="s">
        <v>77</v>
      </c>
      <c r="M1338" t="s"/>
      <c r="N1338" t="s">
        <v>1542</v>
      </c>
      <c r="O1338" t="s">
        <v>79</v>
      </c>
      <c r="P1338" t="s">
        <v>2055</v>
      </c>
      <c r="Q1338" t="s"/>
      <c r="R1338" t="s">
        <v>115</v>
      </c>
      <c r="S1338" t="s">
        <v>2056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>
        <f>HYPERLINK("https://hotelmonitor-cachepage.eclerx.com/savepage/tk_15442501031262126_sr_2150.html","info")</f>
        <v/>
      </c>
      <c r="AA1338" t="n">
        <v>-6713372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89</v>
      </c>
      <c r="AO1338" t="s">
        <v>2057</v>
      </c>
      <c r="AP1338" t="n">
        <v>116</v>
      </c>
      <c r="AQ1338" t="s">
        <v>91</v>
      </c>
      <c r="AR1338" t="s">
        <v>71</v>
      </c>
      <c r="AS1338" t="s"/>
      <c r="AT1338" t="s">
        <v>93</v>
      </c>
      <c r="AU1338" t="s"/>
      <c r="AV1338" t="s"/>
      <c r="AW1338" t="s"/>
      <c r="AX1338" t="s"/>
      <c r="AY1338" t="n">
        <v>6713372</v>
      </c>
      <c r="AZ1338" t="s">
        <v>2058</v>
      </c>
      <c r="BA1338" t="s"/>
      <c r="BB1338" t="n">
        <v>288923</v>
      </c>
      <c r="BC1338" t="n">
        <v>98.7467575073242</v>
      </c>
      <c r="BD1338" t="n">
        <v>8.1431770324707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95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2055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630.78</v>
      </c>
      <c r="L1339" t="s">
        <v>77</v>
      </c>
      <c r="M1339" t="s"/>
      <c r="N1339" t="s">
        <v>1542</v>
      </c>
      <c r="O1339" t="s">
        <v>79</v>
      </c>
      <c r="P1339" t="s">
        <v>2055</v>
      </c>
      <c r="Q1339" t="s"/>
      <c r="R1339" t="s">
        <v>115</v>
      </c>
      <c r="S1339" t="s">
        <v>2056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>
        <f>HYPERLINK("https://hotelmonitor-cachepage.eclerx.com/savepage/tk_15442501031262126_sr_2150.html","info")</f>
        <v/>
      </c>
      <c r="AA1339" t="n">
        <v>-6713372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89</v>
      </c>
      <c r="AO1339" t="s">
        <v>2057</v>
      </c>
      <c r="AP1339" t="n">
        <v>116</v>
      </c>
      <c r="AQ1339" t="s">
        <v>91</v>
      </c>
      <c r="AR1339" t="s">
        <v>71</v>
      </c>
      <c r="AS1339" t="s"/>
      <c r="AT1339" t="s">
        <v>93</v>
      </c>
      <c r="AU1339" t="s"/>
      <c r="AV1339" t="s"/>
      <c r="AW1339" t="s"/>
      <c r="AX1339" t="s"/>
      <c r="AY1339" t="n">
        <v>6713372</v>
      </c>
      <c r="AZ1339" t="s">
        <v>2058</v>
      </c>
      <c r="BA1339" t="s"/>
      <c r="BB1339" t="n">
        <v>288923</v>
      </c>
      <c r="BC1339" t="n">
        <v>98.7467575073242</v>
      </c>
      <c r="BD1339" t="n">
        <v>8.1431770324707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95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2055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779.29</v>
      </c>
      <c r="L1340" t="s">
        <v>77</v>
      </c>
      <c r="M1340" t="s"/>
      <c r="N1340" t="s">
        <v>120</v>
      </c>
      <c r="O1340" t="s">
        <v>79</v>
      </c>
      <c r="P1340" t="s">
        <v>2055</v>
      </c>
      <c r="Q1340" t="s"/>
      <c r="R1340" t="s">
        <v>115</v>
      </c>
      <c r="S1340" t="s">
        <v>2059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>
        <f>HYPERLINK("https://hotelmonitor-cachepage.eclerx.com/savepage/tk_15442501031262126_sr_2150.html","info")</f>
        <v/>
      </c>
      <c r="AA1340" t="n">
        <v>-6713372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89</v>
      </c>
      <c r="AO1340" t="s">
        <v>2060</v>
      </c>
      <c r="AP1340" t="n">
        <v>116</v>
      </c>
      <c r="AQ1340" t="s">
        <v>91</v>
      </c>
      <c r="AR1340" t="s">
        <v>71</v>
      </c>
      <c r="AS1340" t="s"/>
      <c r="AT1340" t="s">
        <v>93</v>
      </c>
      <c r="AU1340" t="s"/>
      <c r="AV1340" t="s"/>
      <c r="AW1340" t="s"/>
      <c r="AX1340" t="s"/>
      <c r="AY1340" t="n">
        <v>6713372</v>
      </c>
      <c r="AZ1340" t="s">
        <v>2058</v>
      </c>
      <c r="BA1340" t="s"/>
      <c r="BB1340" t="n">
        <v>288923</v>
      </c>
      <c r="BC1340" t="n">
        <v>98.7467575073242</v>
      </c>
      <c r="BD1340" t="n">
        <v>8.1431770324707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95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2055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779.29</v>
      </c>
      <c r="L1341" t="s">
        <v>77</v>
      </c>
      <c r="M1341" t="s"/>
      <c r="N1341" t="s">
        <v>120</v>
      </c>
      <c r="O1341" t="s">
        <v>79</v>
      </c>
      <c r="P1341" t="s">
        <v>2055</v>
      </c>
      <c r="Q1341" t="s"/>
      <c r="R1341" t="s">
        <v>115</v>
      </c>
      <c r="S1341" t="s">
        <v>2059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HYPERLINK("https://hotelmonitor-cachepage.eclerx.com/savepage/tk_15442501031262126_sr_2150.html","info")</f>
        <v/>
      </c>
      <c r="AA1341" t="n">
        <v>-6713372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89</v>
      </c>
      <c r="AO1341" t="s">
        <v>2060</v>
      </c>
      <c r="AP1341" t="n">
        <v>116</v>
      </c>
      <c r="AQ1341" t="s">
        <v>91</v>
      </c>
      <c r="AR1341" t="s">
        <v>71</v>
      </c>
      <c r="AS1341" t="s"/>
      <c r="AT1341" t="s">
        <v>93</v>
      </c>
      <c r="AU1341" t="s"/>
      <c r="AV1341" t="s"/>
      <c r="AW1341" t="s"/>
      <c r="AX1341" t="s"/>
      <c r="AY1341" t="n">
        <v>6713372</v>
      </c>
      <c r="AZ1341" t="s">
        <v>2058</v>
      </c>
      <c r="BA1341" t="s"/>
      <c r="BB1341" t="n">
        <v>288923</v>
      </c>
      <c r="BC1341" t="n">
        <v>98.7467575073242</v>
      </c>
      <c r="BD1341" t="n">
        <v>8.1431770324707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95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2061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4013.23</v>
      </c>
      <c r="L1342" t="s">
        <v>77</v>
      </c>
      <c r="M1342" t="s"/>
      <c r="N1342" t="s">
        <v>215</v>
      </c>
      <c r="O1342" t="s">
        <v>79</v>
      </c>
      <c r="P1342" t="s">
        <v>2061</v>
      </c>
      <c r="Q1342" t="s"/>
      <c r="R1342" t="s">
        <v>80</v>
      </c>
      <c r="S1342" t="s">
        <v>2062</v>
      </c>
      <c r="T1342" t="s">
        <v>82</v>
      </c>
      <c r="U1342" t="s">
        <v>83</v>
      </c>
      <c r="V1342" t="s">
        <v>84</v>
      </c>
      <c r="W1342" t="s">
        <v>105</v>
      </c>
      <c r="X1342" t="s"/>
      <c r="Y1342" t="s">
        <v>86</v>
      </c>
      <c r="Z1342">
        <f>HYPERLINK("https://hotelmonitor-cachepage.eclerx.com/savepage/tk_15442505970768712_sr_2150.html","info")</f>
        <v/>
      </c>
      <c r="AA1342" t="n">
        <v>-858908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322</v>
      </c>
      <c r="AQ1342" t="s">
        <v>91</v>
      </c>
      <c r="AR1342" t="s">
        <v>92</v>
      </c>
      <c r="AS1342" t="s"/>
      <c r="AT1342" t="s">
        <v>93</v>
      </c>
      <c r="AU1342" t="s"/>
      <c r="AV1342" t="s"/>
      <c r="AW1342" t="s"/>
      <c r="AX1342" t="s"/>
      <c r="AY1342" t="n">
        <v>858908</v>
      </c>
      <c r="AZ1342" t="s">
        <v>2063</v>
      </c>
      <c r="BA1342" t="s"/>
      <c r="BB1342" t="n">
        <v>251595</v>
      </c>
      <c r="BC1342" t="n">
        <v>98.80747318267819</v>
      </c>
      <c r="BD1342" t="n">
        <v>8.050497530157809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95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2061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7569.24</v>
      </c>
      <c r="L1343" t="s">
        <v>77</v>
      </c>
      <c r="M1343" t="s"/>
      <c r="N1343" t="s">
        <v>2064</v>
      </c>
      <c r="O1343" t="s">
        <v>79</v>
      </c>
      <c r="P1343" t="s">
        <v>2061</v>
      </c>
      <c r="Q1343" t="s"/>
      <c r="R1343" t="s">
        <v>80</v>
      </c>
      <c r="S1343" t="s">
        <v>2065</v>
      </c>
      <c r="T1343" t="s">
        <v>82</v>
      </c>
      <c r="U1343" t="s">
        <v>83</v>
      </c>
      <c r="V1343" t="s">
        <v>84</v>
      </c>
      <c r="W1343" t="s">
        <v>105</v>
      </c>
      <c r="X1343" t="s"/>
      <c r="Y1343" t="s">
        <v>86</v>
      </c>
      <c r="Z1343">
        <f>HYPERLINK("https://hotelmonitor-cachepage.eclerx.com/savepage/tk_15442505970768712_sr_2150.html","info")</f>
        <v/>
      </c>
      <c r="AA1343" t="n">
        <v>-858908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322</v>
      </c>
      <c r="AQ1343" t="s">
        <v>91</v>
      </c>
      <c r="AR1343" t="s">
        <v>92</v>
      </c>
      <c r="AS1343" t="s"/>
      <c r="AT1343" t="s">
        <v>93</v>
      </c>
      <c r="AU1343" t="s"/>
      <c r="AV1343" t="s"/>
      <c r="AW1343" t="s"/>
      <c r="AX1343" t="s"/>
      <c r="AY1343" t="n">
        <v>858908</v>
      </c>
      <c r="AZ1343" t="s">
        <v>2063</v>
      </c>
      <c r="BA1343" t="s"/>
      <c r="BB1343" t="n">
        <v>251595</v>
      </c>
      <c r="BC1343" t="n">
        <v>98.80747318267819</v>
      </c>
      <c r="BD1343" t="n">
        <v>8.050497530157809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95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2066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1002.53</v>
      </c>
      <c r="L1344" t="s">
        <v>77</v>
      </c>
      <c r="M1344" t="s"/>
      <c r="N1344" t="s">
        <v>2067</v>
      </c>
      <c r="O1344" t="s">
        <v>79</v>
      </c>
      <c r="P1344" t="s">
        <v>2066</v>
      </c>
      <c r="Q1344" t="s"/>
      <c r="R1344" t="s">
        <v>115</v>
      </c>
      <c r="S1344" t="s">
        <v>2068</v>
      </c>
      <c r="T1344" t="s">
        <v>82</v>
      </c>
      <c r="U1344" t="s">
        <v>83</v>
      </c>
      <c r="V1344" t="s">
        <v>84</v>
      </c>
      <c r="W1344" t="s">
        <v>105</v>
      </c>
      <c r="X1344" t="s"/>
      <c r="Y1344" t="s">
        <v>86</v>
      </c>
      <c r="Z1344">
        <f>HYPERLINK("https://hotelmonitor-cachepage.eclerx.com/savepage/tk_15442508929387774_sr_2150.html","info")</f>
        <v/>
      </c>
      <c r="AA1344" t="n">
        <v>-3791757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416</v>
      </c>
      <c r="AQ1344" t="s">
        <v>91</v>
      </c>
      <c r="AR1344" t="s">
        <v>92</v>
      </c>
      <c r="AS1344" t="s"/>
      <c r="AT1344" t="s">
        <v>93</v>
      </c>
      <c r="AU1344" t="s"/>
      <c r="AV1344" t="s"/>
      <c r="AW1344" t="s"/>
      <c r="AX1344" t="s"/>
      <c r="AY1344" t="n">
        <v>3791757</v>
      </c>
      <c r="AZ1344" t="s">
        <v>2069</v>
      </c>
      <c r="BA1344" t="s"/>
      <c r="BB1344" t="n">
        <v>1174375</v>
      </c>
      <c r="BC1344" t="n">
        <v>98.74379740658701</v>
      </c>
      <c r="BD1344" t="n">
        <v>8.079616852638321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95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2066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1002.53</v>
      </c>
      <c r="L1345" t="s">
        <v>77</v>
      </c>
      <c r="M1345" t="s"/>
      <c r="N1345" t="s">
        <v>2070</v>
      </c>
      <c r="O1345" t="s">
        <v>79</v>
      </c>
      <c r="P1345" t="s">
        <v>2066</v>
      </c>
      <c r="Q1345" t="s"/>
      <c r="R1345" t="s">
        <v>115</v>
      </c>
      <c r="S1345" t="s">
        <v>2068</v>
      </c>
      <c r="T1345" t="s">
        <v>82</v>
      </c>
      <c r="U1345" t="s">
        <v>83</v>
      </c>
      <c r="V1345" t="s">
        <v>84</v>
      </c>
      <c r="W1345" t="s">
        <v>105</v>
      </c>
      <c r="X1345" t="s"/>
      <c r="Y1345" t="s">
        <v>86</v>
      </c>
      <c r="Z1345">
        <f>HYPERLINK("https://hotelmonitor-cachepage.eclerx.com/savepage/tk_15442508929387774_sr_2150.html","info")</f>
        <v/>
      </c>
      <c r="AA1345" t="n">
        <v>-3791757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416</v>
      </c>
      <c r="AQ1345" t="s">
        <v>91</v>
      </c>
      <c r="AR1345" t="s">
        <v>92</v>
      </c>
      <c r="AS1345" t="s"/>
      <c r="AT1345" t="s">
        <v>93</v>
      </c>
      <c r="AU1345" t="s"/>
      <c r="AV1345" t="s"/>
      <c r="AW1345" t="s"/>
      <c r="AX1345" t="s"/>
      <c r="AY1345" t="n">
        <v>3791757</v>
      </c>
      <c r="AZ1345" t="s">
        <v>2069</v>
      </c>
      <c r="BA1345" t="s"/>
      <c r="BB1345" t="n">
        <v>1174375</v>
      </c>
      <c r="BC1345" t="n">
        <v>98.74379740658701</v>
      </c>
      <c r="BD1345" t="n">
        <v>8.079616852638321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95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2071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5054.75</v>
      </c>
      <c r="L1346" t="s">
        <v>77</v>
      </c>
      <c r="M1346" t="s"/>
      <c r="N1346" t="s">
        <v>2072</v>
      </c>
      <c r="O1346" t="s">
        <v>79</v>
      </c>
      <c r="P1346" t="s">
        <v>2071</v>
      </c>
      <c r="Q1346" t="s"/>
      <c r="R1346" t="s">
        <v>80</v>
      </c>
      <c r="S1346" t="s">
        <v>468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HYPERLINK("https://hotelmonitor-cachepage.eclerx.com/savepage/tk_15442508726905365_sr_2150.html","info")</f>
        <v/>
      </c>
      <c r="AA1346" t="n">
        <v>-818041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413</v>
      </c>
      <c r="AQ1346" t="s">
        <v>91</v>
      </c>
      <c r="AR1346" t="s">
        <v>92</v>
      </c>
      <c r="AS1346" t="s"/>
      <c r="AT1346" t="s">
        <v>93</v>
      </c>
      <c r="AU1346" t="s"/>
      <c r="AV1346" t="s"/>
      <c r="AW1346" t="s"/>
      <c r="AX1346" t="s"/>
      <c r="AY1346" t="n">
        <v>818041</v>
      </c>
      <c r="AZ1346" t="s">
        <v>2073</v>
      </c>
      <c r="BA1346" t="s"/>
      <c r="BB1346" t="n">
        <v>285617</v>
      </c>
      <c r="BC1346" t="n">
        <v>98.8123065233231</v>
      </c>
      <c r="BD1346" t="n">
        <v>8.057561832462961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95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2074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797.46</v>
      </c>
      <c r="L1347" t="s">
        <v>77</v>
      </c>
      <c r="M1347" t="s"/>
      <c r="N1347" t="s">
        <v>2075</v>
      </c>
      <c r="O1347" t="s">
        <v>79</v>
      </c>
      <c r="P1347" t="s">
        <v>2074</v>
      </c>
      <c r="Q1347" t="s"/>
      <c r="R1347" t="s">
        <v>158</v>
      </c>
      <c r="S1347" t="s">
        <v>2076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HYPERLINK("https://hotelmonitor-cachepage.eclerx.com/savepage/tk_15442500907085555_sr_2150.html","info")</f>
        <v/>
      </c>
      <c r="AA1347" t="n">
        <v>-6797521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89</v>
      </c>
      <c r="AO1347" t="s">
        <v>2077</v>
      </c>
      <c r="AP1347" t="n">
        <v>110</v>
      </c>
      <c r="AQ1347" t="s">
        <v>91</v>
      </c>
      <c r="AR1347" t="s">
        <v>71</v>
      </c>
      <c r="AS1347" t="s"/>
      <c r="AT1347" t="s">
        <v>93</v>
      </c>
      <c r="AU1347" t="s"/>
      <c r="AV1347" t="s"/>
      <c r="AW1347" t="s"/>
      <c r="AX1347" t="s"/>
      <c r="AY1347" t="n">
        <v>6797521</v>
      </c>
      <c r="AZ1347" t="s"/>
      <c r="BA1347" t="s"/>
      <c r="BB1347" t="n">
        <v>1184543</v>
      </c>
      <c r="BC1347" t="n">
        <v>98.83340454101562</v>
      </c>
      <c r="BD1347" t="n">
        <v>8.036669731140137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95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2074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853.46</v>
      </c>
      <c r="L1348" t="s">
        <v>77</v>
      </c>
      <c r="M1348" t="s"/>
      <c r="N1348" t="s">
        <v>2075</v>
      </c>
      <c r="O1348" t="s">
        <v>79</v>
      </c>
      <c r="P1348" t="s">
        <v>2074</v>
      </c>
      <c r="Q1348" t="s"/>
      <c r="R1348" t="s">
        <v>158</v>
      </c>
      <c r="S1348" t="s">
        <v>2078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HYPERLINK("https://hotelmonitor-cachepage.eclerx.com/savepage/tk_15442500907085555_sr_2150.html","info")</f>
        <v/>
      </c>
      <c r="AA1348" t="n">
        <v>-6797521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89</v>
      </c>
      <c r="AO1348" t="s">
        <v>2079</v>
      </c>
      <c r="AP1348" t="n">
        <v>110</v>
      </c>
      <c r="AQ1348" t="s">
        <v>91</v>
      </c>
      <c r="AR1348" t="s">
        <v>71</v>
      </c>
      <c r="AS1348" t="s"/>
      <c r="AT1348" t="s">
        <v>93</v>
      </c>
      <c r="AU1348" t="s"/>
      <c r="AV1348" t="s"/>
      <c r="AW1348" t="s"/>
      <c r="AX1348" t="s"/>
      <c r="AY1348" t="n">
        <v>6797521</v>
      </c>
      <c r="AZ1348" t="s"/>
      <c r="BA1348" t="s"/>
      <c r="BB1348" t="n">
        <v>1184543</v>
      </c>
      <c r="BC1348" t="n">
        <v>98.83340454101562</v>
      </c>
      <c r="BD1348" t="n">
        <v>8.036669731140137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95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2074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968.8200000000001</v>
      </c>
      <c r="L1349" t="s">
        <v>77</v>
      </c>
      <c r="M1349" t="s"/>
      <c r="N1349" t="s">
        <v>2080</v>
      </c>
      <c r="O1349" t="s">
        <v>79</v>
      </c>
      <c r="P1349" t="s">
        <v>2074</v>
      </c>
      <c r="Q1349" t="s"/>
      <c r="R1349" t="s">
        <v>158</v>
      </c>
      <c r="S1349" t="s">
        <v>2081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HYPERLINK("https://hotelmonitor-cachepage.eclerx.com/savepage/tk_15442500907085555_sr_2150.html","info")</f>
        <v/>
      </c>
      <c r="AA1349" t="n">
        <v>-6797521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110</v>
      </c>
      <c r="AQ1349" t="s">
        <v>91</v>
      </c>
      <c r="AR1349" t="s">
        <v>92</v>
      </c>
      <c r="AS1349" t="s"/>
      <c r="AT1349" t="s">
        <v>93</v>
      </c>
      <c r="AU1349" t="s"/>
      <c r="AV1349" t="s"/>
      <c r="AW1349" t="s"/>
      <c r="AX1349" t="s"/>
      <c r="AY1349" t="n">
        <v>6797521</v>
      </c>
      <c r="AZ1349" t="s"/>
      <c r="BA1349" t="s"/>
      <c r="BB1349" t="n">
        <v>1184543</v>
      </c>
      <c r="BC1349" t="n">
        <v>98.83340454101562</v>
      </c>
      <c r="BD1349" t="n">
        <v>8.036669731140137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95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2082</v>
      </c>
      <c r="F1350" t="n">
        <v>1752749</v>
      </c>
      <c r="G1350" t="s">
        <v>74</v>
      </c>
      <c r="H1350" t="s">
        <v>75</v>
      </c>
      <c r="I1350" t="s"/>
      <c r="J1350" t="s">
        <v>76</v>
      </c>
      <c r="K1350" t="n">
        <v>1529.32</v>
      </c>
      <c r="L1350" t="s">
        <v>77</v>
      </c>
      <c r="M1350" t="s"/>
      <c r="N1350" t="s">
        <v>2083</v>
      </c>
      <c r="O1350" t="s">
        <v>79</v>
      </c>
      <c r="P1350" t="s">
        <v>2082</v>
      </c>
      <c r="Q1350" t="s"/>
      <c r="R1350" t="s">
        <v>115</v>
      </c>
      <c r="S1350" t="s">
        <v>1515</v>
      </c>
      <c r="T1350" t="s">
        <v>82</v>
      </c>
      <c r="U1350" t="s">
        <v>83</v>
      </c>
      <c r="V1350" t="s">
        <v>84</v>
      </c>
      <c r="W1350" t="s">
        <v>105</v>
      </c>
      <c r="X1350" t="s"/>
      <c r="Y1350" t="s">
        <v>86</v>
      </c>
      <c r="Z1350">
        <f>HYPERLINK("https://hotelmonitor-cachepage.eclerx.com/savepage/tk_15442503931964278_sr_2150.html","info")</f>
        <v/>
      </c>
      <c r="AA1350" t="n">
        <v>236541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237</v>
      </c>
      <c r="AQ1350" t="s">
        <v>91</v>
      </c>
      <c r="AR1350" t="s">
        <v>92</v>
      </c>
      <c r="AS1350" t="s"/>
      <c r="AT1350" t="s">
        <v>93</v>
      </c>
      <c r="AU1350" t="s"/>
      <c r="AV1350" t="s"/>
      <c r="AW1350" t="s"/>
      <c r="AX1350" t="s"/>
      <c r="AY1350" t="n">
        <v>910385</v>
      </c>
      <c r="AZ1350" t="s">
        <v>2084</v>
      </c>
      <c r="BA1350" t="s"/>
      <c r="BB1350" t="n">
        <v>296021</v>
      </c>
      <c r="BC1350" t="n">
        <v>98.8190841674805</v>
      </c>
      <c r="BD1350" t="n">
        <v>8.034040451049799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95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2082</v>
      </c>
      <c r="F1351" t="n">
        <v>1752749</v>
      </c>
      <c r="G1351" t="s">
        <v>74</v>
      </c>
      <c r="H1351" t="s">
        <v>75</v>
      </c>
      <c r="I1351" t="s"/>
      <c r="J1351" t="s">
        <v>76</v>
      </c>
      <c r="K1351" t="n">
        <v>1980.92</v>
      </c>
      <c r="L1351" t="s">
        <v>77</v>
      </c>
      <c r="M1351" t="s"/>
      <c r="N1351" t="s">
        <v>2085</v>
      </c>
      <c r="O1351" t="s">
        <v>79</v>
      </c>
      <c r="P1351" t="s">
        <v>2082</v>
      </c>
      <c r="Q1351" t="s"/>
      <c r="R1351" t="s">
        <v>115</v>
      </c>
      <c r="S1351" t="s">
        <v>2086</v>
      </c>
      <c r="T1351" t="s">
        <v>82</v>
      </c>
      <c r="U1351" t="s">
        <v>83</v>
      </c>
      <c r="V1351" t="s">
        <v>84</v>
      </c>
      <c r="W1351" t="s">
        <v>105</v>
      </c>
      <c r="X1351" t="s"/>
      <c r="Y1351" t="s">
        <v>86</v>
      </c>
      <c r="Z1351">
        <f>HYPERLINK("https://hotelmonitor-cachepage.eclerx.com/savepage/tk_15442503931964278_sr_2150.html","info")</f>
        <v/>
      </c>
      <c r="AA1351" t="n">
        <v>236541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89</v>
      </c>
      <c r="AO1351" t="s">
        <v>2087</v>
      </c>
      <c r="AP1351" t="n">
        <v>237</v>
      </c>
      <c r="AQ1351" t="s">
        <v>91</v>
      </c>
      <c r="AR1351" t="s">
        <v>71</v>
      </c>
      <c r="AS1351" t="s"/>
      <c r="AT1351" t="s">
        <v>93</v>
      </c>
      <c r="AU1351" t="s"/>
      <c r="AV1351" t="s"/>
      <c r="AW1351" t="s"/>
      <c r="AX1351" t="s"/>
      <c r="AY1351" t="n">
        <v>910385</v>
      </c>
      <c r="AZ1351" t="s">
        <v>2084</v>
      </c>
      <c r="BA1351" t="s"/>
      <c r="BB1351" t="n">
        <v>296021</v>
      </c>
      <c r="BC1351" t="n">
        <v>98.8190841674805</v>
      </c>
      <c r="BD1351" t="n">
        <v>8.034040451049799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95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2082</v>
      </c>
      <c r="F1352" t="n">
        <v>1752749</v>
      </c>
      <c r="G1352" t="s">
        <v>74</v>
      </c>
      <c r="H1352" t="s">
        <v>75</v>
      </c>
      <c r="I1352" t="s"/>
      <c r="J1352" t="s">
        <v>76</v>
      </c>
      <c r="K1352" t="n">
        <v>1980.92</v>
      </c>
      <c r="L1352" t="s">
        <v>77</v>
      </c>
      <c r="M1352" t="s"/>
      <c r="N1352" t="s">
        <v>2085</v>
      </c>
      <c r="O1352" t="s">
        <v>79</v>
      </c>
      <c r="P1352" t="s">
        <v>2082</v>
      </c>
      <c r="Q1352" t="s"/>
      <c r="R1352" t="s">
        <v>115</v>
      </c>
      <c r="S1352" t="s">
        <v>2086</v>
      </c>
      <c r="T1352" t="s">
        <v>82</v>
      </c>
      <c r="U1352" t="s">
        <v>83</v>
      </c>
      <c r="V1352" t="s">
        <v>84</v>
      </c>
      <c r="W1352" t="s">
        <v>105</v>
      </c>
      <c r="X1352" t="s"/>
      <c r="Y1352" t="s">
        <v>86</v>
      </c>
      <c r="Z1352">
        <f>HYPERLINK("https://hotelmonitor-cachepage.eclerx.com/savepage/tk_15442503931964278_sr_2150.html","info")</f>
        <v/>
      </c>
      <c r="AA1352" t="n">
        <v>236541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89</v>
      </c>
      <c r="AO1352" t="s">
        <v>2087</v>
      </c>
      <c r="AP1352" t="n">
        <v>237</v>
      </c>
      <c r="AQ1352" t="s">
        <v>91</v>
      </c>
      <c r="AR1352" t="s">
        <v>261</v>
      </c>
      <c r="AS1352" t="s"/>
      <c r="AT1352" t="s">
        <v>93</v>
      </c>
      <c r="AU1352" t="s"/>
      <c r="AV1352" t="s"/>
      <c r="AW1352" t="s"/>
      <c r="AX1352" t="s"/>
      <c r="AY1352" t="n">
        <v>910385</v>
      </c>
      <c r="AZ1352" t="s">
        <v>2084</v>
      </c>
      <c r="BA1352" t="s"/>
      <c r="BB1352" t="n">
        <v>296021</v>
      </c>
      <c r="BC1352" t="n">
        <v>98.8190841674805</v>
      </c>
      <c r="BD1352" t="n">
        <v>8.034040451049799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95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2082</v>
      </c>
      <c r="F1353" t="n">
        <v>1752749</v>
      </c>
      <c r="G1353" t="s">
        <v>74</v>
      </c>
      <c r="H1353" t="s">
        <v>75</v>
      </c>
      <c r="I1353" t="s"/>
      <c r="J1353" t="s">
        <v>76</v>
      </c>
      <c r="K1353" t="n">
        <v>2104.38</v>
      </c>
      <c r="L1353" t="s">
        <v>77</v>
      </c>
      <c r="M1353" t="s"/>
      <c r="N1353" t="s">
        <v>2085</v>
      </c>
      <c r="O1353" t="s">
        <v>79</v>
      </c>
      <c r="P1353" t="s">
        <v>2082</v>
      </c>
      <c r="Q1353" t="s"/>
      <c r="R1353" t="s">
        <v>115</v>
      </c>
      <c r="S1353" t="s">
        <v>1159</v>
      </c>
      <c r="T1353" t="s">
        <v>82</v>
      </c>
      <c r="U1353" t="s">
        <v>83</v>
      </c>
      <c r="V1353" t="s">
        <v>84</v>
      </c>
      <c r="W1353" t="s">
        <v>105</v>
      </c>
      <c r="X1353" t="s"/>
      <c r="Y1353" t="s">
        <v>86</v>
      </c>
      <c r="Z1353">
        <f>HYPERLINK("https://hotelmonitor-cachepage.eclerx.com/savepage/tk_15442503931964278_sr_2150.html","info")</f>
        <v/>
      </c>
      <c r="AA1353" t="n">
        <v>236541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89</v>
      </c>
      <c r="AO1353" t="s">
        <v>1077</v>
      </c>
      <c r="AP1353" t="n">
        <v>237</v>
      </c>
      <c r="AQ1353" t="s">
        <v>91</v>
      </c>
      <c r="AR1353" t="s">
        <v>71</v>
      </c>
      <c r="AS1353" t="s"/>
      <c r="AT1353" t="s">
        <v>93</v>
      </c>
      <c r="AU1353" t="s"/>
      <c r="AV1353" t="s"/>
      <c r="AW1353" t="s"/>
      <c r="AX1353" t="s"/>
      <c r="AY1353" t="n">
        <v>910385</v>
      </c>
      <c r="AZ1353" t="s">
        <v>2084</v>
      </c>
      <c r="BA1353" t="s"/>
      <c r="BB1353" t="n">
        <v>296021</v>
      </c>
      <c r="BC1353" t="n">
        <v>98.8190841674805</v>
      </c>
      <c r="BD1353" t="n">
        <v>8.034040451049799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95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2082</v>
      </c>
      <c r="F1354" t="n">
        <v>1752749</v>
      </c>
      <c r="G1354" t="s">
        <v>74</v>
      </c>
      <c r="H1354" t="s">
        <v>75</v>
      </c>
      <c r="I1354" t="s"/>
      <c r="J1354" t="s">
        <v>76</v>
      </c>
      <c r="K1354" t="n">
        <v>2104.38</v>
      </c>
      <c r="L1354" t="s">
        <v>77</v>
      </c>
      <c r="M1354" t="s"/>
      <c r="N1354" t="s">
        <v>2085</v>
      </c>
      <c r="O1354" t="s">
        <v>79</v>
      </c>
      <c r="P1354" t="s">
        <v>2082</v>
      </c>
      <c r="Q1354" t="s"/>
      <c r="R1354" t="s">
        <v>115</v>
      </c>
      <c r="S1354" t="s">
        <v>1159</v>
      </c>
      <c r="T1354" t="s">
        <v>82</v>
      </c>
      <c r="U1354" t="s">
        <v>83</v>
      </c>
      <c r="V1354" t="s">
        <v>84</v>
      </c>
      <c r="W1354" t="s">
        <v>105</v>
      </c>
      <c r="X1354" t="s"/>
      <c r="Y1354" t="s">
        <v>86</v>
      </c>
      <c r="Z1354">
        <f>HYPERLINK("https://hotelmonitor-cachepage.eclerx.com/savepage/tk_15442503931964278_sr_2150.html","info")</f>
        <v/>
      </c>
      <c r="AA1354" t="n">
        <v>236541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89</v>
      </c>
      <c r="AO1354" t="s">
        <v>1077</v>
      </c>
      <c r="AP1354" t="n">
        <v>237</v>
      </c>
      <c r="AQ1354" t="s">
        <v>91</v>
      </c>
      <c r="AR1354" t="s">
        <v>261</v>
      </c>
      <c r="AS1354" t="s"/>
      <c r="AT1354" t="s">
        <v>93</v>
      </c>
      <c r="AU1354" t="s"/>
      <c r="AV1354" t="s"/>
      <c r="AW1354" t="s"/>
      <c r="AX1354" t="s"/>
      <c r="AY1354" t="n">
        <v>910385</v>
      </c>
      <c r="AZ1354" t="s">
        <v>2084</v>
      </c>
      <c r="BA1354" t="s"/>
      <c r="BB1354" t="n">
        <v>296021</v>
      </c>
      <c r="BC1354" t="n">
        <v>98.8190841674805</v>
      </c>
      <c r="BD1354" t="n">
        <v>8.034040451049799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95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2088</v>
      </c>
      <c r="F1355" t="n">
        <v>3625531</v>
      </c>
      <c r="G1355" t="s">
        <v>74</v>
      </c>
      <c r="H1355" t="s">
        <v>75</v>
      </c>
      <c r="I1355" t="s"/>
      <c r="J1355" t="s">
        <v>76</v>
      </c>
      <c r="K1355" t="n">
        <v>8910</v>
      </c>
      <c r="L1355" t="s">
        <v>77</v>
      </c>
      <c r="M1355" t="s"/>
      <c r="N1355" t="s">
        <v>2089</v>
      </c>
      <c r="O1355" t="s">
        <v>79</v>
      </c>
      <c r="P1355" t="s">
        <v>2090</v>
      </c>
      <c r="Q1355" t="s"/>
      <c r="R1355" t="s">
        <v>168</v>
      </c>
      <c r="S1355" t="s">
        <v>2091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>
        <f>HYPERLINK("https://hotelmonitor-cachepage.eclerx.com/savepage/tk_15442502258373835_sr_2150.html","info")</f>
        <v/>
      </c>
      <c r="AA1355" t="n">
        <v>528121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89</v>
      </c>
      <c r="AO1355" t="s">
        <v>131</v>
      </c>
      <c r="AP1355" t="n">
        <v>178</v>
      </c>
      <c r="AQ1355" t="s">
        <v>91</v>
      </c>
      <c r="AR1355" t="s">
        <v>477</v>
      </c>
      <c r="AS1355" t="s"/>
      <c r="AT1355" t="s">
        <v>93</v>
      </c>
      <c r="AU1355" t="s"/>
      <c r="AV1355" t="s"/>
      <c r="AW1355" t="s"/>
      <c r="AX1355" t="s"/>
      <c r="AY1355" t="n">
        <v>3791577</v>
      </c>
      <c r="AZ1355" t="s">
        <v>2092</v>
      </c>
      <c r="BA1355" t="s"/>
      <c r="BB1355" t="n">
        <v>108579</v>
      </c>
      <c r="BC1355" t="n">
        <v>98.815254</v>
      </c>
      <c r="BD1355" t="n">
        <v>8.039731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95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2088</v>
      </c>
      <c r="F1356" t="n">
        <v>3625531</v>
      </c>
      <c r="G1356" t="s">
        <v>74</v>
      </c>
      <c r="H1356" t="s">
        <v>75</v>
      </c>
      <c r="I1356" t="s"/>
      <c r="J1356" t="s">
        <v>76</v>
      </c>
      <c r="K1356" t="n">
        <v>8910</v>
      </c>
      <c r="L1356" t="s">
        <v>77</v>
      </c>
      <c r="M1356" t="s"/>
      <c r="N1356" t="s">
        <v>2089</v>
      </c>
      <c r="O1356" t="s">
        <v>79</v>
      </c>
      <c r="P1356" t="s">
        <v>2090</v>
      </c>
      <c r="Q1356" t="s"/>
      <c r="R1356" t="s">
        <v>168</v>
      </c>
      <c r="S1356" t="s">
        <v>2091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>
        <f>HYPERLINK("https://hotelmonitor-cachepage.eclerx.com/savepage/tk_15442502258373835_sr_2150.html","info")</f>
        <v/>
      </c>
      <c r="AA1356" t="n">
        <v>528121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89</v>
      </c>
      <c r="AO1356" t="s">
        <v>131</v>
      </c>
      <c r="AP1356" t="n">
        <v>178</v>
      </c>
      <c r="AQ1356" t="s">
        <v>91</v>
      </c>
      <c r="AR1356" t="s">
        <v>2093</v>
      </c>
      <c r="AS1356" t="s"/>
      <c r="AT1356" t="s">
        <v>93</v>
      </c>
      <c r="AU1356" t="s"/>
      <c r="AV1356" t="s"/>
      <c r="AW1356" t="s"/>
      <c r="AX1356" t="s"/>
      <c r="AY1356" t="n">
        <v>3791577</v>
      </c>
      <c r="AZ1356" t="s">
        <v>2092</v>
      </c>
      <c r="BA1356" t="s"/>
      <c r="BB1356" t="n">
        <v>108579</v>
      </c>
      <c r="BC1356" t="n">
        <v>98.815254</v>
      </c>
      <c r="BD1356" t="n">
        <v>8.039731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95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2088</v>
      </c>
      <c r="F1357" t="n">
        <v>3625531</v>
      </c>
      <c r="G1357" t="s">
        <v>74</v>
      </c>
      <c r="H1357" t="s">
        <v>75</v>
      </c>
      <c r="I1357" t="s"/>
      <c r="J1357" t="s">
        <v>76</v>
      </c>
      <c r="K1357" t="n">
        <v>8910</v>
      </c>
      <c r="L1357" t="s">
        <v>77</v>
      </c>
      <c r="M1357" t="s"/>
      <c r="N1357" t="s">
        <v>2089</v>
      </c>
      <c r="O1357" t="s">
        <v>79</v>
      </c>
      <c r="P1357" t="s">
        <v>2090</v>
      </c>
      <c r="Q1357" t="s"/>
      <c r="R1357" t="s">
        <v>168</v>
      </c>
      <c r="S1357" t="s">
        <v>2091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>
        <f>HYPERLINK("https://hotelmonitor-cachepage.eclerx.com/savepage/tk_15442502258373835_sr_2150.html","info")</f>
        <v/>
      </c>
      <c r="AA1357" t="n">
        <v>528121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178</v>
      </c>
      <c r="AQ1357" t="s">
        <v>91</v>
      </c>
      <c r="AR1357" t="s">
        <v>92</v>
      </c>
      <c r="AS1357" t="s"/>
      <c r="AT1357" t="s">
        <v>93</v>
      </c>
      <c r="AU1357" t="s"/>
      <c r="AV1357" t="s"/>
      <c r="AW1357" t="s"/>
      <c r="AX1357" t="s"/>
      <c r="AY1357" t="n">
        <v>3791577</v>
      </c>
      <c r="AZ1357" t="s">
        <v>2092</v>
      </c>
      <c r="BA1357" t="s"/>
      <c r="BB1357" t="n">
        <v>108579</v>
      </c>
      <c r="BC1357" t="n">
        <v>98.815254</v>
      </c>
      <c r="BD1357" t="n">
        <v>8.039731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95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2088</v>
      </c>
      <c r="F1358" t="n">
        <v>3625531</v>
      </c>
      <c r="G1358" t="s">
        <v>74</v>
      </c>
      <c r="H1358" t="s">
        <v>75</v>
      </c>
      <c r="I1358" t="s"/>
      <c r="J1358" t="s">
        <v>76</v>
      </c>
      <c r="K1358" t="n">
        <v>9559</v>
      </c>
      <c r="L1358" t="s">
        <v>77</v>
      </c>
      <c r="M1358" t="s"/>
      <c r="N1358" t="s">
        <v>2089</v>
      </c>
      <c r="O1358" t="s">
        <v>79</v>
      </c>
      <c r="P1358" t="s">
        <v>2090</v>
      </c>
      <c r="Q1358" t="s"/>
      <c r="R1358" t="s">
        <v>168</v>
      </c>
      <c r="S1358" t="s">
        <v>2094</v>
      </c>
      <c r="T1358" t="s">
        <v>82</v>
      </c>
      <c r="U1358" t="s">
        <v>83</v>
      </c>
      <c r="V1358" t="s">
        <v>84</v>
      </c>
      <c r="W1358" t="s">
        <v>105</v>
      </c>
      <c r="X1358" t="s"/>
      <c r="Y1358" t="s">
        <v>86</v>
      </c>
      <c r="Z1358">
        <f>HYPERLINK("https://hotelmonitor-cachepage.eclerx.com/savepage/tk_15442502258373835_sr_2150.html","info")</f>
        <v/>
      </c>
      <c r="AA1358" t="n">
        <v>528121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89</v>
      </c>
      <c r="AO1358" t="s">
        <v>131</v>
      </c>
      <c r="AP1358" t="n">
        <v>178</v>
      </c>
      <c r="AQ1358" t="s">
        <v>91</v>
      </c>
      <c r="AR1358" t="s">
        <v>477</v>
      </c>
      <c r="AS1358" t="s"/>
      <c r="AT1358" t="s">
        <v>93</v>
      </c>
      <c r="AU1358" t="s"/>
      <c r="AV1358" t="s"/>
      <c r="AW1358" t="s"/>
      <c r="AX1358" t="s"/>
      <c r="AY1358" t="n">
        <v>3791577</v>
      </c>
      <c r="AZ1358" t="s">
        <v>2092</v>
      </c>
      <c r="BA1358" t="s"/>
      <c r="BB1358" t="n">
        <v>108579</v>
      </c>
      <c r="BC1358" t="n">
        <v>98.815254</v>
      </c>
      <c r="BD1358" t="n">
        <v>8.039731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95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2088</v>
      </c>
      <c r="F1359" t="n">
        <v>3625531</v>
      </c>
      <c r="G1359" t="s">
        <v>74</v>
      </c>
      <c r="H1359" t="s">
        <v>75</v>
      </c>
      <c r="I1359" t="s"/>
      <c r="J1359" t="s">
        <v>76</v>
      </c>
      <c r="K1359" t="n">
        <v>9559</v>
      </c>
      <c r="L1359" t="s">
        <v>77</v>
      </c>
      <c r="M1359" t="s"/>
      <c r="N1359" t="s">
        <v>2089</v>
      </c>
      <c r="O1359" t="s">
        <v>79</v>
      </c>
      <c r="P1359" t="s">
        <v>2090</v>
      </c>
      <c r="Q1359" t="s"/>
      <c r="R1359" t="s">
        <v>168</v>
      </c>
      <c r="S1359" t="s">
        <v>2094</v>
      </c>
      <c r="T1359" t="s">
        <v>82</v>
      </c>
      <c r="U1359" t="s">
        <v>83</v>
      </c>
      <c r="V1359" t="s">
        <v>84</v>
      </c>
      <c r="W1359" t="s">
        <v>105</v>
      </c>
      <c r="X1359" t="s"/>
      <c r="Y1359" t="s">
        <v>86</v>
      </c>
      <c r="Z1359">
        <f>HYPERLINK("https://hotelmonitor-cachepage.eclerx.com/savepage/tk_15442502258373835_sr_2150.html","info")</f>
        <v/>
      </c>
      <c r="AA1359" t="n">
        <v>528121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131</v>
      </c>
      <c r="AP1359" t="n">
        <v>178</v>
      </c>
      <c r="AQ1359" t="s">
        <v>91</v>
      </c>
      <c r="AR1359" t="s">
        <v>2093</v>
      </c>
      <c r="AS1359" t="s"/>
      <c r="AT1359" t="s">
        <v>93</v>
      </c>
      <c r="AU1359" t="s"/>
      <c r="AV1359" t="s"/>
      <c r="AW1359" t="s"/>
      <c r="AX1359" t="s"/>
      <c r="AY1359" t="n">
        <v>3791577</v>
      </c>
      <c r="AZ1359" t="s">
        <v>2092</v>
      </c>
      <c r="BA1359" t="s"/>
      <c r="BB1359" t="n">
        <v>108579</v>
      </c>
      <c r="BC1359" t="n">
        <v>98.815254</v>
      </c>
      <c r="BD1359" t="n">
        <v>8.039731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95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2088</v>
      </c>
      <c r="F1360" t="n">
        <v>3625531</v>
      </c>
      <c r="G1360" t="s">
        <v>74</v>
      </c>
      <c r="H1360" t="s">
        <v>75</v>
      </c>
      <c r="I1360" t="s"/>
      <c r="J1360" t="s">
        <v>76</v>
      </c>
      <c r="K1360" t="n">
        <v>9559</v>
      </c>
      <c r="L1360" t="s">
        <v>77</v>
      </c>
      <c r="M1360" t="s"/>
      <c r="N1360" t="s">
        <v>2089</v>
      </c>
      <c r="O1360" t="s">
        <v>79</v>
      </c>
      <c r="P1360" t="s">
        <v>2090</v>
      </c>
      <c r="Q1360" t="s"/>
      <c r="R1360" t="s">
        <v>168</v>
      </c>
      <c r="S1360" t="s">
        <v>2095</v>
      </c>
      <c r="T1360" t="s">
        <v>82</v>
      </c>
      <c r="U1360" t="s">
        <v>83</v>
      </c>
      <c r="V1360" t="s">
        <v>84</v>
      </c>
      <c r="W1360" t="s">
        <v>105</v>
      </c>
      <c r="X1360" t="s"/>
      <c r="Y1360" t="s">
        <v>86</v>
      </c>
      <c r="Z1360">
        <f>HYPERLINK("https://hotelmonitor-cachepage.eclerx.com/savepage/tk_15442502258373835_sr_2150.html","info")</f>
        <v/>
      </c>
      <c r="AA1360" t="n">
        <v>528121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178</v>
      </c>
      <c r="AQ1360" t="s">
        <v>91</v>
      </c>
      <c r="AR1360" t="s">
        <v>92</v>
      </c>
      <c r="AS1360" t="s"/>
      <c r="AT1360" t="s">
        <v>93</v>
      </c>
      <c r="AU1360" t="s"/>
      <c r="AV1360" t="s"/>
      <c r="AW1360" t="s"/>
      <c r="AX1360" t="s"/>
      <c r="AY1360" t="n">
        <v>3791577</v>
      </c>
      <c r="AZ1360" t="s">
        <v>2092</v>
      </c>
      <c r="BA1360" t="s"/>
      <c r="BB1360" t="n">
        <v>108579</v>
      </c>
      <c r="BC1360" t="n">
        <v>98.815254</v>
      </c>
      <c r="BD1360" t="n">
        <v>8.039731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95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2088</v>
      </c>
      <c r="F1361" t="n">
        <v>3625531</v>
      </c>
      <c r="G1361" t="s">
        <v>74</v>
      </c>
      <c r="H1361" t="s">
        <v>75</v>
      </c>
      <c r="I1361" t="s"/>
      <c r="J1361" t="s">
        <v>76</v>
      </c>
      <c r="K1361" t="n">
        <v>9810</v>
      </c>
      <c r="L1361" t="s">
        <v>77</v>
      </c>
      <c r="M1361" t="s"/>
      <c r="N1361" t="s">
        <v>2096</v>
      </c>
      <c r="O1361" t="s">
        <v>79</v>
      </c>
      <c r="P1361" t="s">
        <v>2090</v>
      </c>
      <c r="Q1361" t="s"/>
      <c r="R1361" t="s">
        <v>168</v>
      </c>
      <c r="S1361" t="s">
        <v>2097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HYPERLINK("https://hotelmonitor-cachepage.eclerx.com/savepage/tk_15442502258373835_sr_2150.html","info")</f>
        <v/>
      </c>
      <c r="AA1361" t="n">
        <v>528121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89</v>
      </c>
      <c r="AO1361" t="s">
        <v>131</v>
      </c>
      <c r="AP1361" t="n">
        <v>178</v>
      </c>
      <c r="AQ1361" t="s">
        <v>91</v>
      </c>
      <c r="AR1361" t="s">
        <v>477</v>
      </c>
      <c r="AS1361" t="s"/>
      <c r="AT1361" t="s">
        <v>93</v>
      </c>
      <c r="AU1361" t="s"/>
      <c r="AV1361" t="s"/>
      <c r="AW1361" t="s"/>
      <c r="AX1361" t="s"/>
      <c r="AY1361" t="n">
        <v>3791577</v>
      </c>
      <c r="AZ1361" t="s">
        <v>2092</v>
      </c>
      <c r="BA1361" t="s"/>
      <c r="BB1361" t="n">
        <v>108579</v>
      </c>
      <c r="BC1361" t="n">
        <v>98.815254</v>
      </c>
      <c r="BD1361" t="n">
        <v>8.039731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95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2088</v>
      </c>
      <c r="F1362" t="n">
        <v>3625531</v>
      </c>
      <c r="G1362" t="s">
        <v>74</v>
      </c>
      <c r="H1362" t="s">
        <v>75</v>
      </c>
      <c r="I1362" t="s"/>
      <c r="J1362" t="s">
        <v>76</v>
      </c>
      <c r="K1362" t="n">
        <v>9810</v>
      </c>
      <c r="L1362" t="s">
        <v>77</v>
      </c>
      <c r="M1362" t="s"/>
      <c r="N1362" t="s">
        <v>2098</v>
      </c>
      <c r="O1362" t="s">
        <v>79</v>
      </c>
      <c r="P1362" t="s">
        <v>2090</v>
      </c>
      <c r="Q1362" t="s"/>
      <c r="R1362" t="s">
        <v>168</v>
      </c>
      <c r="S1362" t="s">
        <v>2097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HYPERLINK("https://hotelmonitor-cachepage.eclerx.com/savepage/tk_15442502258373835_sr_2150.html","info")</f>
        <v/>
      </c>
      <c r="AA1362" t="n">
        <v>528121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89</v>
      </c>
      <c r="AO1362" t="s">
        <v>131</v>
      </c>
      <c r="AP1362" t="n">
        <v>178</v>
      </c>
      <c r="AQ1362" t="s">
        <v>91</v>
      </c>
      <c r="AR1362" t="s">
        <v>477</v>
      </c>
      <c r="AS1362" t="s"/>
      <c r="AT1362" t="s">
        <v>93</v>
      </c>
      <c r="AU1362" t="s"/>
      <c r="AV1362" t="s"/>
      <c r="AW1362" t="s"/>
      <c r="AX1362" t="s"/>
      <c r="AY1362" t="n">
        <v>3791577</v>
      </c>
      <c r="AZ1362" t="s">
        <v>2092</v>
      </c>
      <c r="BA1362" t="s"/>
      <c r="BB1362" t="n">
        <v>108579</v>
      </c>
      <c r="BC1362" t="n">
        <v>98.815254</v>
      </c>
      <c r="BD1362" t="n">
        <v>8.039731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95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2088</v>
      </c>
      <c r="F1363" t="n">
        <v>3625531</v>
      </c>
      <c r="G1363" t="s">
        <v>74</v>
      </c>
      <c r="H1363" t="s">
        <v>75</v>
      </c>
      <c r="I1363" t="s"/>
      <c r="J1363" t="s">
        <v>76</v>
      </c>
      <c r="K1363" t="n">
        <v>9810</v>
      </c>
      <c r="L1363" t="s">
        <v>77</v>
      </c>
      <c r="M1363" t="s"/>
      <c r="N1363" t="s">
        <v>2096</v>
      </c>
      <c r="O1363" t="s">
        <v>79</v>
      </c>
      <c r="P1363" t="s">
        <v>2090</v>
      </c>
      <c r="Q1363" t="s"/>
      <c r="R1363" t="s">
        <v>168</v>
      </c>
      <c r="S1363" t="s">
        <v>2097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HYPERLINK("https://hotelmonitor-cachepage.eclerx.com/savepage/tk_15442502258373835_sr_2150.html","info")</f>
        <v/>
      </c>
      <c r="AA1363" t="n">
        <v>528121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89</v>
      </c>
      <c r="AO1363" t="s">
        <v>131</v>
      </c>
      <c r="AP1363" t="n">
        <v>178</v>
      </c>
      <c r="AQ1363" t="s">
        <v>91</v>
      </c>
      <c r="AR1363" t="s">
        <v>2093</v>
      </c>
      <c r="AS1363" t="s"/>
      <c r="AT1363" t="s">
        <v>93</v>
      </c>
      <c r="AU1363" t="s"/>
      <c r="AV1363" t="s"/>
      <c r="AW1363" t="s"/>
      <c r="AX1363" t="s"/>
      <c r="AY1363" t="n">
        <v>3791577</v>
      </c>
      <c r="AZ1363" t="s">
        <v>2092</v>
      </c>
      <c r="BA1363" t="s"/>
      <c r="BB1363" t="n">
        <v>108579</v>
      </c>
      <c r="BC1363" t="n">
        <v>98.815254</v>
      </c>
      <c r="BD1363" t="n">
        <v>8.039731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95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2088</v>
      </c>
      <c r="F1364" t="n">
        <v>3625531</v>
      </c>
      <c r="G1364" t="s">
        <v>74</v>
      </c>
      <c r="H1364" t="s">
        <v>75</v>
      </c>
      <c r="I1364" t="s"/>
      <c r="J1364" t="s">
        <v>76</v>
      </c>
      <c r="K1364" t="n">
        <v>9810</v>
      </c>
      <c r="L1364" t="s">
        <v>77</v>
      </c>
      <c r="M1364" t="s"/>
      <c r="N1364" t="s">
        <v>2098</v>
      </c>
      <c r="O1364" t="s">
        <v>79</v>
      </c>
      <c r="P1364" t="s">
        <v>2090</v>
      </c>
      <c r="Q1364" t="s"/>
      <c r="R1364" t="s">
        <v>168</v>
      </c>
      <c r="S1364" t="s">
        <v>2097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HYPERLINK("https://hotelmonitor-cachepage.eclerx.com/savepage/tk_15442502258373835_sr_2150.html","info")</f>
        <v/>
      </c>
      <c r="AA1364" t="n">
        <v>528121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89</v>
      </c>
      <c r="AO1364" t="s">
        <v>131</v>
      </c>
      <c r="AP1364" t="n">
        <v>178</v>
      </c>
      <c r="AQ1364" t="s">
        <v>91</v>
      </c>
      <c r="AR1364" t="s">
        <v>2093</v>
      </c>
      <c r="AS1364" t="s"/>
      <c r="AT1364" t="s">
        <v>93</v>
      </c>
      <c r="AU1364" t="s"/>
      <c r="AV1364" t="s"/>
      <c r="AW1364" t="s"/>
      <c r="AX1364" t="s"/>
      <c r="AY1364" t="n">
        <v>3791577</v>
      </c>
      <c r="AZ1364" t="s">
        <v>2092</v>
      </c>
      <c r="BA1364" t="s"/>
      <c r="BB1364" t="n">
        <v>108579</v>
      </c>
      <c r="BC1364" t="n">
        <v>98.815254</v>
      </c>
      <c r="BD1364" t="n">
        <v>8.039731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95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2088</v>
      </c>
      <c r="F1365" t="n">
        <v>3625531</v>
      </c>
      <c r="G1365" t="s">
        <v>74</v>
      </c>
      <c r="H1365" t="s">
        <v>75</v>
      </c>
      <c r="I1365" t="s"/>
      <c r="J1365" t="s">
        <v>76</v>
      </c>
      <c r="K1365" t="n">
        <v>9810</v>
      </c>
      <c r="L1365" t="s">
        <v>77</v>
      </c>
      <c r="M1365" t="s"/>
      <c r="N1365" t="s">
        <v>2099</v>
      </c>
      <c r="O1365" t="s">
        <v>79</v>
      </c>
      <c r="P1365" t="s">
        <v>2090</v>
      </c>
      <c r="Q1365" t="s"/>
      <c r="R1365" t="s">
        <v>168</v>
      </c>
      <c r="S1365" t="s">
        <v>2097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HYPERLINK("https://hotelmonitor-cachepage.eclerx.com/savepage/tk_15442502258373835_sr_2150.html","info")</f>
        <v/>
      </c>
      <c r="AA1365" t="n">
        <v>528121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178</v>
      </c>
      <c r="AQ1365" t="s">
        <v>91</v>
      </c>
      <c r="AR1365" t="s">
        <v>92</v>
      </c>
      <c r="AS1365" t="s"/>
      <c r="AT1365" t="s">
        <v>93</v>
      </c>
      <c r="AU1365" t="s"/>
      <c r="AV1365" t="s"/>
      <c r="AW1365" t="s"/>
      <c r="AX1365" t="s"/>
      <c r="AY1365" t="n">
        <v>3791577</v>
      </c>
      <c r="AZ1365" t="s">
        <v>2092</v>
      </c>
      <c r="BA1365" t="s"/>
      <c r="BB1365" t="n">
        <v>108579</v>
      </c>
      <c r="BC1365" t="n">
        <v>98.815254</v>
      </c>
      <c r="BD1365" t="n">
        <v>8.039731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95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2088</v>
      </c>
      <c r="F1366" t="n">
        <v>3625531</v>
      </c>
      <c r="G1366" t="s">
        <v>74</v>
      </c>
      <c r="H1366" t="s">
        <v>75</v>
      </c>
      <c r="I1366" t="s"/>
      <c r="J1366" t="s">
        <v>76</v>
      </c>
      <c r="K1366" t="n">
        <v>9810</v>
      </c>
      <c r="L1366" t="s">
        <v>77</v>
      </c>
      <c r="M1366" t="s"/>
      <c r="N1366" t="s">
        <v>2100</v>
      </c>
      <c r="O1366" t="s">
        <v>79</v>
      </c>
      <c r="P1366" t="s">
        <v>2090</v>
      </c>
      <c r="Q1366" t="s"/>
      <c r="R1366" t="s">
        <v>168</v>
      </c>
      <c r="S1366" t="s">
        <v>2097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>
        <f>HYPERLINK("https://hotelmonitor-cachepage.eclerx.com/savepage/tk_15442502258373835_sr_2150.html","info")</f>
        <v/>
      </c>
      <c r="AA1366" t="n">
        <v>528121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178</v>
      </c>
      <c r="AQ1366" t="s">
        <v>91</v>
      </c>
      <c r="AR1366" t="s">
        <v>92</v>
      </c>
      <c r="AS1366" t="s"/>
      <c r="AT1366" t="s">
        <v>93</v>
      </c>
      <c r="AU1366" t="s"/>
      <c r="AV1366" t="s"/>
      <c r="AW1366" t="s"/>
      <c r="AX1366" t="s"/>
      <c r="AY1366" t="n">
        <v>3791577</v>
      </c>
      <c r="AZ1366" t="s">
        <v>2092</v>
      </c>
      <c r="BA1366" t="s"/>
      <c r="BB1366" t="n">
        <v>108579</v>
      </c>
      <c r="BC1366" t="n">
        <v>98.815254</v>
      </c>
      <c r="BD1366" t="n">
        <v>8.039731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95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2088</v>
      </c>
      <c r="F1367" t="n">
        <v>3625531</v>
      </c>
      <c r="G1367" t="s">
        <v>74</v>
      </c>
      <c r="H1367" t="s">
        <v>75</v>
      </c>
      <c r="I1367" t="s"/>
      <c r="J1367" t="s">
        <v>76</v>
      </c>
      <c r="K1367" t="n">
        <v>10459</v>
      </c>
      <c r="L1367" t="s">
        <v>77</v>
      </c>
      <c r="M1367" t="s"/>
      <c r="N1367" t="s">
        <v>2096</v>
      </c>
      <c r="O1367" t="s">
        <v>79</v>
      </c>
      <c r="P1367" t="s">
        <v>2090</v>
      </c>
      <c r="Q1367" t="s"/>
      <c r="R1367" t="s">
        <v>168</v>
      </c>
      <c r="S1367" t="s">
        <v>2101</v>
      </c>
      <c r="T1367" t="s">
        <v>82</v>
      </c>
      <c r="U1367" t="s">
        <v>83</v>
      </c>
      <c r="V1367" t="s">
        <v>84</v>
      </c>
      <c r="W1367" t="s">
        <v>105</v>
      </c>
      <c r="X1367" t="s"/>
      <c r="Y1367" t="s">
        <v>86</v>
      </c>
      <c r="Z1367">
        <f>HYPERLINK("https://hotelmonitor-cachepage.eclerx.com/savepage/tk_15442502258373835_sr_2150.html","info")</f>
        <v/>
      </c>
      <c r="AA1367" t="n">
        <v>528121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89</v>
      </c>
      <c r="AO1367" t="s">
        <v>131</v>
      </c>
      <c r="AP1367" t="n">
        <v>178</v>
      </c>
      <c r="AQ1367" t="s">
        <v>91</v>
      </c>
      <c r="AR1367" t="s">
        <v>477</v>
      </c>
      <c r="AS1367" t="s"/>
      <c r="AT1367" t="s">
        <v>93</v>
      </c>
      <c r="AU1367" t="s"/>
      <c r="AV1367" t="s"/>
      <c r="AW1367" t="s"/>
      <c r="AX1367" t="s"/>
      <c r="AY1367" t="n">
        <v>3791577</v>
      </c>
      <c r="AZ1367" t="s">
        <v>2092</v>
      </c>
      <c r="BA1367" t="s"/>
      <c r="BB1367" t="n">
        <v>108579</v>
      </c>
      <c r="BC1367" t="n">
        <v>98.815254</v>
      </c>
      <c r="BD1367" t="n">
        <v>8.039731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95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2088</v>
      </c>
      <c r="F1368" t="n">
        <v>3625531</v>
      </c>
      <c r="G1368" t="s">
        <v>74</v>
      </c>
      <c r="H1368" t="s">
        <v>75</v>
      </c>
      <c r="I1368" t="s"/>
      <c r="J1368" t="s">
        <v>76</v>
      </c>
      <c r="K1368" t="n">
        <v>10459</v>
      </c>
      <c r="L1368" t="s">
        <v>77</v>
      </c>
      <c r="M1368" t="s"/>
      <c r="N1368" t="s">
        <v>2098</v>
      </c>
      <c r="O1368" t="s">
        <v>79</v>
      </c>
      <c r="P1368" t="s">
        <v>2090</v>
      </c>
      <c r="Q1368" t="s"/>
      <c r="R1368" t="s">
        <v>168</v>
      </c>
      <c r="S1368" t="s">
        <v>2101</v>
      </c>
      <c r="T1368" t="s">
        <v>82</v>
      </c>
      <c r="U1368" t="s">
        <v>83</v>
      </c>
      <c r="V1368" t="s">
        <v>84</v>
      </c>
      <c r="W1368" t="s">
        <v>105</v>
      </c>
      <c r="X1368" t="s"/>
      <c r="Y1368" t="s">
        <v>86</v>
      </c>
      <c r="Z1368">
        <f>HYPERLINK("https://hotelmonitor-cachepage.eclerx.com/savepage/tk_15442502258373835_sr_2150.html","info")</f>
        <v/>
      </c>
      <c r="AA1368" t="n">
        <v>528121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89</v>
      </c>
      <c r="AO1368" t="s">
        <v>131</v>
      </c>
      <c r="AP1368" t="n">
        <v>178</v>
      </c>
      <c r="AQ1368" t="s">
        <v>91</v>
      </c>
      <c r="AR1368" t="s">
        <v>477</v>
      </c>
      <c r="AS1368" t="s"/>
      <c r="AT1368" t="s">
        <v>93</v>
      </c>
      <c r="AU1368" t="s"/>
      <c r="AV1368" t="s"/>
      <c r="AW1368" t="s"/>
      <c r="AX1368" t="s"/>
      <c r="AY1368" t="n">
        <v>3791577</v>
      </c>
      <c r="AZ1368" t="s">
        <v>2092</v>
      </c>
      <c r="BA1368" t="s"/>
      <c r="BB1368" t="n">
        <v>108579</v>
      </c>
      <c r="BC1368" t="n">
        <v>98.815254</v>
      </c>
      <c r="BD1368" t="n">
        <v>8.039731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95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2088</v>
      </c>
      <c r="F1369" t="n">
        <v>3625531</v>
      </c>
      <c r="G1369" t="s">
        <v>74</v>
      </c>
      <c r="H1369" t="s">
        <v>75</v>
      </c>
      <c r="I1369" t="s"/>
      <c r="J1369" t="s">
        <v>76</v>
      </c>
      <c r="K1369" t="n">
        <v>10459</v>
      </c>
      <c r="L1369" t="s">
        <v>77</v>
      </c>
      <c r="M1369" t="s"/>
      <c r="N1369" t="s">
        <v>2096</v>
      </c>
      <c r="O1369" t="s">
        <v>79</v>
      </c>
      <c r="P1369" t="s">
        <v>2090</v>
      </c>
      <c r="Q1369" t="s"/>
      <c r="R1369" t="s">
        <v>168</v>
      </c>
      <c r="S1369" t="s">
        <v>2101</v>
      </c>
      <c r="T1369" t="s">
        <v>82</v>
      </c>
      <c r="U1369" t="s">
        <v>83</v>
      </c>
      <c r="V1369" t="s">
        <v>84</v>
      </c>
      <c r="W1369" t="s">
        <v>105</v>
      </c>
      <c r="X1369" t="s"/>
      <c r="Y1369" t="s">
        <v>86</v>
      </c>
      <c r="Z1369">
        <f>HYPERLINK("https://hotelmonitor-cachepage.eclerx.com/savepage/tk_15442502258373835_sr_2150.html","info")</f>
        <v/>
      </c>
      <c r="AA1369" t="n">
        <v>528121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89</v>
      </c>
      <c r="AO1369" t="s">
        <v>131</v>
      </c>
      <c r="AP1369" t="n">
        <v>178</v>
      </c>
      <c r="AQ1369" t="s">
        <v>91</v>
      </c>
      <c r="AR1369" t="s">
        <v>2093</v>
      </c>
      <c r="AS1369" t="s"/>
      <c r="AT1369" t="s">
        <v>93</v>
      </c>
      <c r="AU1369" t="s"/>
      <c r="AV1369" t="s"/>
      <c r="AW1369" t="s"/>
      <c r="AX1369" t="s"/>
      <c r="AY1369" t="n">
        <v>3791577</v>
      </c>
      <c r="AZ1369" t="s">
        <v>2092</v>
      </c>
      <c r="BA1369" t="s"/>
      <c r="BB1369" t="n">
        <v>108579</v>
      </c>
      <c r="BC1369" t="n">
        <v>98.815254</v>
      </c>
      <c r="BD1369" t="n">
        <v>8.039731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95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2088</v>
      </c>
      <c r="F1370" t="n">
        <v>3625531</v>
      </c>
      <c r="G1370" t="s">
        <v>74</v>
      </c>
      <c r="H1370" t="s">
        <v>75</v>
      </c>
      <c r="I1370" t="s"/>
      <c r="J1370" t="s">
        <v>76</v>
      </c>
      <c r="K1370" t="n">
        <v>10459</v>
      </c>
      <c r="L1370" t="s">
        <v>77</v>
      </c>
      <c r="M1370" t="s"/>
      <c r="N1370" t="s">
        <v>2098</v>
      </c>
      <c r="O1370" t="s">
        <v>79</v>
      </c>
      <c r="P1370" t="s">
        <v>2090</v>
      </c>
      <c r="Q1370" t="s"/>
      <c r="R1370" t="s">
        <v>168</v>
      </c>
      <c r="S1370" t="s">
        <v>2101</v>
      </c>
      <c r="T1370" t="s">
        <v>82</v>
      </c>
      <c r="U1370" t="s">
        <v>83</v>
      </c>
      <c r="V1370" t="s">
        <v>84</v>
      </c>
      <c r="W1370" t="s">
        <v>105</v>
      </c>
      <c r="X1370" t="s"/>
      <c r="Y1370" t="s">
        <v>86</v>
      </c>
      <c r="Z1370">
        <f>HYPERLINK("https://hotelmonitor-cachepage.eclerx.com/savepage/tk_15442502258373835_sr_2150.html","info")</f>
        <v/>
      </c>
      <c r="AA1370" t="n">
        <v>528121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89</v>
      </c>
      <c r="AO1370" t="s">
        <v>131</v>
      </c>
      <c r="AP1370" t="n">
        <v>178</v>
      </c>
      <c r="AQ1370" t="s">
        <v>91</v>
      </c>
      <c r="AR1370" t="s">
        <v>2093</v>
      </c>
      <c r="AS1370" t="s"/>
      <c r="AT1370" t="s">
        <v>93</v>
      </c>
      <c r="AU1370" t="s"/>
      <c r="AV1370" t="s"/>
      <c r="AW1370" t="s"/>
      <c r="AX1370" t="s"/>
      <c r="AY1370" t="n">
        <v>3791577</v>
      </c>
      <c r="AZ1370" t="s">
        <v>2092</v>
      </c>
      <c r="BA1370" t="s"/>
      <c r="BB1370" t="n">
        <v>108579</v>
      </c>
      <c r="BC1370" t="n">
        <v>98.815254</v>
      </c>
      <c r="BD1370" t="n">
        <v>8.039731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95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2088</v>
      </c>
      <c r="F1371" t="n">
        <v>3625531</v>
      </c>
      <c r="G1371" t="s">
        <v>74</v>
      </c>
      <c r="H1371" t="s">
        <v>75</v>
      </c>
      <c r="I1371" t="s"/>
      <c r="J1371" t="s">
        <v>76</v>
      </c>
      <c r="K1371" t="n">
        <v>10459</v>
      </c>
      <c r="L1371" t="s">
        <v>77</v>
      </c>
      <c r="M1371" t="s"/>
      <c r="N1371" t="s">
        <v>2099</v>
      </c>
      <c r="O1371" t="s">
        <v>79</v>
      </c>
      <c r="P1371" t="s">
        <v>2090</v>
      </c>
      <c r="Q1371" t="s"/>
      <c r="R1371" t="s">
        <v>168</v>
      </c>
      <c r="S1371" t="s">
        <v>2102</v>
      </c>
      <c r="T1371" t="s">
        <v>82</v>
      </c>
      <c r="U1371" t="s">
        <v>83</v>
      </c>
      <c r="V1371" t="s">
        <v>84</v>
      </c>
      <c r="W1371" t="s">
        <v>105</v>
      </c>
      <c r="X1371" t="s"/>
      <c r="Y1371" t="s">
        <v>86</v>
      </c>
      <c r="Z1371">
        <f>HYPERLINK("https://hotelmonitor-cachepage.eclerx.com/savepage/tk_15442502258373835_sr_2150.html","info")</f>
        <v/>
      </c>
      <c r="AA1371" t="n">
        <v>528121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178</v>
      </c>
      <c r="AQ1371" t="s">
        <v>91</v>
      </c>
      <c r="AR1371" t="s">
        <v>92</v>
      </c>
      <c r="AS1371" t="s"/>
      <c r="AT1371" t="s">
        <v>93</v>
      </c>
      <c r="AU1371" t="s"/>
      <c r="AV1371" t="s"/>
      <c r="AW1371" t="s"/>
      <c r="AX1371" t="s"/>
      <c r="AY1371" t="n">
        <v>3791577</v>
      </c>
      <c r="AZ1371" t="s">
        <v>2092</v>
      </c>
      <c r="BA1371" t="s"/>
      <c r="BB1371" t="n">
        <v>108579</v>
      </c>
      <c r="BC1371" t="n">
        <v>98.815254</v>
      </c>
      <c r="BD1371" t="n">
        <v>8.039731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95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2088</v>
      </c>
      <c r="F1372" t="n">
        <v>3625531</v>
      </c>
      <c r="G1372" t="s">
        <v>74</v>
      </c>
      <c r="H1372" t="s">
        <v>75</v>
      </c>
      <c r="I1372" t="s"/>
      <c r="J1372" t="s">
        <v>76</v>
      </c>
      <c r="K1372" t="n">
        <v>10459</v>
      </c>
      <c r="L1372" t="s">
        <v>77</v>
      </c>
      <c r="M1372" t="s"/>
      <c r="N1372" t="s">
        <v>2100</v>
      </c>
      <c r="O1372" t="s">
        <v>79</v>
      </c>
      <c r="P1372" t="s">
        <v>2090</v>
      </c>
      <c r="Q1372" t="s"/>
      <c r="R1372" t="s">
        <v>168</v>
      </c>
      <c r="S1372" t="s">
        <v>2102</v>
      </c>
      <c r="T1372" t="s">
        <v>82</v>
      </c>
      <c r="U1372" t="s">
        <v>83</v>
      </c>
      <c r="V1372" t="s">
        <v>84</v>
      </c>
      <c r="W1372" t="s">
        <v>105</v>
      </c>
      <c r="X1372" t="s"/>
      <c r="Y1372" t="s">
        <v>86</v>
      </c>
      <c r="Z1372">
        <f>HYPERLINK("https://hotelmonitor-cachepage.eclerx.com/savepage/tk_15442502258373835_sr_2150.html","info")</f>
        <v/>
      </c>
      <c r="AA1372" t="n">
        <v>528121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178</v>
      </c>
      <c r="AQ1372" t="s">
        <v>91</v>
      </c>
      <c r="AR1372" t="s">
        <v>92</v>
      </c>
      <c r="AS1372" t="s"/>
      <c r="AT1372" t="s">
        <v>93</v>
      </c>
      <c r="AU1372" t="s"/>
      <c r="AV1372" t="s"/>
      <c r="AW1372" t="s"/>
      <c r="AX1372" t="s"/>
      <c r="AY1372" t="n">
        <v>3791577</v>
      </c>
      <c r="AZ1372" t="s">
        <v>2092</v>
      </c>
      <c r="BA1372" t="s"/>
      <c r="BB1372" t="n">
        <v>108579</v>
      </c>
      <c r="BC1372" t="n">
        <v>98.815254</v>
      </c>
      <c r="BD1372" t="n">
        <v>8.039731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95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2088</v>
      </c>
      <c r="F1373" t="n">
        <v>3625531</v>
      </c>
      <c r="G1373" t="s">
        <v>74</v>
      </c>
      <c r="H1373" t="s">
        <v>75</v>
      </c>
      <c r="I1373" t="s"/>
      <c r="J1373" t="s">
        <v>76</v>
      </c>
      <c r="K1373" t="n">
        <v>10620</v>
      </c>
      <c r="L1373" t="s">
        <v>77</v>
      </c>
      <c r="M1373" t="s"/>
      <c r="N1373" t="s">
        <v>2103</v>
      </c>
      <c r="O1373" t="s">
        <v>79</v>
      </c>
      <c r="P1373" t="s">
        <v>2090</v>
      </c>
      <c r="Q1373" t="s"/>
      <c r="R1373" t="s">
        <v>168</v>
      </c>
      <c r="S1373" t="s">
        <v>2104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HYPERLINK("https://hotelmonitor-cachepage.eclerx.com/savepage/tk_15442502258373835_sr_2150.html","info")</f>
        <v/>
      </c>
      <c r="AA1373" t="n">
        <v>528121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89</v>
      </c>
      <c r="AO1373" t="s">
        <v>131</v>
      </c>
      <c r="AP1373" t="n">
        <v>178</v>
      </c>
      <c r="AQ1373" t="s">
        <v>91</v>
      </c>
      <c r="AR1373" t="s">
        <v>477</v>
      </c>
      <c r="AS1373" t="s"/>
      <c r="AT1373" t="s">
        <v>93</v>
      </c>
      <c r="AU1373" t="s"/>
      <c r="AV1373" t="s"/>
      <c r="AW1373" t="s"/>
      <c r="AX1373" t="s"/>
      <c r="AY1373" t="n">
        <v>3791577</v>
      </c>
      <c r="AZ1373" t="s">
        <v>2092</v>
      </c>
      <c r="BA1373" t="s"/>
      <c r="BB1373" t="n">
        <v>108579</v>
      </c>
      <c r="BC1373" t="n">
        <v>98.815254</v>
      </c>
      <c r="BD1373" t="n">
        <v>8.039731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95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2088</v>
      </c>
      <c r="F1374" t="n">
        <v>3625531</v>
      </c>
      <c r="G1374" t="s">
        <v>74</v>
      </c>
      <c r="H1374" t="s">
        <v>75</v>
      </c>
      <c r="I1374" t="s"/>
      <c r="J1374" t="s">
        <v>76</v>
      </c>
      <c r="K1374" t="n">
        <v>10620</v>
      </c>
      <c r="L1374" t="s">
        <v>77</v>
      </c>
      <c r="M1374" t="s"/>
      <c r="N1374" t="s">
        <v>2103</v>
      </c>
      <c r="O1374" t="s">
        <v>79</v>
      </c>
      <c r="P1374" t="s">
        <v>2090</v>
      </c>
      <c r="Q1374" t="s"/>
      <c r="R1374" t="s">
        <v>168</v>
      </c>
      <c r="S1374" t="s">
        <v>2104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>
        <f>HYPERLINK("https://hotelmonitor-cachepage.eclerx.com/savepage/tk_15442502258373835_sr_2150.html","info")</f>
        <v/>
      </c>
      <c r="AA1374" t="n">
        <v>528121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89</v>
      </c>
      <c r="AO1374" t="s">
        <v>131</v>
      </c>
      <c r="AP1374" t="n">
        <v>178</v>
      </c>
      <c r="AQ1374" t="s">
        <v>91</v>
      </c>
      <c r="AR1374" t="s">
        <v>2093</v>
      </c>
      <c r="AS1374" t="s"/>
      <c r="AT1374" t="s">
        <v>93</v>
      </c>
      <c r="AU1374" t="s"/>
      <c r="AV1374" t="s"/>
      <c r="AW1374" t="s"/>
      <c r="AX1374" t="s"/>
      <c r="AY1374" t="n">
        <v>3791577</v>
      </c>
      <c r="AZ1374" t="s">
        <v>2092</v>
      </c>
      <c r="BA1374" t="s"/>
      <c r="BB1374" t="n">
        <v>108579</v>
      </c>
      <c r="BC1374" t="n">
        <v>98.815254</v>
      </c>
      <c r="BD1374" t="n">
        <v>8.039731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95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2088</v>
      </c>
      <c r="F1375" t="n">
        <v>3625531</v>
      </c>
      <c r="G1375" t="s">
        <v>74</v>
      </c>
      <c r="H1375" t="s">
        <v>75</v>
      </c>
      <c r="I1375" t="s"/>
      <c r="J1375" t="s">
        <v>76</v>
      </c>
      <c r="K1375" t="n">
        <v>10620</v>
      </c>
      <c r="L1375" t="s">
        <v>77</v>
      </c>
      <c r="M1375" t="s"/>
      <c r="N1375" t="s">
        <v>2103</v>
      </c>
      <c r="O1375" t="s">
        <v>79</v>
      </c>
      <c r="P1375" t="s">
        <v>2090</v>
      </c>
      <c r="Q1375" t="s"/>
      <c r="R1375" t="s">
        <v>168</v>
      </c>
      <c r="S1375" t="s">
        <v>2104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>
        <f>HYPERLINK("https://hotelmonitor-cachepage.eclerx.com/savepage/tk_15442502258373835_sr_2150.html","info")</f>
        <v/>
      </c>
      <c r="AA1375" t="n">
        <v>528121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178</v>
      </c>
      <c r="AQ1375" t="s">
        <v>91</v>
      </c>
      <c r="AR1375" t="s">
        <v>92</v>
      </c>
      <c r="AS1375" t="s"/>
      <c r="AT1375" t="s">
        <v>93</v>
      </c>
      <c r="AU1375" t="s"/>
      <c r="AV1375" t="s"/>
      <c r="AW1375" t="s"/>
      <c r="AX1375" t="s"/>
      <c r="AY1375" t="n">
        <v>3791577</v>
      </c>
      <c r="AZ1375" t="s">
        <v>2092</v>
      </c>
      <c r="BA1375" t="s"/>
      <c r="BB1375" t="n">
        <v>108579</v>
      </c>
      <c r="BC1375" t="n">
        <v>98.815254</v>
      </c>
      <c r="BD1375" t="n">
        <v>8.039731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95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2088</v>
      </c>
      <c r="F1376" t="n">
        <v>3625531</v>
      </c>
      <c r="G1376" t="s">
        <v>74</v>
      </c>
      <c r="H1376" t="s">
        <v>75</v>
      </c>
      <c r="I1376" t="s"/>
      <c r="J1376" t="s">
        <v>76</v>
      </c>
      <c r="K1376" t="n">
        <v>10710</v>
      </c>
      <c r="L1376" t="s">
        <v>77</v>
      </c>
      <c r="M1376" t="s"/>
      <c r="N1376" t="s">
        <v>2105</v>
      </c>
      <c r="O1376" t="s">
        <v>79</v>
      </c>
      <c r="P1376" t="s">
        <v>2090</v>
      </c>
      <c r="Q1376" t="s"/>
      <c r="R1376" t="s">
        <v>168</v>
      </c>
      <c r="S1376" t="s">
        <v>2106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HYPERLINK("https://hotelmonitor-cachepage.eclerx.com/savepage/tk_15442502258373835_sr_2150.html","info")</f>
        <v/>
      </c>
      <c r="AA1376" t="n">
        <v>528121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89</v>
      </c>
      <c r="AO1376" t="s">
        <v>131</v>
      </c>
      <c r="AP1376" t="n">
        <v>178</v>
      </c>
      <c r="AQ1376" t="s">
        <v>91</v>
      </c>
      <c r="AR1376" t="s">
        <v>477</v>
      </c>
      <c r="AS1376" t="s"/>
      <c r="AT1376" t="s">
        <v>93</v>
      </c>
      <c r="AU1376" t="s"/>
      <c r="AV1376" t="s"/>
      <c r="AW1376" t="s"/>
      <c r="AX1376" t="s"/>
      <c r="AY1376" t="n">
        <v>3791577</v>
      </c>
      <c r="AZ1376" t="s">
        <v>2092</v>
      </c>
      <c r="BA1376" t="s"/>
      <c r="BB1376" t="n">
        <v>108579</v>
      </c>
      <c r="BC1376" t="n">
        <v>98.815254</v>
      </c>
      <c r="BD1376" t="n">
        <v>8.039731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95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2088</v>
      </c>
      <c r="F1377" t="n">
        <v>3625531</v>
      </c>
      <c r="G1377" t="s">
        <v>74</v>
      </c>
      <c r="H1377" t="s">
        <v>75</v>
      </c>
      <c r="I1377" t="s"/>
      <c r="J1377" t="s">
        <v>76</v>
      </c>
      <c r="K1377" t="n">
        <v>10710</v>
      </c>
      <c r="L1377" t="s">
        <v>77</v>
      </c>
      <c r="M1377" t="s"/>
      <c r="N1377" t="s">
        <v>2098</v>
      </c>
      <c r="O1377" t="s">
        <v>79</v>
      </c>
      <c r="P1377" t="s">
        <v>2090</v>
      </c>
      <c r="Q1377" t="s"/>
      <c r="R1377" t="s">
        <v>168</v>
      </c>
      <c r="S1377" t="s">
        <v>2106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HYPERLINK("https://hotelmonitor-cachepage.eclerx.com/savepage/tk_15442502258373835_sr_2150.html","info")</f>
        <v/>
      </c>
      <c r="AA1377" t="n">
        <v>528121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178</v>
      </c>
      <c r="AQ1377" t="s">
        <v>91</v>
      </c>
      <c r="AR1377" t="s">
        <v>92</v>
      </c>
      <c r="AS1377" t="s"/>
      <c r="AT1377" t="s">
        <v>93</v>
      </c>
      <c r="AU1377" t="s"/>
      <c r="AV1377" t="s"/>
      <c r="AW1377" t="s"/>
      <c r="AX1377" t="s"/>
      <c r="AY1377" t="n">
        <v>3791577</v>
      </c>
      <c r="AZ1377" t="s">
        <v>2092</v>
      </c>
      <c r="BA1377" t="s"/>
      <c r="BB1377" t="n">
        <v>108579</v>
      </c>
      <c r="BC1377" t="n">
        <v>98.815254</v>
      </c>
      <c r="BD1377" t="n">
        <v>8.039731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95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2088</v>
      </c>
      <c r="F1378" t="n">
        <v>3625531</v>
      </c>
      <c r="G1378" t="s">
        <v>74</v>
      </c>
      <c r="H1378" t="s">
        <v>75</v>
      </c>
      <c r="I1378" t="s"/>
      <c r="J1378" t="s">
        <v>76</v>
      </c>
      <c r="K1378" t="n">
        <v>10710</v>
      </c>
      <c r="L1378" t="s">
        <v>77</v>
      </c>
      <c r="M1378" t="s"/>
      <c r="N1378" t="s">
        <v>2105</v>
      </c>
      <c r="O1378" t="s">
        <v>79</v>
      </c>
      <c r="P1378" t="s">
        <v>2090</v>
      </c>
      <c r="Q1378" t="s"/>
      <c r="R1378" t="s">
        <v>168</v>
      </c>
      <c r="S1378" t="s">
        <v>2106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HYPERLINK("https://hotelmonitor-cachepage.eclerx.com/savepage/tk_15442502258373835_sr_2150.html","info")</f>
        <v/>
      </c>
      <c r="AA1378" t="n">
        <v>528121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89</v>
      </c>
      <c r="AO1378" t="s">
        <v>131</v>
      </c>
      <c r="AP1378" t="n">
        <v>178</v>
      </c>
      <c r="AQ1378" t="s">
        <v>91</v>
      </c>
      <c r="AR1378" t="s">
        <v>2093</v>
      </c>
      <c r="AS1378" t="s"/>
      <c r="AT1378" t="s">
        <v>93</v>
      </c>
      <c r="AU1378" t="s"/>
      <c r="AV1378" t="s"/>
      <c r="AW1378" t="s"/>
      <c r="AX1378" t="s"/>
      <c r="AY1378" t="n">
        <v>3791577</v>
      </c>
      <c r="AZ1378" t="s">
        <v>2092</v>
      </c>
      <c r="BA1378" t="s"/>
      <c r="BB1378" t="n">
        <v>108579</v>
      </c>
      <c r="BC1378" t="n">
        <v>98.815254</v>
      </c>
      <c r="BD1378" t="n">
        <v>8.039731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95</v>
      </c>
    </row>
    <row r="1379" spans="1:70">
      <c r="A1379" t="s">
        <v>145</v>
      </c>
      <c r="B1379" t="s">
        <v>71</v>
      </c>
      <c r="C1379" t="s">
        <v>72</v>
      </c>
      <c r="D1379" t="n">
        <v>2</v>
      </c>
      <c r="E1379" t="s">
        <v>113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803.13</v>
      </c>
      <c r="L1379" t="s">
        <v>77</v>
      </c>
      <c r="M1379" t="s"/>
      <c r="N1379" t="s">
        <v>114</v>
      </c>
      <c r="O1379" t="s">
        <v>79</v>
      </c>
      <c r="P1379" t="s">
        <v>113</v>
      </c>
      <c r="Q1379" t="s"/>
      <c r="R1379" t="s">
        <v>115</v>
      </c>
      <c r="S1379" t="s">
        <v>2107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HYPERLINK("https://hotelmonitor-cachepage.eclerx.com/savepage/tk_15442514456662652_sr_2150.html","info")</f>
        <v/>
      </c>
      <c r="AA1379" t="n">
        <v>-5005174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89</v>
      </c>
      <c r="AO1379" t="s">
        <v>617</v>
      </c>
      <c r="AP1379" t="n">
        <v>519</v>
      </c>
      <c r="AQ1379" t="s">
        <v>91</v>
      </c>
      <c r="AR1379" t="s">
        <v>71</v>
      </c>
      <c r="AS1379" t="s"/>
      <c r="AT1379" t="s">
        <v>93</v>
      </c>
      <c r="AU1379" t="s"/>
      <c r="AV1379" t="s"/>
      <c r="AW1379" t="s"/>
      <c r="AX1379" t="s"/>
      <c r="AY1379" t="n">
        <v>5005174</v>
      </c>
      <c r="AZ1379" t="s">
        <v>118</v>
      </c>
      <c r="BA1379" t="s"/>
      <c r="BB1379" t="n">
        <v>330995</v>
      </c>
      <c r="BC1379" t="n">
        <v>98.97267150878911</v>
      </c>
      <c r="BD1379" t="n">
        <v>7.80439615249634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119</v>
      </c>
    </row>
    <row r="1380" spans="1:70">
      <c r="A1380" t="s">
        <v>145</v>
      </c>
      <c r="B1380" t="s">
        <v>71</v>
      </c>
      <c r="C1380" t="s">
        <v>72</v>
      </c>
      <c r="D1380" t="n">
        <v>2</v>
      </c>
      <c r="E1380" t="s">
        <v>113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1442.87</v>
      </c>
      <c r="L1380" t="s">
        <v>77</v>
      </c>
      <c r="M1380" t="s"/>
      <c r="N1380" t="s">
        <v>120</v>
      </c>
      <c r="O1380" t="s">
        <v>79</v>
      </c>
      <c r="P1380" t="s">
        <v>113</v>
      </c>
      <c r="Q1380" t="s"/>
      <c r="R1380" t="s">
        <v>115</v>
      </c>
      <c r="S1380" t="s">
        <v>2108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>
        <f>HYPERLINK("https://hotelmonitor-cachepage.eclerx.com/savepage/tk_15442514456662652_sr_2150.html","info")</f>
        <v/>
      </c>
      <c r="AA1380" t="n">
        <v>-5005174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89</v>
      </c>
      <c r="AO1380" t="s">
        <v>2109</v>
      </c>
      <c r="AP1380" t="n">
        <v>519</v>
      </c>
      <c r="AQ1380" t="s">
        <v>91</v>
      </c>
      <c r="AR1380" t="s">
        <v>71</v>
      </c>
      <c r="AS1380" t="s"/>
      <c r="AT1380" t="s">
        <v>93</v>
      </c>
      <c r="AU1380" t="s"/>
      <c r="AV1380" t="s"/>
      <c r="AW1380" t="s"/>
      <c r="AX1380" t="s"/>
      <c r="AY1380" t="n">
        <v>5005174</v>
      </c>
      <c r="AZ1380" t="s">
        <v>118</v>
      </c>
      <c r="BA1380" t="s"/>
      <c r="BB1380" t="n">
        <v>330995</v>
      </c>
      <c r="BC1380" t="n">
        <v>98.97267150878911</v>
      </c>
      <c r="BD1380" t="n">
        <v>7.80439615249634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119</v>
      </c>
    </row>
    <row r="1381" spans="1:70">
      <c r="A1381" t="s">
        <v>145</v>
      </c>
      <c r="B1381" t="s">
        <v>71</v>
      </c>
      <c r="C1381" t="s">
        <v>72</v>
      </c>
      <c r="D1381" t="n">
        <v>2</v>
      </c>
      <c r="E1381" t="s">
        <v>113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1496.21</v>
      </c>
      <c r="L1381" t="s">
        <v>77</v>
      </c>
      <c r="M1381" t="s"/>
      <c r="N1381" t="s">
        <v>120</v>
      </c>
      <c r="O1381" t="s">
        <v>79</v>
      </c>
      <c r="P1381" t="s">
        <v>113</v>
      </c>
      <c r="Q1381" t="s"/>
      <c r="R1381" t="s">
        <v>115</v>
      </c>
      <c r="S1381" t="s">
        <v>123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>
        <f>HYPERLINK("https://hotelmonitor-cachepage.eclerx.com/savepage/tk_15442514456662652_sr_2150.html","info")</f>
        <v/>
      </c>
      <c r="AA1381" t="n">
        <v>-5005174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89</v>
      </c>
      <c r="AO1381" t="s">
        <v>124</v>
      </c>
      <c r="AP1381" t="n">
        <v>519</v>
      </c>
      <c r="AQ1381" t="s">
        <v>91</v>
      </c>
      <c r="AR1381" t="s">
        <v>92</v>
      </c>
      <c r="AS1381" t="s"/>
      <c r="AT1381" t="s">
        <v>93</v>
      </c>
      <c r="AU1381" t="s"/>
      <c r="AV1381" t="s"/>
      <c r="AW1381" t="s"/>
      <c r="AX1381" t="s"/>
      <c r="AY1381" t="n">
        <v>5005174</v>
      </c>
      <c r="AZ1381" t="s">
        <v>118</v>
      </c>
      <c r="BA1381" t="s"/>
      <c r="BB1381" t="n">
        <v>330995</v>
      </c>
      <c r="BC1381" t="n">
        <v>98.97267150878911</v>
      </c>
      <c r="BD1381" t="n">
        <v>7.80439615249634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119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2110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3791.07</v>
      </c>
      <c r="L1382" t="s">
        <v>77</v>
      </c>
      <c r="M1382" t="s"/>
      <c r="N1382" t="s">
        <v>2111</v>
      </c>
      <c r="O1382" t="s">
        <v>79</v>
      </c>
      <c r="P1382" t="s">
        <v>2110</v>
      </c>
      <c r="Q1382" t="s"/>
      <c r="R1382" t="s">
        <v>80</v>
      </c>
      <c r="S1382" t="s">
        <v>1579</v>
      </c>
      <c r="T1382" t="s">
        <v>82</v>
      </c>
      <c r="U1382" t="s">
        <v>83</v>
      </c>
      <c r="V1382" t="s">
        <v>84</v>
      </c>
      <c r="W1382" t="s">
        <v>105</v>
      </c>
      <c r="X1382" t="s"/>
      <c r="Y1382" t="s">
        <v>86</v>
      </c>
      <c r="Z1382">
        <f>HYPERLINK("https://hotelmonitor-cachepage.eclerx.com/savepage/tk_15442501559339347_sr_2150.html","info")</f>
        <v/>
      </c>
      <c r="AA1382" t="n">
        <v>-3959289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148</v>
      </c>
      <c r="AQ1382" t="s">
        <v>91</v>
      </c>
      <c r="AR1382" t="s">
        <v>92</v>
      </c>
      <c r="AS1382" t="s"/>
      <c r="AT1382" t="s">
        <v>93</v>
      </c>
      <c r="AU1382" t="s"/>
      <c r="AV1382" t="s"/>
      <c r="AW1382" t="s"/>
      <c r="AX1382" t="s"/>
      <c r="AY1382" t="n">
        <v>3959289</v>
      </c>
      <c r="AZ1382" t="s">
        <v>2112</v>
      </c>
      <c r="BA1382" t="s"/>
      <c r="BB1382" t="n">
        <v>279341</v>
      </c>
      <c r="BC1382" t="n">
        <v>98.84303584090959</v>
      </c>
      <c r="BD1382" t="n">
        <v>8.01244346975365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95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2110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4094.35</v>
      </c>
      <c r="L1383" t="s">
        <v>77</v>
      </c>
      <c r="M1383" t="s"/>
      <c r="N1383" t="s">
        <v>2113</v>
      </c>
      <c r="O1383" t="s">
        <v>79</v>
      </c>
      <c r="P1383" t="s">
        <v>2110</v>
      </c>
      <c r="Q1383" t="s"/>
      <c r="R1383" t="s">
        <v>80</v>
      </c>
      <c r="S1383" t="s">
        <v>2114</v>
      </c>
      <c r="T1383" t="s">
        <v>82</v>
      </c>
      <c r="U1383" t="s">
        <v>83</v>
      </c>
      <c r="V1383" t="s">
        <v>84</v>
      </c>
      <c r="W1383" t="s">
        <v>105</v>
      </c>
      <c r="X1383" t="s"/>
      <c r="Y1383" t="s">
        <v>86</v>
      </c>
      <c r="Z1383">
        <f>HYPERLINK("https://hotelmonitor-cachepage.eclerx.com/savepage/tk_15442501559339347_sr_2150.html","info")</f>
        <v/>
      </c>
      <c r="AA1383" t="n">
        <v>-3959289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148</v>
      </c>
      <c r="AQ1383" t="s">
        <v>91</v>
      </c>
      <c r="AR1383" t="s">
        <v>92</v>
      </c>
      <c r="AS1383" t="s"/>
      <c r="AT1383" t="s">
        <v>93</v>
      </c>
      <c r="AU1383" t="s"/>
      <c r="AV1383" t="s"/>
      <c r="AW1383" t="s"/>
      <c r="AX1383" t="s"/>
      <c r="AY1383" t="n">
        <v>3959289</v>
      </c>
      <c r="AZ1383" t="s">
        <v>2112</v>
      </c>
      <c r="BA1383" t="s"/>
      <c r="BB1383" t="n">
        <v>279341</v>
      </c>
      <c r="BC1383" t="n">
        <v>98.84303584090959</v>
      </c>
      <c r="BD1383" t="n">
        <v>8.01244346975365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95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2110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4170.18</v>
      </c>
      <c r="L1384" t="s">
        <v>77</v>
      </c>
      <c r="M1384" t="s"/>
      <c r="N1384" t="s">
        <v>2115</v>
      </c>
      <c r="O1384" t="s">
        <v>79</v>
      </c>
      <c r="P1384" t="s">
        <v>2110</v>
      </c>
      <c r="Q1384" t="s"/>
      <c r="R1384" t="s">
        <v>80</v>
      </c>
      <c r="S1384" t="s">
        <v>2116</v>
      </c>
      <c r="T1384" t="s">
        <v>82</v>
      </c>
      <c r="U1384" t="s">
        <v>83</v>
      </c>
      <c r="V1384" t="s">
        <v>84</v>
      </c>
      <c r="W1384" t="s">
        <v>105</v>
      </c>
      <c r="X1384" t="s"/>
      <c r="Y1384" t="s">
        <v>86</v>
      </c>
      <c r="Z1384">
        <f>HYPERLINK("https://hotelmonitor-cachepage.eclerx.com/savepage/tk_15442501559339347_sr_2150.html","info")</f>
        <v/>
      </c>
      <c r="AA1384" t="n">
        <v>-3959289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148</v>
      </c>
      <c r="AQ1384" t="s">
        <v>91</v>
      </c>
      <c r="AR1384" t="s">
        <v>92</v>
      </c>
      <c r="AS1384" t="s"/>
      <c r="AT1384" t="s">
        <v>93</v>
      </c>
      <c r="AU1384" t="s"/>
      <c r="AV1384" t="s"/>
      <c r="AW1384" t="s"/>
      <c r="AX1384" t="s"/>
      <c r="AY1384" t="n">
        <v>3959289</v>
      </c>
      <c r="AZ1384" t="s">
        <v>2112</v>
      </c>
      <c r="BA1384" t="s"/>
      <c r="BB1384" t="n">
        <v>279341</v>
      </c>
      <c r="BC1384" t="n">
        <v>98.84303584090959</v>
      </c>
      <c r="BD1384" t="n">
        <v>8.01244346975365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95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2110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4397.64</v>
      </c>
      <c r="L1385" t="s">
        <v>77</v>
      </c>
      <c r="M1385" t="s"/>
      <c r="N1385" t="s">
        <v>2083</v>
      </c>
      <c r="O1385" t="s">
        <v>79</v>
      </c>
      <c r="P1385" t="s">
        <v>2110</v>
      </c>
      <c r="Q1385" t="s"/>
      <c r="R1385" t="s">
        <v>80</v>
      </c>
      <c r="S1385" t="s">
        <v>2117</v>
      </c>
      <c r="T1385" t="s">
        <v>82</v>
      </c>
      <c r="U1385" t="s">
        <v>83</v>
      </c>
      <c r="V1385" t="s">
        <v>84</v>
      </c>
      <c r="W1385" t="s">
        <v>105</v>
      </c>
      <c r="X1385" t="s"/>
      <c r="Y1385" t="s">
        <v>86</v>
      </c>
      <c r="Z1385">
        <f>HYPERLINK("https://hotelmonitor-cachepage.eclerx.com/savepage/tk_15442501559339347_sr_2150.html","info")</f>
        <v/>
      </c>
      <c r="AA1385" t="n">
        <v>-3959289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148</v>
      </c>
      <c r="AQ1385" t="s">
        <v>91</v>
      </c>
      <c r="AR1385" t="s">
        <v>92</v>
      </c>
      <c r="AS1385" t="s"/>
      <c r="AT1385" t="s">
        <v>93</v>
      </c>
      <c r="AU1385" t="s"/>
      <c r="AV1385" t="s"/>
      <c r="AW1385" t="s"/>
      <c r="AX1385" t="s"/>
      <c r="AY1385" t="n">
        <v>3959289</v>
      </c>
      <c r="AZ1385" t="s">
        <v>2112</v>
      </c>
      <c r="BA1385" t="s"/>
      <c r="BB1385" t="n">
        <v>279341</v>
      </c>
      <c r="BC1385" t="n">
        <v>98.84303584090959</v>
      </c>
      <c r="BD1385" t="n">
        <v>8.01244346975365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95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2110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6293.18</v>
      </c>
      <c r="L1386" t="s">
        <v>77</v>
      </c>
      <c r="M1386" t="s"/>
      <c r="N1386" t="s">
        <v>229</v>
      </c>
      <c r="O1386" t="s">
        <v>79</v>
      </c>
      <c r="P1386" t="s">
        <v>2110</v>
      </c>
      <c r="Q1386" t="s"/>
      <c r="R1386" t="s">
        <v>80</v>
      </c>
      <c r="S1386" t="s">
        <v>2118</v>
      </c>
      <c r="T1386" t="s">
        <v>82</v>
      </c>
      <c r="U1386" t="s">
        <v>83</v>
      </c>
      <c r="V1386" t="s">
        <v>84</v>
      </c>
      <c r="W1386" t="s">
        <v>105</v>
      </c>
      <c r="X1386" t="s"/>
      <c r="Y1386" t="s">
        <v>86</v>
      </c>
      <c r="Z1386">
        <f>HYPERLINK("https://hotelmonitor-cachepage.eclerx.com/savepage/tk_15442501559339347_sr_2150.html","info")</f>
        <v/>
      </c>
      <c r="AA1386" t="n">
        <v>-3959289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148</v>
      </c>
      <c r="AQ1386" t="s">
        <v>91</v>
      </c>
      <c r="AR1386" t="s">
        <v>92</v>
      </c>
      <c r="AS1386" t="s"/>
      <c r="AT1386" t="s">
        <v>93</v>
      </c>
      <c r="AU1386" t="s"/>
      <c r="AV1386" t="s"/>
      <c r="AW1386" t="s"/>
      <c r="AX1386" t="s"/>
      <c r="AY1386" t="n">
        <v>3959289</v>
      </c>
      <c r="AZ1386" t="s">
        <v>2112</v>
      </c>
      <c r="BA1386" t="s"/>
      <c r="BB1386" t="n">
        <v>279341</v>
      </c>
      <c r="BC1386" t="n">
        <v>98.84303584090959</v>
      </c>
      <c r="BD1386" t="n">
        <v>8.01244346975365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95</v>
      </c>
    </row>
    <row r="1387" spans="1:70">
      <c r="A1387" t="s">
        <v>145</v>
      </c>
      <c r="B1387" t="s">
        <v>71</v>
      </c>
      <c r="C1387" t="s">
        <v>72</v>
      </c>
      <c r="D1387" t="n">
        <v>2</v>
      </c>
      <c r="E1387" t="s">
        <v>2119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1181.97</v>
      </c>
      <c r="L1387" t="s">
        <v>77</v>
      </c>
      <c r="M1387" t="s"/>
      <c r="N1387" t="s">
        <v>2120</v>
      </c>
      <c r="O1387" t="s">
        <v>79</v>
      </c>
      <c r="P1387" t="s">
        <v>2119</v>
      </c>
      <c r="Q1387" t="s"/>
      <c r="R1387" t="s">
        <v>359</v>
      </c>
      <c r="S1387" t="s">
        <v>2121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>
        <f>HYPERLINK("https://hotelmonitor-cachepage.eclerx.com/savepage/tk_15442512295178075_sr_2150.html","info")</f>
        <v/>
      </c>
      <c r="AA1387" t="n">
        <v>-6797543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89</v>
      </c>
      <c r="AO1387" t="s">
        <v>2122</v>
      </c>
      <c r="AP1387" t="n">
        <v>470</v>
      </c>
      <c r="AQ1387" t="s">
        <v>91</v>
      </c>
      <c r="AR1387" t="s">
        <v>71</v>
      </c>
      <c r="AS1387" t="s"/>
      <c r="AT1387" t="s">
        <v>93</v>
      </c>
      <c r="AU1387" t="s"/>
      <c r="AV1387" t="s"/>
      <c r="AW1387" t="s"/>
      <c r="AX1387" t="s"/>
      <c r="AY1387" t="n">
        <v>6797543</v>
      </c>
      <c r="AZ1387" t="s"/>
      <c r="BA1387" t="s"/>
      <c r="BB1387" t="n">
        <v>1405274</v>
      </c>
      <c r="BC1387" t="n">
        <v>98.83451843261719</v>
      </c>
      <c r="BD1387" t="n">
        <v>8.038939476013184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95</v>
      </c>
    </row>
    <row r="1388" spans="1:70">
      <c r="A1388" t="s">
        <v>145</v>
      </c>
      <c r="B1388" t="s">
        <v>71</v>
      </c>
      <c r="C1388" t="s">
        <v>72</v>
      </c>
      <c r="D1388" t="n">
        <v>2</v>
      </c>
      <c r="E1388" t="s">
        <v>2119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1262.63</v>
      </c>
      <c r="L1388" t="s">
        <v>77</v>
      </c>
      <c r="M1388" t="s"/>
      <c r="N1388" t="s">
        <v>2120</v>
      </c>
      <c r="O1388" t="s">
        <v>79</v>
      </c>
      <c r="P1388" t="s">
        <v>2119</v>
      </c>
      <c r="Q1388" t="s"/>
      <c r="R1388" t="s">
        <v>359</v>
      </c>
      <c r="S1388" t="s">
        <v>571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>
        <f>HYPERLINK("https://hotelmonitor-cachepage.eclerx.com/savepage/tk_15442512295178075_sr_2150.html","info")</f>
        <v/>
      </c>
      <c r="AA1388" t="n">
        <v>-6797543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470</v>
      </c>
      <c r="AQ1388" t="s">
        <v>91</v>
      </c>
      <c r="AR1388" t="s">
        <v>71</v>
      </c>
      <c r="AS1388" t="s"/>
      <c r="AT1388" t="s">
        <v>93</v>
      </c>
      <c r="AU1388" t="s"/>
      <c r="AV1388" t="s"/>
      <c r="AW1388" t="s"/>
      <c r="AX1388" t="s"/>
      <c r="AY1388" t="n">
        <v>6797543</v>
      </c>
      <c r="AZ1388" t="s"/>
      <c r="BA1388" t="s"/>
      <c r="BB1388" t="n">
        <v>1405274</v>
      </c>
      <c r="BC1388" t="n">
        <v>98.83451843261719</v>
      </c>
      <c r="BD1388" t="n">
        <v>8.038939476013184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95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2123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2388.79</v>
      </c>
      <c r="L1389" t="s">
        <v>77</v>
      </c>
      <c r="M1389" t="s"/>
      <c r="N1389" t="s">
        <v>726</v>
      </c>
      <c r="O1389" t="s">
        <v>79</v>
      </c>
      <c r="P1389" t="s">
        <v>2123</v>
      </c>
      <c r="Q1389" t="s"/>
      <c r="R1389" t="s">
        <v>237</v>
      </c>
      <c r="S1389" t="s">
        <v>2124</v>
      </c>
      <c r="T1389" t="s">
        <v>82</v>
      </c>
      <c r="U1389" t="s">
        <v>83</v>
      </c>
      <c r="V1389" t="s">
        <v>84</v>
      </c>
      <c r="W1389" t="s">
        <v>105</v>
      </c>
      <c r="X1389" t="s"/>
      <c r="Y1389" t="s">
        <v>86</v>
      </c>
      <c r="Z1389">
        <f>HYPERLINK("https://hotelmonitor-cachepage.eclerx.com/savepage/tk_1544250578313213_sr_2150.html","info")</f>
        <v/>
      </c>
      <c r="AA1389" t="n">
        <v>-6713330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315</v>
      </c>
      <c r="AQ1389" t="s">
        <v>91</v>
      </c>
      <c r="AR1389" t="s">
        <v>92</v>
      </c>
      <c r="AS1389" t="s"/>
      <c r="AT1389" t="s">
        <v>93</v>
      </c>
      <c r="AU1389" t="s"/>
      <c r="AV1389" t="s"/>
      <c r="AW1389" t="s"/>
      <c r="AX1389" t="s"/>
      <c r="AY1389" t="n">
        <v>6713330</v>
      </c>
      <c r="AZ1389" t="s">
        <v>2125</v>
      </c>
      <c r="BA1389" t="s"/>
      <c r="BB1389" t="n">
        <v>2304423</v>
      </c>
      <c r="BC1389" t="n">
        <v>98.83661000000011</v>
      </c>
      <c r="BD1389" t="n">
        <v>8.0616065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95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2123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2557.01</v>
      </c>
      <c r="L1390" t="s">
        <v>77</v>
      </c>
      <c r="M1390" t="s"/>
      <c r="N1390" t="s">
        <v>2126</v>
      </c>
      <c r="O1390" t="s">
        <v>79</v>
      </c>
      <c r="P1390" t="s">
        <v>2123</v>
      </c>
      <c r="Q1390" t="s"/>
      <c r="R1390" t="s">
        <v>237</v>
      </c>
      <c r="S1390" t="s">
        <v>2127</v>
      </c>
      <c r="T1390" t="s">
        <v>82</v>
      </c>
      <c r="U1390" t="s">
        <v>83</v>
      </c>
      <c r="V1390" t="s">
        <v>84</v>
      </c>
      <c r="W1390" t="s">
        <v>105</v>
      </c>
      <c r="X1390" t="s"/>
      <c r="Y1390" t="s">
        <v>86</v>
      </c>
      <c r="Z1390">
        <f>HYPERLINK("https://hotelmonitor-cachepage.eclerx.com/savepage/tk_1544250578313213_sr_2150.html","info")</f>
        <v/>
      </c>
      <c r="AA1390" t="n">
        <v>-6713330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315</v>
      </c>
      <c r="AQ1390" t="s">
        <v>91</v>
      </c>
      <c r="AR1390" t="s">
        <v>92</v>
      </c>
      <c r="AS1390" t="s"/>
      <c r="AT1390" t="s">
        <v>93</v>
      </c>
      <c r="AU1390" t="s"/>
      <c r="AV1390" t="s"/>
      <c r="AW1390" t="s"/>
      <c r="AX1390" t="s"/>
      <c r="AY1390" t="n">
        <v>6713330</v>
      </c>
      <c r="AZ1390" t="s">
        <v>2125</v>
      </c>
      <c r="BA1390" t="s"/>
      <c r="BB1390" t="n">
        <v>2304423</v>
      </c>
      <c r="BC1390" t="n">
        <v>98.83661000000011</v>
      </c>
      <c r="BD1390" t="n">
        <v>8.0616065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95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2123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3271.96</v>
      </c>
      <c r="L1391" t="s">
        <v>77</v>
      </c>
      <c r="M1391" t="s"/>
      <c r="N1391" t="s">
        <v>726</v>
      </c>
      <c r="O1391" t="s">
        <v>79</v>
      </c>
      <c r="P1391" t="s">
        <v>2123</v>
      </c>
      <c r="Q1391" t="s"/>
      <c r="R1391" t="s">
        <v>237</v>
      </c>
      <c r="S1391" t="s">
        <v>2128</v>
      </c>
      <c r="T1391" t="s">
        <v>82</v>
      </c>
      <c r="U1391" t="s">
        <v>83</v>
      </c>
      <c r="V1391" t="s">
        <v>84</v>
      </c>
      <c r="W1391" t="s">
        <v>105</v>
      </c>
      <c r="X1391" t="s"/>
      <c r="Y1391" t="s">
        <v>86</v>
      </c>
      <c r="Z1391">
        <f>HYPERLINK("https://hotelmonitor-cachepage.eclerx.com/savepage/tk_1544250578313213_sr_2150.html","info")</f>
        <v/>
      </c>
      <c r="AA1391" t="n">
        <v>-6713330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315</v>
      </c>
      <c r="AQ1391" t="s">
        <v>91</v>
      </c>
      <c r="AR1391" t="s">
        <v>92</v>
      </c>
      <c r="AS1391" t="s"/>
      <c r="AT1391" t="s">
        <v>93</v>
      </c>
      <c r="AU1391" t="s"/>
      <c r="AV1391" t="s"/>
      <c r="AW1391" t="s"/>
      <c r="AX1391" t="s"/>
      <c r="AY1391" t="n">
        <v>6713330</v>
      </c>
      <c r="AZ1391" t="s">
        <v>2125</v>
      </c>
      <c r="BA1391" t="s"/>
      <c r="BB1391" t="n">
        <v>2304423</v>
      </c>
      <c r="BC1391" t="n">
        <v>98.83661000000011</v>
      </c>
      <c r="BD1391" t="n">
        <v>8.0616065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95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2129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3628.54</v>
      </c>
      <c r="L1392" t="s">
        <v>77</v>
      </c>
      <c r="M1392" t="s"/>
      <c r="N1392" t="s">
        <v>2130</v>
      </c>
      <c r="O1392" t="s">
        <v>79</v>
      </c>
      <c r="P1392" t="s">
        <v>2129</v>
      </c>
      <c r="Q1392" t="s"/>
      <c r="R1392" t="s">
        <v>80</v>
      </c>
      <c r="S1392" t="s">
        <v>2131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HYPERLINK("https://hotelmonitor-cachepage.eclerx.com/savepage/tk_15442502755093052_sr_2150.html","info")</f>
        <v/>
      </c>
      <c r="AA1392" t="n">
        <v>-3791684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89</v>
      </c>
      <c r="AO1392" t="s">
        <v>2132</v>
      </c>
      <c r="AP1392" t="n">
        <v>197</v>
      </c>
      <c r="AQ1392" t="s">
        <v>91</v>
      </c>
      <c r="AR1392" t="s">
        <v>71</v>
      </c>
      <c r="AS1392" t="s"/>
      <c r="AT1392" t="s">
        <v>93</v>
      </c>
      <c r="AU1392" t="s"/>
      <c r="AV1392" t="s"/>
      <c r="AW1392" t="s"/>
      <c r="AX1392" t="s"/>
      <c r="AY1392" t="n">
        <v>3791684</v>
      </c>
      <c r="AZ1392" t="s">
        <v>2133</v>
      </c>
      <c r="BA1392" t="s"/>
      <c r="BB1392" t="n">
        <v>291693</v>
      </c>
      <c r="BC1392" t="n">
        <v>98.8560485839844</v>
      </c>
      <c r="BD1392" t="n">
        <v>8.054155349731451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95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2129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3628.54</v>
      </c>
      <c r="L1393" t="s">
        <v>77</v>
      </c>
      <c r="M1393" t="s"/>
      <c r="N1393" t="s">
        <v>2130</v>
      </c>
      <c r="O1393" t="s">
        <v>79</v>
      </c>
      <c r="P1393" t="s">
        <v>2129</v>
      </c>
      <c r="Q1393" t="s"/>
      <c r="R1393" t="s">
        <v>80</v>
      </c>
      <c r="S1393" t="s">
        <v>2131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HYPERLINK("https://hotelmonitor-cachepage.eclerx.com/savepage/tk_15442502755093052_sr_2150.html","info")</f>
        <v/>
      </c>
      <c r="AA1393" t="n">
        <v>-3791684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89</v>
      </c>
      <c r="AO1393" t="s">
        <v>2132</v>
      </c>
      <c r="AP1393" t="n">
        <v>197</v>
      </c>
      <c r="AQ1393" t="s">
        <v>91</v>
      </c>
      <c r="AR1393" t="s">
        <v>71</v>
      </c>
      <c r="AS1393" t="s"/>
      <c r="AT1393" t="s">
        <v>93</v>
      </c>
      <c r="AU1393" t="s"/>
      <c r="AV1393" t="s"/>
      <c r="AW1393" t="s"/>
      <c r="AX1393" t="s"/>
      <c r="AY1393" t="n">
        <v>3791684</v>
      </c>
      <c r="AZ1393" t="s">
        <v>2133</v>
      </c>
      <c r="BA1393" t="s"/>
      <c r="BB1393" t="n">
        <v>291693</v>
      </c>
      <c r="BC1393" t="n">
        <v>98.8560485839844</v>
      </c>
      <c r="BD1393" t="n">
        <v>8.054155349731451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95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2129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4906.54</v>
      </c>
      <c r="L1394" t="s">
        <v>77</v>
      </c>
      <c r="M1394" t="s"/>
      <c r="N1394" t="s">
        <v>2130</v>
      </c>
      <c r="O1394" t="s">
        <v>79</v>
      </c>
      <c r="P1394" t="s">
        <v>2129</v>
      </c>
      <c r="Q1394" t="s"/>
      <c r="R1394" t="s">
        <v>80</v>
      </c>
      <c r="S1394" t="s">
        <v>2134</v>
      </c>
      <c r="T1394" t="s">
        <v>82</v>
      </c>
      <c r="U1394" t="s">
        <v>83</v>
      </c>
      <c r="V1394" t="s">
        <v>84</v>
      </c>
      <c r="W1394" t="s">
        <v>105</v>
      </c>
      <c r="X1394" t="s"/>
      <c r="Y1394" t="s">
        <v>86</v>
      </c>
      <c r="Z1394">
        <f>HYPERLINK("https://hotelmonitor-cachepage.eclerx.com/savepage/tk_15442502755093052_sr_2150.html","info")</f>
        <v/>
      </c>
      <c r="AA1394" t="n">
        <v>-3791684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197</v>
      </c>
      <c r="AQ1394" t="s">
        <v>91</v>
      </c>
      <c r="AR1394" t="s">
        <v>92</v>
      </c>
      <c r="AS1394" t="s"/>
      <c r="AT1394" t="s">
        <v>93</v>
      </c>
      <c r="AU1394" t="s"/>
      <c r="AV1394" t="s"/>
      <c r="AW1394" t="s"/>
      <c r="AX1394" t="s"/>
      <c r="AY1394" t="n">
        <v>3791684</v>
      </c>
      <c r="AZ1394" t="s">
        <v>2133</v>
      </c>
      <c r="BA1394" t="s"/>
      <c r="BB1394" t="n">
        <v>291693</v>
      </c>
      <c r="BC1394" t="n">
        <v>98.8560485839844</v>
      </c>
      <c r="BD1394" t="n">
        <v>8.054155349731451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95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2135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795</v>
      </c>
      <c r="L1395" t="s">
        <v>77</v>
      </c>
      <c r="M1395" t="s"/>
      <c r="N1395" t="s">
        <v>2136</v>
      </c>
      <c r="O1395" t="s">
        <v>79</v>
      </c>
      <c r="P1395" t="s">
        <v>2135</v>
      </c>
      <c r="Q1395" t="s"/>
      <c r="R1395" t="s">
        <v>80</v>
      </c>
      <c r="S1395" t="s">
        <v>1268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>
        <f>HYPERLINK("https://hotelmonitor-cachepage.eclerx.com/savepage/tk_15442506972898297_sr_2150.html","info")</f>
        <v/>
      </c>
      <c r="AA1395" t="n">
        <v>-6677147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360</v>
      </c>
      <c r="AQ1395" t="s">
        <v>91</v>
      </c>
      <c r="AR1395" t="s">
        <v>92</v>
      </c>
      <c r="AS1395" t="s"/>
      <c r="AT1395" t="s">
        <v>93</v>
      </c>
      <c r="AU1395" t="s"/>
      <c r="AV1395" t="s"/>
      <c r="AW1395" t="s"/>
      <c r="AX1395" t="s"/>
      <c r="AY1395" t="n">
        <v>6677147</v>
      </c>
      <c r="AZ1395" t="s">
        <v>2137</v>
      </c>
      <c r="BA1395" t="s"/>
      <c r="BB1395" t="n">
        <v>2559336</v>
      </c>
      <c r="BC1395" t="n">
        <v>98.9108723402023</v>
      </c>
      <c r="BD1395" t="n">
        <v>8.08068726428851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95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2135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795</v>
      </c>
      <c r="L1396" t="s">
        <v>77</v>
      </c>
      <c r="M1396" t="s"/>
      <c r="N1396" t="s">
        <v>1370</v>
      </c>
      <c r="O1396" t="s">
        <v>79</v>
      </c>
      <c r="P1396" t="s">
        <v>2135</v>
      </c>
      <c r="Q1396" t="s"/>
      <c r="R1396" t="s">
        <v>80</v>
      </c>
      <c r="S1396" t="s">
        <v>1268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HYPERLINK("https://hotelmonitor-cachepage.eclerx.com/savepage/tk_15442506972898297_sr_2150.html","info")</f>
        <v/>
      </c>
      <c r="AA1396" t="n">
        <v>-6677147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360</v>
      </c>
      <c r="AQ1396" t="s">
        <v>91</v>
      </c>
      <c r="AR1396" t="s">
        <v>92</v>
      </c>
      <c r="AS1396" t="s"/>
      <c r="AT1396" t="s">
        <v>93</v>
      </c>
      <c r="AU1396" t="s"/>
      <c r="AV1396" t="s"/>
      <c r="AW1396" t="s"/>
      <c r="AX1396" t="s"/>
      <c r="AY1396" t="n">
        <v>6677147</v>
      </c>
      <c r="AZ1396" t="s">
        <v>2137</v>
      </c>
      <c r="BA1396" t="s"/>
      <c r="BB1396" t="n">
        <v>2559336</v>
      </c>
      <c r="BC1396" t="n">
        <v>98.9108723402023</v>
      </c>
      <c r="BD1396" t="n">
        <v>8.08068726428851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95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2138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520.6799999999999</v>
      </c>
      <c r="L1397" t="s">
        <v>77</v>
      </c>
      <c r="M1397" t="s"/>
      <c r="N1397" t="s">
        <v>197</v>
      </c>
      <c r="O1397" t="s">
        <v>79</v>
      </c>
      <c r="P1397" t="s">
        <v>2138</v>
      </c>
      <c r="Q1397" t="s"/>
      <c r="R1397" t="s">
        <v>237</v>
      </c>
      <c r="S1397" t="s">
        <v>2139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HYPERLINK("https://hotelmonitor-cachepage.eclerx.com/savepage/tk_15442499587065082_sr_2150.html","info")</f>
        <v/>
      </c>
      <c r="AA1397" t="n">
        <v>-3791581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89</v>
      </c>
      <c r="AO1397" t="s">
        <v>2140</v>
      </c>
      <c r="AP1397" t="n">
        <v>46</v>
      </c>
      <c r="AQ1397" t="s">
        <v>91</v>
      </c>
      <c r="AR1397" t="s">
        <v>71</v>
      </c>
      <c r="AS1397" t="s"/>
      <c r="AT1397" t="s">
        <v>93</v>
      </c>
      <c r="AU1397" t="s"/>
      <c r="AV1397" t="s"/>
      <c r="AW1397" t="s"/>
      <c r="AX1397" t="s"/>
      <c r="AY1397" t="n">
        <v>3791581</v>
      </c>
      <c r="AZ1397" t="s">
        <v>2141</v>
      </c>
      <c r="BA1397" t="s"/>
      <c r="BB1397" t="n">
        <v>1030842</v>
      </c>
      <c r="BC1397" t="n">
        <v>98.9156816</v>
      </c>
      <c r="BD1397" t="n">
        <v>8.0611704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95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2138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552.25</v>
      </c>
      <c r="L1398" t="s">
        <v>77</v>
      </c>
      <c r="M1398" t="s"/>
      <c r="N1398" t="s">
        <v>197</v>
      </c>
      <c r="O1398" t="s">
        <v>79</v>
      </c>
      <c r="P1398" t="s">
        <v>2138</v>
      </c>
      <c r="Q1398" t="s"/>
      <c r="R1398" t="s">
        <v>237</v>
      </c>
      <c r="S1398" t="s">
        <v>328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HYPERLINK("https://hotelmonitor-cachepage.eclerx.com/savepage/tk_15442499587065082_sr_2150.html","info")</f>
        <v/>
      </c>
      <c r="AA1398" t="n">
        <v>-3791581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89</v>
      </c>
      <c r="AO1398" t="s">
        <v>386</v>
      </c>
      <c r="AP1398" t="n">
        <v>46</v>
      </c>
      <c r="AQ1398" t="s">
        <v>91</v>
      </c>
      <c r="AR1398" t="s">
        <v>92</v>
      </c>
      <c r="AS1398" t="s"/>
      <c r="AT1398" t="s">
        <v>93</v>
      </c>
      <c r="AU1398" t="s"/>
      <c r="AV1398" t="s"/>
      <c r="AW1398" t="s"/>
      <c r="AX1398" t="s"/>
      <c r="AY1398" t="n">
        <v>3791581</v>
      </c>
      <c r="AZ1398" t="s">
        <v>2141</v>
      </c>
      <c r="BA1398" t="s"/>
      <c r="BB1398" t="n">
        <v>1030842</v>
      </c>
      <c r="BC1398" t="n">
        <v>98.9156816</v>
      </c>
      <c r="BD1398" t="n">
        <v>8.0611704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95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2138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520.6799999999999</v>
      </c>
      <c r="L1399" t="s">
        <v>77</v>
      </c>
      <c r="M1399" t="s"/>
      <c r="N1399" t="s">
        <v>1348</v>
      </c>
      <c r="O1399" t="s">
        <v>79</v>
      </c>
      <c r="P1399" t="s">
        <v>2138</v>
      </c>
      <c r="Q1399" t="s"/>
      <c r="R1399" t="s">
        <v>237</v>
      </c>
      <c r="S1399" t="s">
        <v>2139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>
        <f>HYPERLINK("https://hotelmonitor-cachepage.eclerx.com/savepage/tk_15442499587065082_sr_2150.html","info")</f>
        <v/>
      </c>
      <c r="AA1399" t="n">
        <v>-3791581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89</v>
      </c>
      <c r="AO1399" t="s">
        <v>2142</v>
      </c>
      <c r="AP1399" t="n">
        <v>46</v>
      </c>
      <c r="AQ1399" t="s">
        <v>91</v>
      </c>
      <c r="AR1399" t="s">
        <v>71</v>
      </c>
      <c r="AS1399" t="s"/>
      <c r="AT1399" t="s">
        <v>93</v>
      </c>
      <c r="AU1399" t="s"/>
      <c r="AV1399" t="s"/>
      <c r="AW1399" t="s"/>
      <c r="AX1399" t="s"/>
      <c r="AY1399" t="n">
        <v>3791581</v>
      </c>
      <c r="AZ1399" t="s">
        <v>2141</v>
      </c>
      <c r="BA1399" t="s"/>
      <c r="BB1399" t="n">
        <v>1030842</v>
      </c>
      <c r="BC1399" t="n">
        <v>98.9156816</v>
      </c>
      <c r="BD1399" t="n">
        <v>8.0611704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95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2138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552.25</v>
      </c>
      <c r="L1400" t="s">
        <v>77</v>
      </c>
      <c r="M1400" t="s"/>
      <c r="N1400" t="s">
        <v>1348</v>
      </c>
      <c r="O1400" t="s">
        <v>79</v>
      </c>
      <c r="P1400" t="s">
        <v>2138</v>
      </c>
      <c r="Q1400" t="s"/>
      <c r="R1400" t="s">
        <v>237</v>
      </c>
      <c r="S1400" t="s">
        <v>328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HYPERLINK("https://hotelmonitor-cachepage.eclerx.com/savepage/tk_15442499587065082_sr_2150.html","info")</f>
        <v/>
      </c>
      <c r="AA1400" t="n">
        <v>-3791581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89</v>
      </c>
      <c r="AO1400" t="s">
        <v>90</v>
      </c>
      <c r="AP1400" t="n">
        <v>46</v>
      </c>
      <c r="AQ1400" t="s">
        <v>91</v>
      </c>
      <c r="AR1400" t="s">
        <v>92</v>
      </c>
      <c r="AS1400" t="s"/>
      <c r="AT1400" t="s">
        <v>93</v>
      </c>
      <c r="AU1400" t="s"/>
      <c r="AV1400" t="s"/>
      <c r="AW1400" t="s"/>
      <c r="AX1400" t="s"/>
      <c r="AY1400" t="n">
        <v>3791581</v>
      </c>
      <c r="AZ1400" t="s">
        <v>2141</v>
      </c>
      <c r="BA1400" t="s"/>
      <c r="BB1400" t="n">
        <v>1030842</v>
      </c>
      <c r="BC1400" t="n">
        <v>98.9156816</v>
      </c>
      <c r="BD1400" t="n">
        <v>8.0611704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95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2143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1017.17</v>
      </c>
      <c r="L1401" t="s">
        <v>77</v>
      </c>
      <c r="M1401" t="s"/>
      <c r="N1401" t="s">
        <v>2144</v>
      </c>
      <c r="O1401" t="s">
        <v>79</v>
      </c>
      <c r="P1401" t="s">
        <v>2143</v>
      </c>
      <c r="Q1401" t="s"/>
      <c r="R1401" t="s">
        <v>359</v>
      </c>
      <c r="S1401" t="s">
        <v>2145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HYPERLINK("https://hotelmonitor-cachepage.eclerx.com/savepage/tk_15442499256624036_sr_2150.html","info")</f>
        <v/>
      </c>
      <c r="AA1401" t="n">
        <v>-6797510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89</v>
      </c>
      <c r="AO1401" t="s">
        <v>2146</v>
      </c>
      <c r="AP1401" t="n">
        <v>30</v>
      </c>
      <c r="AQ1401" t="s">
        <v>91</v>
      </c>
      <c r="AR1401" t="s">
        <v>71</v>
      </c>
      <c r="AS1401" t="s"/>
      <c r="AT1401" t="s">
        <v>93</v>
      </c>
      <c r="AU1401" t="s"/>
      <c r="AV1401" t="s"/>
      <c r="AW1401" t="s"/>
      <c r="AX1401" t="s"/>
      <c r="AY1401" t="n">
        <v>6797510</v>
      </c>
      <c r="AZ1401" t="s"/>
      <c r="BA1401" t="s"/>
      <c r="BB1401" t="n">
        <v>1603003</v>
      </c>
      <c r="BC1401" t="n">
        <v>98.83051604032516</v>
      </c>
      <c r="BD1401" t="n">
        <v>8.035026809232457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95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2143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1017.17</v>
      </c>
      <c r="L1402" t="s">
        <v>77</v>
      </c>
      <c r="M1402" t="s"/>
      <c r="N1402" t="s">
        <v>2144</v>
      </c>
      <c r="O1402" t="s">
        <v>79</v>
      </c>
      <c r="P1402" t="s">
        <v>2143</v>
      </c>
      <c r="Q1402" t="s"/>
      <c r="R1402" t="s">
        <v>359</v>
      </c>
      <c r="S1402" t="s">
        <v>2145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HYPERLINK("https://hotelmonitor-cachepage.eclerx.com/savepage/tk_15442499256624036_sr_2150.html","info")</f>
        <v/>
      </c>
      <c r="AA1402" t="n">
        <v>-6797510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89</v>
      </c>
      <c r="AO1402" t="s">
        <v>2146</v>
      </c>
      <c r="AP1402" t="n">
        <v>30</v>
      </c>
      <c r="AQ1402" t="s">
        <v>91</v>
      </c>
      <c r="AR1402" t="s">
        <v>71</v>
      </c>
      <c r="AS1402" t="s"/>
      <c r="AT1402" t="s">
        <v>93</v>
      </c>
      <c r="AU1402" t="s"/>
      <c r="AV1402" t="s"/>
      <c r="AW1402" t="s"/>
      <c r="AX1402" t="s"/>
      <c r="AY1402" t="n">
        <v>6797510</v>
      </c>
      <c r="AZ1402" t="s"/>
      <c r="BA1402" t="s"/>
      <c r="BB1402" t="n">
        <v>1603003</v>
      </c>
      <c r="BC1402" t="n">
        <v>98.83051604032516</v>
      </c>
      <c r="BD1402" t="n">
        <v>8.035026809232457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95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2143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1070.71</v>
      </c>
      <c r="L1403" t="s">
        <v>77</v>
      </c>
      <c r="M1403" t="s"/>
      <c r="N1403" t="s">
        <v>2144</v>
      </c>
      <c r="O1403" t="s">
        <v>79</v>
      </c>
      <c r="P1403" t="s">
        <v>2143</v>
      </c>
      <c r="Q1403" t="s"/>
      <c r="R1403" t="s">
        <v>359</v>
      </c>
      <c r="S1403" t="s">
        <v>2147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HYPERLINK("https://hotelmonitor-cachepage.eclerx.com/savepage/tk_15442499256624036_sr_2150.html","info")</f>
        <v/>
      </c>
      <c r="AA1403" t="n">
        <v>-6797510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30</v>
      </c>
      <c r="AQ1403" t="s">
        <v>91</v>
      </c>
      <c r="AR1403" t="s">
        <v>71</v>
      </c>
      <c r="AS1403" t="s"/>
      <c r="AT1403" t="s">
        <v>93</v>
      </c>
      <c r="AU1403" t="s"/>
      <c r="AV1403" t="s"/>
      <c r="AW1403" t="s"/>
      <c r="AX1403" t="s"/>
      <c r="AY1403" t="n">
        <v>6797510</v>
      </c>
      <c r="AZ1403" t="s"/>
      <c r="BA1403" t="s"/>
      <c r="BB1403" t="n">
        <v>1603003</v>
      </c>
      <c r="BC1403" t="n">
        <v>98.83051604032516</v>
      </c>
      <c r="BD1403" t="n">
        <v>8.035026809232457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95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2143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1070.71</v>
      </c>
      <c r="L1404" t="s">
        <v>77</v>
      </c>
      <c r="M1404" t="s"/>
      <c r="N1404" t="s">
        <v>2144</v>
      </c>
      <c r="O1404" t="s">
        <v>79</v>
      </c>
      <c r="P1404" t="s">
        <v>2143</v>
      </c>
      <c r="Q1404" t="s"/>
      <c r="R1404" t="s">
        <v>359</v>
      </c>
      <c r="S1404" t="s">
        <v>2147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>
        <f>HYPERLINK("https://hotelmonitor-cachepage.eclerx.com/savepage/tk_15442499256624036_sr_2150.html","info")</f>
        <v/>
      </c>
      <c r="AA1404" t="n">
        <v>-6797510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30</v>
      </c>
      <c r="AQ1404" t="s">
        <v>91</v>
      </c>
      <c r="AR1404" t="s">
        <v>71</v>
      </c>
      <c r="AS1404" t="s"/>
      <c r="AT1404" t="s">
        <v>93</v>
      </c>
      <c r="AU1404" t="s"/>
      <c r="AV1404" t="s"/>
      <c r="AW1404" t="s"/>
      <c r="AX1404" t="s"/>
      <c r="AY1404" t="n">
        <v>6797510</v>
      </c>
      <c r="AZ1404" t="s"/>
      <c r="BA1404" t="s"/>
      <c r="BB1404" t="n">
        <v>1603003</v>
      </c>
      <c r="BC1404" t="n">
        <v>98.83051604032516</v>
      </c>
      <c r="BD1404" t="n">
        <v>8.035026809232457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95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2143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1695.29</v>
      </c>
      <c r="L1405" t="s">
        <v>77</v>
      </c>
      <c r="M1405" t="s"/>
      <c r="N1405" t="s">
        <v>2148</v>
      </c>
      <c r="O1405" t="s">
        <v>79</v>
      </c>
      <c r="P1405" t="s">
        <v>2143</v>
      </c>
      <c r="Q1405" t="s"/>
      <c r="R1405" t="s">
        <v>359</v>
      </c>
      <c r="S1405" t="s">
        <v>2149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>
        <f>HYPERLINK("https://hotelmonitor-cachepage.eclerx.com/savepage/tk_15442499256624036_sr_2150.html","info")</f>
        <v/>
      </c>
      <c r="AA1405" t="n">
        <v>-6797510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2146</v>
      </c>
      <c r="AP1405" t="n">
        <v>30</v>
      </c>
      <c r="AQ1405" t="s">
        <v>91</v>
      </c>
      <c r="AR1405" t="s">
        <v>71</v>
      </c>
      <c r="AS1405" t="s"/>
      <c r="AT1405" t="s">
        <v>93</v>
      </c>
      <c r="AU1405" t="s"/>
      <c r="AV1405" t="s"/>
      <c r="AW1405" t="s"/>
      <c r="AX1405" t="s"/>
      <c r="AY1405" t="n">
        <v>6797510</v>
      </c>
      <c r="AZ1405" t="s"/>
      <c r="BA1405" t="s"/>
      <c r="BB1405" t="n">
        <v>1603003</v>
      </c>
      <c r="BC1405" t="n">
        <v>98.83051604032516</v>
      </c>
      <c r="BD1405" t="n">
        <v>8.035026809232457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95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2143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1695.29</v>
      </c>
      <c r="L1406" t="s">
        <v>77</v>
      </c>
      <c r="M1406" t="s"/>
      <c r="N1406" t="s">
        <v>2148</v>
      </c>
      <c r="O1406" t="s">
        <v>79</v>
      </c>
      <c r="P1406" t="s">
        <v>2143</v>
      </c>
      <c r="Q1406" t="s"/>
      <c r="R1406" t="s">
        <v>359</v>
      </c>
      <c r="S1406" t="s">
        <v>2149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>
        <f>HYPERLINK("https://hotelmonitor-cachepage.eclerx.com/savepage/tk_15442499256624036_sr_2150.html","info")</f>
        <v/>
      </c>
      <c r="AA1406" t="n">
        <v>-6797510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89</v>
      </c>
      <c r="AO1406" t="s">
        <v>2146</v>
      </c>
      <c r="AP1406" t="n">
        <v>30</v>
      </c>
      <c r="AQ1406" t="s">
        <v>91</v>
      </c>
      <c r="AR1406" t="s">
        <v>71</v>
      </c>
      <c r="AS1406" t="s"/>
      <c r="AT1406" t="s">
        <v>93</v>
      </c>
      <c r="AU1406" t="s"/>
      <c r="AV1406" t="s"/>
      <c r="AW1406" t="s"/>
      <c r="AX1406" t="s"/>
      <c r="AY1406" t="n">
        <v>6797510</v>
      </c>
      <c r="AZ1406" t="s"/>
      <c r="BA1406" t="s"/>
      <c r="BB1406" t="n">
        <v>1603003</v>
      </c>
      <c r="BC1406" t="n">
        <v>98.83051604032516</v>
      </c>
      <c r="BD1406" t="n">
        <v>8.035026809232457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95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2143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1784.51</v>
      </c>
      <c r="L1407" t="s">
        <v>77</v>
      </c>
      <c r="M1407" t="s"/>
      <c r="N1407" t="s">
        <v>2148</v>
      </c>
      <c r="O1407" t="s">
        <v>79</v>
      </c>
      <c r="P1407" t="s">
        <v>2143</v>
      </c>
      <c r="Q1407" t="s"/>
      <c r="R1407" t="s">
        <v>359</v>
      </c>
      <c r="S1407" t="s">
        <v>2150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HYPERLINK("https://hotelmonitor-cachepage.eclerx.com/savepage/tk_15442499256624036_sr_2150.html","info")</f>
        <v/>
      </c>
      <c r="AA1407" t="n">
        <v>-6797510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30</v>
      </c>
      <c r="AQ1407" t="s">
        <v>91</v>
      </c>
      <c r="AR1407" t="s">
        <v>71</v>
      </c>
      <c r="AS1407" t="s"/>
      <c r="AT1407" t="s">
        <v>93</v>
      </c>
      <c r="AU1407" t="s"/>
      <c r="AV1407" t="s"/>
      <c r="AW1407" t="s"/>
      <c r="AX1407" t="s"/>
      <c r="AY1407" t="n">
        <v>6797510</v>
      </c>
      <c r="AZ1407" t="s"/>
      <c r="BA1407" t="s"/>
      <c r="BB1407" t="n">
        <v>1603003</v>
      </c>
      <c r="BC1407" t="n">
        <v>98.83051604032516</v>
      </c>
      <c r="BD1407" t="n">
        <v>8.035026809232457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95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2143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1784.51</v>
      </c>
      <c r="L1408" t="s">
        <v>77</v>
      </c>
      <c r="M1408" t="s"/>
      <c r="N1408" t="s">
        <v>2148</v>
      </c>
      <c r="O1408" t="s">
        <v>79</v>
      </c>
      <c r="P1408" t="s">
        <v>2143</v>
      </c>
      <c r="Q1408" t="s"/>
      <c r="R1408" t="s">
        <v>359</v>
      </c>
      <c r="S1408" t="s">
        <v>2150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HYPERLINK("https://hotelmonitor-cachepage.eclerx.com/savepage/tk_15442499256624036_sr_2150.html","info")</f>
        <v/>
      </c>
      <c r="AA1408" t="n">
        <v>-6797510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30</v>
      </c>
      <c r="AQ1408" t="s">
        <v>91</v>
      </c>
      <c r="AR1408" t="s">
        <v>71</v>
      </c>
      <c r="AS1408" t="s"/>
      <c r="AT1408" t="s">
        <v>93</v>
      </c>
      <c r="AU1408" t="s"/>
      <c r="AV1408" t="s"/>
      <c r="AW1408" t="s"/>
      <c r="AX1408" t="s"/>
      <c r="AY1408" t="n">
        <v>6797510</v>
      </c>
      <c r="AZ1408" t="s"/>
      <c r="BA1408" t="s"/>
      <c r="BB1408" t="n">
        <v>1603003</v>
      </c>
      <c r="BC1408" t="n">
        <v>98.83051604032516</v>
      </c>
      <c r="BD1408" t="n">
        <v>8.035026809232457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95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2143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2109.11</v>
      </c>
      <c r="L1409" t="s">
        <v>77</v>
      </c>
      <c r="M1409" t="s"/>
      <c r="N1409" t="s">
        <v>248</v>
      </c>
      <c r="O1409" t="s">
        <v>79</v>
      </c>
      <c r="P1409" t="s">
        <v>2143</v>
      </c>
      <c r="Q1409" t="s"/>
      <c r="R1409" t="s">
        <v>359</v>
      </c>
      <c r="S1409" t="s">
        <v>2151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HYPERLINK("https://hotelmonitor-cachepage.eclerx.com/savepage/tk_15442499256624036_sr_2150.html","info")</f>
        <v/>
      </c>
      <c r="AA1409" t="n">
        <v>-6797510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89</v>
      </c>
      <c r="AO1409" t="s">
        <v>2146</v>
      </c>
      <c r="AP1409" t="n">
        <v>30</v>
      </c>
      <c r="AQ1409" t="s">
        <v>91</v>
      </c>
      <c r="AR1409" t="s">
        <v>71</v>
      </c>
      <c r="AS1409" t="s"/>
      <c r="AT1409" t="s">
        <v>93</v>
      </c>
      <c r="AU1409" t="s"/>
      <c r="AV1409" t="s"/>
      <c r="AW1409" t="s"/>
      <c r="AX1409" t="s"/>
      <c r="AY1409" t="n">
        <v>6797510</v>
      </c>
      <c r="AZ1409" t="s"/>
      <c r="BA1409" t="s"/>
      <c r="BB1409" t="n">
        <v>1603003</v>
      </c>
      <c r="BC1409" t="n">
        <v>98.83051604032516</v>
      </c>
      <c r="BD1409" t="n">
        <v>8.035026809232457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95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2143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2109.11</v>
      </c>
      <c r="L1410" t="s">
        <v>77</v>
      </c>
      <c r="M1410" t="s"/>
      <c r="N1410" t="s">
        <v>248</v>
      </c>
      <c r="O1410" t="s">
        <v>79</v>
      </c>
      <c r="P1410" t="s">
        <v>2143</v>
      </c>
      <c r="Q1410" t="s"/>
      <c r="R1410" t="s">
        <v>359</v>
      </c>
      <c r="S1410" t="s">
        <v>2151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HYPERLINK("https://hotelmonitor-cachepage.eclerx.com/savepage/tk_15442499256624036_sr_2150.html","info")</f>
        <v/>
      </c>
      <c r="AA1410" t="n">
        <v>-6797510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89</v>
      </c>
      <c r="AO1410" t="s">
        <v>2146</v>
      </c>
      <c r="AP1410" t="n">
        <v>30</v>
      </c>
      <c r="AQ1410" t="s">
        <v>91</v>
      </c>
      <c r="AR1410" t="s">
        <v>71</v>
      </c>
      <c r="AS1410" t="s"/>
      <c r="AT1410" t="s">
        <v>93</v>
      </c>
      <c r="AU1410" t="s"/>
      <c r="AV1410" t="s"/>
      <c r="AW1410" t="s"/>
      <c r="AX1410" t="s"/>
      <c r="AY1410" t="n">
        <v>6797510</v>
      </c>
      <c r="AZ1410" t="s"/>
      <c r="BA1410" t="s"/>
      <c r="BB1410" t="n">
        <v>1603003</v>
      </c>
      <c r="BC1410" t="n">
        <v>98.83051604032516</v>
      </c>
      <c r="BD1410" t="n">
        <v>8.035026809232457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95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2143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2220.12</v>
      </c>
      <c r="L1411" t="s">
        <v>77</v>
      </c>
      <c r="M1411" t="s"/>
      <c r="N1411" t="s">
        <v>248</v>
      </c>
      <c r="O1411" t="s">
        <v>79</v>
      </c>
      <c r="P1411" t="s">
        <v>2143</v>
      </c>
      <c r="Q1411" t="s"/>
      <c r="R1411" t="s">
        <v>359</v>
      </c>
      <c r="S1411" t="s">
        <v>2152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HYPERLINK("https://hotelmonitor-cachepage.eclerx.com/savepage/tk_15442499256624036_sr_2150.html","info")</f>
        <v/>
      </c>
      <c r="AA1411" t="n">
        <v>-6797510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30</v>
      </c>
      <c r="AQ1411" t="s">
        <v>91</v>
      </c>
      <c r="AR1411" t="s">
        <v>71</v>
      </c>
      <c r="AS1411" t="s"/>
      <c r="AT1411" t="s">
        <v>93</v>
      </c>
      <c r="AU1411" t="s"/>
      <c r="AV1411" t="s"/>
      <c r="AW1411" t="s"/>
      <c r="AX1411" t="s"/>
      <c r="AY1411" t="n">
        <v>6797510</v>
      </c>
      <c r="AZ1411" t="s"/>
      <c r="BA1411" t="s"/>
      <c r="BB1411" t="n">
        <v>1603003</v>
      </c>
      <c r="BC1411" t="n">
        <v>98.83051604032516</v>
      </c>
      <c r="BD1411" t="n">
        <v>8.035026809232457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95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2143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2220.12</v>
      </c>
      <c r="L1412" t="s">
        <v>77</v>
      </c>
      <c r="M1412" t="s"/>
      <c r="N1412" t="s">
        <v>248</v>
      </c>
      <c r="O1412" t="s">
        <v>79</v>
      </c>
      <c r="P1412" t="s">
        <v>2143</v>
      </c>
      <c r="Q1412" t="s"/>
      <c r="R1412" t="s">
        <v>359</v>
      </c>
      <c r="S1412" t="s">
        <v>2152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HYPERLINK("https://hotelmonitor-cachepage.eclerx.com/savepage/tk_15442499256624036_sr_2150.html","info")</f>
        <v/>
      </c>
      <c r="AA1412" t="n">
        <v>-6797510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30</v>
      </c>
      <c r="AQ1412" t="s">
        <v>91</v>
      </c>
      <c r="AR1412" t="s">
        <v>71</v>
      </c>
      <c r="AS1412" t="s"/>
      <c r="AT1412" t="s">
        <v>93</v>
      </c>
      <c r="AU1412" t="s"/>
      <c r="AV1412" t="s"/>
      <c r="AW1412" t="s"/>
      <c r="AX1412" t="s"/>
      <c r="AY1412" t="n">
        <v>6797510</v>
      </c>
      <c r="AZ1412" t="s"/>
      <c r="BA1412" t="s"/>
      <c r="BB1412" t="n">
        <v>1603003</v>
      </c>
      <c r="BC1412" t="n">
        <v>98.83051604032516</v>
      </c>
      <c r="BD1412" t="n">
        <v>8.035026809232457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95</v>
      </c>
    </row>
    <row r="1413" spans="1:70">
      <c r="A1413" t="s">
        <v>145</v>
      </c>
      <c r="B1413" t="s">
        <v>71</v>
      </c>
      <c r="C1413" t="s">
        <v>72</v>
      </c>
      <c r="D1413" t="n">
        <v>2</v>
      </c>
      <c r="E1413" t="s">
        <v>2153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7355.67</v>
      </c>
      <c r="L1413" t="s">
        <v>77</v>
      </c>
      <c r="M1413" t="s"/>
      <c r="N1413" t="s">
        <v>887</v>
      </c>
      <c r="O1413" t="s">
        <v>79</v>
      </c>
      <c r="P1413" t="s">
        <v>2153</v>
      </c>
      <c r="Q1413" t="s"/>
      <c r="R1413" t="s">
        <v>337</v>
      </c>
      <c r="S1413" t="s">
        <v>2154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HYPERLINK("https://hotelmonitor-cachepage.eclerx.com/savepage/tk_15442513122369308_sr_2150.html","info")</f>
        <v/>
      </c>
      <c r="AA1413" t="n">
        <v>-6797761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89</v>
      </c>
      <c r="AO1413" t="s">
        <v>2155</v>
      </c>
      <c r="AP1413" t="n">
        <v>492</v>
      </c>
      <c r="AQ1413" t="s">
        <v>91</v>
      </c>
      <c r="AR1413" t="s">
        <v>71</v>
      </c>
      <c r="AS1413" t="s"/>
      <c r="AT1413" t="s">
        <v>93</v>
      </c>
      <c r="AU1413" t="s"/>
      <c r="AV1413" t="s"/>
      <c r="AW1413" t="s"/>
      <c r="AX1413" t="s"/>
      <c r="AY1413" t="n">
        <v>6797761</v>
      </c>
      <c r="AZ1413" t="s"/>
      <c r="BA1413" t="s"/>
      <c r="BB1413" t="n">
        <v>978721</v>
      </c>
      <c r="BC1413" t="n">
        <v>98.8158255815506</v>
      </c>
      <c r="BD1413" t="n">
        <v>8.051814792867299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95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2156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1007.37</v>
      </c>
      <c r="L1414" t="s">
        <v>77</v>
      </c>
      <c r="M1414" t="s"/>
      <c r="N1414" t="s">
        <v>215</v>
      </c>
      <c r="O1414" t="s">
        <v>79</v>
      </c>
      <c r="P1414" t="s">
        <v>2156</v>
      </c>
      <c r="Q1414" t="s"/>
      <c r="R1414" t="s">
        <v>80</v>
      </c>
      <c r="S1414" t="s">
        <v>2157</v>
      </c>
      <c r="T1414" t="s">
        <v>82</v>
      </c>
      <c r="U1414" t="s">
        <v>83</v>
      </c>
      <c r="V1414" t="s">
        <v>84</v>
      </c>
      <c r="W1414" t="s">
        <v>105</v>
      </c>
      <c r="X1414" t="s"/>
      <c r="Y1414" t="s">
        <v>86</v>
      </c>
      <c r="Z1414">
        <f>HYPERLINK("https://hotelmonitor-cachepage.eclerx.com/savepage/tk_15442500059859347_sr_2150.html","info")</f>
        <v/>
      </c>
      <c r="AA1414" t="n">
        <v>-6713371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2158</v>
      </c>
      <c r="AP1414" t="n">
        <v>68</v>
      </c>
      <c r="AQ1414" t="s">
        <v>91</v>
      </c>
      <c r="AR1414" t="s">
        <v>71</v>
      </c>
      <c r="AS1414" t="s"/>
      <c r="AT1414" t="s">
        <v>93</v>
      </c>
      <c r="AU1414" t="s"/>
      <c r="AV1414" t="s"/>
      <c r="AW1414" t="s"/>
      <c r="AX1414" t="s"/>
      <c r="AY1414" t="n">
        <v>6713371</v>
      </c>
      <c r="AZ1414" t="s">
        <v>2159</v>
      </c>
      <c r="BA1414" t="s"/>
      <c r="BB1414" t="n">
        <v>236936</v>
      </c>
      <c r="BC1414" t="n">
        <v>98.9159200787981</v>
      </c>
      <c r="BD1414" t="n">
        <v>8.060941942415679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95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2156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1292.67</v>
      </c>
      <c r="L1415" t="s">
        <v>77</v>
      </c>
      <c r="M1415" t="s"/>
      <c r="N1415" t="s">
        <v>2160</v>
      </c>
      <c r="O1415" t="s">
        <v>79</v>
      </c>
      <c r="P1415" t="s">
        <v>2156</v>
      </c>
      <c r="Q1415" t="s"/>
      <c r="R1415" t="s">
        <v>80</v>
      </c>
      <c r="S1415" t="s">
        <v>2161</v>
      </c>
      <c r="T1415" t="s">
        <v>82</v>
      </c>
      <c r="U1415" t="s">
        <v>83</v>
      </c>
      <c r="V1415" t="s">
        <v>84</v>
      </c>
      <c r="W1415" t="s">
        <v>105</v>
      </c>
      <c r="X1415" t="s"/>
      <c r="Y1415" t="s">
        <v>86</v>
      </c>
      <c r="Z1415">
        <f>HYPERLINK("https://hotelmonitor-cachepage.eclerx.com/savepage/tk_15442500059859347_sr_2150.html","info")</f>
        <v/>
      </c>
      <c r="AA1415" t="n">
        <v>-6713371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89</v>
      </c>
      <c r="AO1415" t="s">
        <v>2162</v>
      </c>
      <c r="AP1415" t="n">
        <v>68</v>
      </c>
      <c r="AQ1415" t="s">
        <v>91</v>
      </c>
      <c r="AR1415" t="s">
        <v>71</v>
      </c>
      <c r="AS1415" t="s"/>
      <c r="AT1415" t="s">
        <v>93</v>
      </c>
      <c r="AU1415" t="s"/>
      <c r="AV1415" t="s"/>
      <c r="AW1415" t="s"/>
      <c r="AX1415" t="s"/>
      <c r="AY1415" t="n">
        <v>6713371</v>
      </c>
      <c r="AZ1415" t="s">
        <v>2159</v>
      </c>
      <c r="BA1415" t="s"/>
      <c r="BB1415" t="n">
        <v>236936</v>
      </c>
      <c r="BC1415" t="n">
        <v>98.9159200787981</v>
      </c>
      <c r="BD1415" t="n">
        <v>8.060941942415679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95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2163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252.74</v>
      </c>
      <c r="L1416" t="s">
        <v>77</v>
      </c>
      <c r="M1416" t="s"/>
      <c r="N1416" t="s">
        <v>2164</v>
      </c>
      <c r="O1416" t="s">
        <v>79</v>
      </c>
      <c r="P1416" t="s">
        <v>2163</v>
      </c>
      <c r="Q1416" t="s"/>
      <c r="R1416" t="s">
        <v>354</v>
      </c>
      <c r="S1416" t="s">
        <v>2165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HYPERLINK("https://hotelmonitor-cachepage.eclerx.com/savepage/tk_15442503904553478_sr_2150.html","info")</f>
        <v/>
      </c>
      <c r="AA1416" t="n">
        <v>-3652967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236</v>
      </c>
      <c r="AQ1416" t="s">
        <v>91</v>
      </c>
      <c r="AR1416" t="s">
        <v>92</v>
      </c>
      <c r="AS1416" t="s"/>
      <c r="AT1416" t="s">
        <v>93</v>
      </c>
      <c r="AU1416" t="s"/>
      <c r="AV1416" t="s"/>
      <c r="AW1416" t="s"/>
      <c r="AX1416" t="s"/>
      <c r="AY1416" t="n">
        <v>3652967</v>
      </c>
      <c r="AZ1416" t="s">
        <v>2166</v>
      </c>
      <c r="BA1416" t="s"/>
      <c r="BB1416" t="n">
        <v>1993025</v>
      </c>
      <c r="BC1416" t="n">
        <v>98.91462</v>
      </c>
      <c r="BD1416" t="n">
        <v>8.066867999999999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95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2163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421.24</v>
      </c>
      <c r="L1417" t="s">
        <v>77</v>
      </c>
      <c r="M1417" t="s"/>
      <c r="N1417" t="s">
        <v>2167</v>
      </c>
      <c r="O1417" t="s">
        <v>79</v>
      </c>
      <c r="P1417" t="s">
        <v>2163</v>
      </c>
      <c r="Q1417" t="s"/>
      <c r="R1417" t="s">
        <v>354</v>
      </c>
      <c r="S1417" t="s">
        <v>324</v>
      </c>
      <c r="T1417" t="s">
        <v>82</v>
      </c>
      <c r="U1417" t="s">
        <v>83</v>
      </c>
      <c r="V1417" t="s">
        <v>84</v>
      </c>
      <c r="W1417" t="s">
        <v>105</v>
      </c>
      <c r="X1417" t="s"/>
      <c r="Y1417" t="s">
        <v>86</v>
      </c>
      <c r="Z1417">
        <f>HYPERLINK("https://hotelmonitor-cachepage.eclerx.com/savepage/tk_15442503904553478_sr_2150.html","info")</f>
        <v/>
      </c>
      <c r="AA1417" t="n">
        <v>-3652967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236</v>
      </c>
      <c r="AQ1417" t="s">
        <v>91</v>
      </c>
      <c r="AR1417" t="s">
        <v>92</v>
      </c>
      <c r="AS1417" t="s"/>
      <c r="AT1417" t="s">
        <v>93</v>
      </c>
      <c r="AU1417" t="s"/>
      <c r="AV1417" t="s"/>
      <c r="AW1417" t="s"/>
      <c r="AX1417" t="s"/>
      <c r="AY1417" t="n">
        <v>3652967</v>
      </c>
      <c r="AZ1417" t="s">
        <v>2166</v>
      </c>
      <c r="BA1417" t="s"/>
      <c r="BB1417" t="n">
        <v>1993025</v>
      </c>
      <c r="BC1417" t="n">
        <v>98.91462</v>
      </c>
      <c r="BD1417" t="n">
        <v>8.066867999999999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95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2168</v>
      </c>
      <c r="F1418" t="n">
        <v>1908840</v>
      </c>
      <c r="G1418" t="s">
        <v>74</v>
      </c>
      <c r="H1418" t="s">
        <v>75</v>
      </c>
      <c r="I1418" t="s"/>
      <c r="J1418" t="s">
        <v>76</v>
      </c>
      <c r="K1418" t="n">
        <v>6587.09</v>
      </c>
      <c r="L1418" t="s">
        <v>77</v>
      </c>
      <c r="M1418" t="s"/>
      <c r="N1418" t="s">
        <v>2169</v>
      </c>
      <c r="O1418" t="s">
        <v>79</v>
      </c>
      <c r="P1418" t="s">
        <v>2168</v>
      </c>
      <c r="Q1418" t="s"/>
      <c r="R1418" t="s">
        <v>148</v>
      </c>
      <c r="S1418" t="s">
        <v>2170</v>
      </c>
      <c r="T1418" t="s">
        <v>82</v>
      </c>
      <c r="U1418" t="s">
        <v>83</v>
      </c>
      <c r="V1418" t="s">
        <v>84</v>
      </c>
      <c r="W1418" t="s">
        <v>105</v>
      </c>
      <c r="X1418" t="s"/>
      <c r="Y1418" t="s">
        <v>86</v>
      </c>
      <c r="Z1418">
        <f>HYPERLINK("https://hotelmonitor-cachepage.eclerx.com/savepage/tk_15442500862478108_sr_2150.html","info")</f>
        <v/>
      </c>
      <c r="AA1418" t="n">
        <v>394911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89</v>
      </c>
      <c r="AO1418" t="s">
        <v>2171</v>
      </c>
      <c r="AP1418" t="n">
        <v>107</v>
      </c>
      <c r="AQ1418" t="s">
        <v>91</v>
      </c>
      <c r="AR1418" t="s">
        <v>71</v>
      </c>
      <c r="AS1418" t="s"/>
      <c r="AT1418" t="s">
        <v>93</v>
      </c>
      <c r="AU1418" t="s"/>
      <c r="AV1418" t="s"/>
      <c r="AW1418" t="s"/>
      <c r="AX1418" t="s"/>
      <c r="AY1418" t="n">
        <v>2187846</v>
      </c>
      <c r="AZ1418" t="s">
        <v>2172</v>
      </c>
      <c r="BA1418" t="s"/>
      <c r="BB1418" t="n">
        <v>670671</v>
      </c>
      <c r="BC1418" t="n">
        <v>98.7491666999999</v>
      </c>
      <c r="BD1418" t="n">
        <v>8.058361100000001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95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2168</v>
      </c>
      <c r="F1419" t="n">
        <v>1908840</v>
      </c>
      <c r="G1419" t="s">
        <v>74</v>
      </c>
      <c r="H1419" t="s">
        <v>75</v>
      </c>
      <c r="I1419" t="s"/>
      <c r="J1419" t="s">
        <v>76</v>
      </c>
      <c r="K1419" t="n">
        <v>6587.09</v>
      </c>
      <c r="L1419" t="s">
        <v>77</v>
      </c>
      <c r="M1419" t="s"/>
      <c r="N1419" t="s">
        <v>2169</v>
      </c>
      <c r="O1419" t="s">
        <v>79</v>
      </c>
      <c r="P1419" t="s">
        <v>2168</v>
      </c>
      <c r="Q1419" t="s"/>
      <c r="R1419" t="s">
        <v>148</v>
      </c>
      <c r="S1419" t="s">
        <v>2170</v>
      </c>
      <c r="T1419" t="s">
        <v>82</v>
      </c>
      <c r="U1419" t="s">
        <v>83</v>
      </c>
      <c r="V1419" t="s">
        <v>84</v>
      </c>
      <c r="W1419" t="s">
        <v>105</v>
      </c>
      <c r="X1419" t="s"/>
      <c r="Y1419" t="s">
        <v>86</v>
      </c>
      <c r="Z1419">
        <f>HYPERLINK("https://hotelmonitor-cachepage.eclerx.com/savepage/tk_15442500862478108_sr_2150.html","info")</f>
        <v/>
      </c>
      <c r="AA1419" t="n">
        <v>394911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89</v>
      </c>
      <c r="AO1419" t="s">
        <v>2171</v>
      </c>
      <c r="AP1419" t="n">
        <v>107</v>
      </c>
      <c r="AQ1419" t="s">
        <v>91</v>
      </c>
      <c r="AR1419" t="s">
        <v>261</v>
      </c>
      <c r="AS1419" t="s"/>
      <c r="AT1419" t="s">
        <v>93</v>
      </c>
      <c r="AU1419" t="s"/>
      <c r="AV1419" t="s"/>
      <c r="AW1419" t="s"/>
      <c r="AX1419" t="s"/>
      <c r="AY1419" t="n">
        <v>2187846</v>
      </c>
      <c r="AZ1419" t="s">
        <v>2172</v>
      </c>
      <c r="BA1419" t="s"/>
      <c r="BB1419" t="n">
        <v>670671</v>
      </c>
      <c r="BC1419" t="n">
        <v>98.7491666999999</v>
      </c>
      <c r="BD1419" t="n">
        <v>8.058361100000001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95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2168</v>
      </c>
      <c r="F1420" t="n">
        <v>1908840</v>
      </c>
      <c r="G1420" t="s">
        <v>74</v>
      </c>
      <c r="H1420" t="s">
        <v>75</v>
      </c>
      <c r="I1420" t="s"/>
      <c r="J1420" t="s">
        <v>76</v>
      </c>
      <c r="K1420" t="n">
        <v>7149.53</v>
      </c>
      <c r="L1420" t="s">
        <v>77</v>
      </c>
      <c r="M1420" t="s"/>
      <c r="N1420" t="s">
        <v>2169</v>
      </c>
      <c r="O1420" t="s">
        <v>79</v>
      </c>
      <c r="P1420" t="s">
        <v>2168</v>
      </c>
      <c r="Q1420" t="s"/>
      <c r="R1420" t="s">
        <v>148</v>
      </c>
      <c r="S1420" t="s">
        <v>2173</v>
      </c>
      <c r="T1420" t="s">
        <v>82</v>
      </c>
      <c r="U1420" t="s">
        <v>83</v>
      </c>
      <c r="V1420" t="s">
        <v>84</v>
      </c>
      <c r="W1420" t="s">
        <v>105</v>
      </c>
      <c r="X1420" t="s"/>
      <c r="Y1420" t="s">
        <v>86</v>
      </c>
      <c r="Z1420">
        <f>HYPERLINK("https://hotelmonitor-cachepage.eclerx.com/savepage/tk_15442500862478108_sr_2150.html","info")</f>
        <v/>
      </c>
      <c r="AA1420" t="n">
        <v>394911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107</v>
      </c>
      <c r="AQ1420" t="s">
        <v>91</v>
      </c>
      <c r="AR1420" t="s">
        <v>92</v>
      </c>
      <c r="AS1420" t="s"/>
      <c r="AT1420" t="s">
        <v>93</v>
      </c>
      <c r="AU1420" t="s"/>
      <c r="AV1420" t="s"/>
      <c r="AW1420" t="s"/>
      <c r="AX1420" t="s"/>
      <c r="AY1420" t="n">
        <v>2187846</v>
      </c>
      <c r="AZ1420" t="s">
        <v>2172</v>
      </c>
      <c r="BA1420" t="s"/>
      <c r="BB1420" t="n">
        <v>670671</v>
      </c>
      <c r="BC1420" t="n">
        <v>98.7491666999999</v>
      </c>
      <c r="BD1420" t="n">
        <v>8.058361100000001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95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2168</v>
      </c>
      <c r="F1421" t="n">
        <v>1908840</v>
      </c>
      <c r="G1421" t="s">
        <v>74</v>
      </c>
      <c r="H1421" t="s">
        <v>75</v>
      </c>
      <c r="I1421" t="s"/>
      <c r="J1421" t="s">
        <v>76</v>
      </c>
      <c r="K1421" t="n">
        <v>7498.92</v>
      </c>
      <c r="L1421" t="s">
        <v>77</v>
      </c>
      <c r="M1421" t="s"/>
      <c r="N1421" t="s">
        <v>2174</v>
      </c>
      <c r="O1421" t="s">
        <v>79</v>
      </c>
      <c r="P1421" t="s">
        <v>2168</v>
      </c>
      <c r="Q1421" t="s"/>
      <c r="R1421" t="s">
        <v>148</v>
      </c>
      <c r="S1421" t="s">
        <v>2175</v>
      </c>
      <c r="T1421" t="s">
        <v>82</v>
      </c>
      <c r="U1421" t="s">
        <v>83</v>
      </c>
      <c r="V1421" t="s">
        <v>84</v>
      </c>
      <c r="W1421" t="s">
        <v>105</v>
      </c>
      <c r="X1421" t="s"/>
      <c r="Y1421" t="s">
        <v>86</v>
      </c>
      <c r="Z1421">
        <f>HYPERLINK("https://hotelmonitor-cachepage.eclerx.com/savepage/tk_15442500862478108_sr_2150.html","info")</f>
        <v/>
      </c>
      <c r="AA1421" t="n">
        <v>394911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89</v>
      </c>
      <c r="AO1421" t="s">
        <v>2176</v>
      </c>
      <c r="AP1421" t="n">
        <v>107</v>
      </c>
      <c r="AQ1421" t="s">
        <v>91</v>
      </c>
      <c r="AR1421" t="s">
        <v>71</v>
      </c>
      <c r="AS1421" t="s"/>
      <c r="AT1421" t="s">
        <v>93</v>
      </c>
      <c r="AU1421" t="s"/>
      <c r="AV1421" t="s"/>
      <c r="AW1421" t="s"/>
      <c r="AX1421" t="s"/>
      <c r="AY1421" t="n">
        <v>2187846</v>
      </c>
      <c r="AZ1421" t="s">
        <v>2172</v>
      </c>
      <c r="BA1421" t="s"/>
      <c r="BB1421" t="n">
        <v>670671</v>
      </c>
      <c r="BC1421" t="n">
        <v>98.7491666999999</v>
      </c>
      <c r="BD1421" t="n">
        <v>8.058361100000001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95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2168</v>
      </c>
      <c r="F1422" t="n">
        <v>1908840</v>
      </c>
      <c r="G1422" t="s">
        <v>74</v>
      </c>
      <c r="H1422" t="s">
        <v>75</v>
      </c>
      <c r="I1422" t="s"/>
      <c r="J1422" t="s">
        <v>76</v>
      </c>
      <c r="K1422" t="n">
        <v>7498.92</v>
      </c>
      <c r="L1422" t="s">
        <v>77</v>
      </c>
      <c r="M1422" t="s"/>
      <c r="N1422" t="s">
        <v>2174</v>
      </c>
      <c r="O1422" t="s">
        <v>79</v>
      </c>
      <c r="P1422" t="s">
        <v>2168</v>
      </c>
      <c r="Q1422" t="s"/>
      <c r="R1422" t="s">
        <v>148</v>
      </c>
      <c r="S1422" t="s">
        <v>2175</v>
      </c>
      <c r="T1422" t="s">
        <v>82</v>
      </c>
      <c r="U1422" t="s">
        <v>83</v>
      </c>
      <c r="V1422" t="s">
        <v>84</v>
      </c>
      <c r="W1422" t="s">
        <v>105</v>
      </c>
      <c r="X1422" t="s"/>
      <c r="Y1422" t="s">
        <v>86</v>
      </c>
      <c r="Z1422">
        <f>HYPERLINK("https://hotelmonitor-cachepage.eclerx.com/savepage/tk_15442500862478108_sr_2150.html","info")</f>
        <v/>
      </c>
      <c r="AA1422" t="n">
        <v>394911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89</v>
      </c>
      <c r="AO1422" t="s">
        <v>2176</v>
      </c>
      <c r="AP1422" t="n">
        <v>107</v>
      </c>
      <c r="AQ1422" t="s">
        <v>91</v>
      </c>
      <c r="AR1422" t="s">
        <v>261</v>
      </c>
      <c r="AS1422" t="s"/>
      <c r="AT1422" t="s">
        <v>93</v>
      </c>
      <c r="AU1422" t="s"/>
      <c r="AV1422" t="s"/>
      <c r="AW1422" t="s"/>
      <c r="AX1422" t="s"/>
      <c r="AY1422" t="n">
        <v>2187846</v>
      </c>
      <c r="AZ1422" t="s">
        <v>2172</v>
      </c>
      <c r="BA1422" t="s"/>
      <c r="BB1422" t="n">
        <v>670671</v>
      </c>
      <c r="BC1422" t="n">
        <v>98.7491666999999</v>
      </c>
      <c r="BD1422" t="n">
        <v>8.058361100000001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95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2168</v>
      </c>
      <c r="F1423" t="n">
        <v>1908840</v>
      </c>
      <c r="G1423" t="s">
        <v>74</v>
      </c>
      <c r="H1423" t="s">
        <v>75</v>
      </c>
      <c r="I1423" t="s"/>
      <c r="J1423" t="s">
        <v>76</v>
      </c>
      <c r="K1423" t="n">
        <v>8082.88</v>
      </c>
      <c r="L1423" t="s">
        <v>77</v>
      </c>
      <c r="M1423" t="s"/>
      <c r="N1423" t="s">
        <v>2169</v>
      </c>
      <c r="O1423" t="s">
        <v>79</v>
      </c>
      <c r="P1423" t="s">
        <v>2168</v>
      </c>
      <c r="Q1423" t="s"/>
      <c r="R1423" t="s">
        <v>148</v>
      </c>
      <c r="S1423" t="s">
        <v>2177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>
        <f>HYPERLINK("https://hotelmonitor-cachepage.eclerx.com/savepage/tk_15442500862478108_sr_2150.html","info")</f>
        <v/>
      </c>
      <c r="AA1423" t="n">
        <v>394911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89</v>
      </c>
      <c r="AO1423" t="s">
        <v>2178</v>
      </c>
      <c r="AP1423" t="n">
        <v>107</v>
      </c>
      <c r="AQ1423" t="s">
        <v>91</v>
      </c>
      <c r="AR1423" t="s">
        <v>71</v>
      </c>
      <c r="AS1423" t="s"/>
      <c r="AT1423" t="s">
        <v>93</v>
      </c>
      <c r="AU1423" t="s"/>
      <c r="AV1423" t="s"/>
      <c r="AW1423" t="s"/>
      <c r="AX1423" t="s"/>
      <c r="AY1423" t="n">
        <v>2187846</v>
      </c>
      <c r="AZ1423" t="s">
        <v>2172</v>
      </c>
      <c r="BA1423" t="s"/>
      <c r="BB1423" t="n">
        <v>670671</v>
      </c>
      <c r="BC1423" t="n">
        <v>98.7491666999999</v>
      </c>
      <c r="BD1423" t="n">
        <v>8.058361100000001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95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2168</v>
      </c>
      <c r="F1424" t="n">
        <v>1908840</v>
      </c>
      <c r="G1424" t="s">
        <v>74</v>
      </c>
      <c r="H1424" t="s">
        <v>75</v>
      </c>
      <c r="I1424" t="s"/>
      <c r="J1424" t="s">
        <v>76</v>
      </c>
      <c r="K1424" t="n">
        <v>8082.88</v>
      </c>
      <c r="L1424" t="s">
        <v>77</v>
      </c>
      <c r="M1424" t="s"/>
      <c r="N1424" t="s">
        <v>2169</v>
      </c>
      <c r="O1424" t="s">
        <v>79</v>
      </c>
      <c r="P1424" t="s">
        <v>2168</v>
      </c>
      <c r="Q1424" t="s"/>
      <c r="R1424" t="s">
        <v>148</v>
      </c>
      <c r="S1424" t="s">
        <v>2177</v>
      </c>
      <c r="T1424" t="s">
        <v>82</v>
      </c>
      <c r="U1424" t="s">
        <v>83</v>
      </c>
      <c r="V1424" t="s">
        <v>84</v>
      </c>
      <c r="W1424" t="s">
        <v>105</v>
      </c>
      <c r="X1424" t="s"/>
      <c r="Y1424" t="s">
        <v>86</v>
      </c>
      <c r="Z1424">
        <f>HYPERLINK("https://hotelmonitor-cachepage.eclerx.com/savepage/tk_15442500862478108_sr_2150.html","info")</f>
        <v/>
      </c>
      <c r="AA1424" t="n">
        <v>394911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89</v>
      </c>
      <c r="AO1424" t="s">
        <v>2178</v>
      </c>
      <c r="AP1424" t="n">
        <v>107</v>
      </c>
      <c r="AQ1424" t="s">
        <v>91</v>
      </c>
      <c r="AR1424" t="s">
        <v>71</v>
      </c>
      <c r="AS1424" t="s"/>
      <c r="AT1424" t="s">
        <v>93</v>
      </c>
      <c r="AU1424" t="s"/>
      <c r="AV1424" t="s"/>
      <c r="AW1424" t="s"/>
      <c r="AX1424" t="s"/>
      <c r="AY1424" t="n">
        <v>2187846</v>
      </c>
      <c r="AZ1424" t="s">
        <v>2172</v>
      </c>
      <c r="BA1424" t="s"/>
      <c r="BB1424" t="n">
        <v>670671</v>
      </c>
      <c r="BC1424" t="n">
        <v>98.7491666999999</v>
      </c>
      <c r="BD1424" t="n">
        <v>8.058361100000001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95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2168</v>
      </c>
      <c r="F1425" t="n">
        <v>1908840</v>
      </c>
      <c r="G1425" t="s">
        <v>74</v>
      </c>
      <c r="H1425" t="s">
        <v>75</v>
      </c>
      <c r="I1425" t="s"/>
      <c r="J1425" t="s">
        <v>76</v>
      </c>
      <c r="K1425" t="n">
        <v>8082.88</v>
      </c>
      <c r="L1425" t="s">
        <v>77</v>
      </c>
      <c r="M1425" t="s"/>
      <c r="N1425" t="s">
        <v>2169</v>
      </c>
      <c r="O1425" t="s">
        <v>79</v>
      </c>
      <c r="P1425" t="s">
        <v>2168</v>
      </c>
      <c r="Q1425" t="s"/>
      <c r="R1425" t="s">
        <v>148</v>
      </c>
      <c r="S1425" t="s">
        <v>2177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HYPERLINK("https://hotelmonitor-cachepage.eclerx.com/savepage/tk_15442500862478108_sr_2150.html","info")</f>
        <v/>
      </c>
      <c r="AA1425" t="n">
        <v>394911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89</v>
      </c>
      <c r="AO1425" t="s">
        <v>2178</v>
      </c>
      <c r="AP1425" t="n">
        <v>107</v>
      </c>
      <c r="AQ1425" t="s">
        <v>91</v>
      </c>
      <c r="AR1425" t="s">
        <v>261</v>
      </c>
      <c r="AS1425" t="s"/>
      <c r="AT1425" t="s">
        <v>93</v>
      </c>
      <c r="AU1425" t="s"/>
      <c r="AV1425" t="s"/>
      <c r="AW1425" t="s"/>
      <c r="AX1425" t="s"/>
      <c r="AY1425" t="n">
        <v>2187846</v>
      </c>
      <c r="AZ1425" t="s">
        <v>2172</v>
      </c>
      <c r="BA1425" t="s"/>
      <c r="BB1425" t="n">
        <v>670671</v>
      </c>
      <c r="BC1425" t="n">
        <v>98.7491666999999</v>
      </c>
      <c r="BD1425" t="n">
        <v>8.058361100000001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95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2168</v>
      </c>
      <c r="F1426" t="n">
        <v>1908840</v>
      </c>
      <c r="G1426" t="s">
        <v>74</v>
      </c>
      <c r="H1426" t="s">
        <v>75</v>
      </c>
      <c r="I1426" t="s"/>
      <c r="J1426" t="s">
        <v>76</v>
      </c>
      <c r="K1426" t="n">
        <v>8082.88</v>
      </c>
      <c r="L1426" t="s">
        <v>77</v>
      </c>
      <c r="M1426" t="s"/>
      <c r="N1426" t="s">
        <v>2169</v>
      </c>
      <c r="O1426" t="s">
        <v>79</v>
      </c>
      <c r="P1426" t="s">
        <v>2168</v>
      </c>
      <c r="Q1426" t="s"/>
      <c r="R1426" t="s">
        <v>148</v>
      </c>
      <c r="S1426" t="s">
        <v>2177</v>
      </c>
      <c r="T1426" t="s">
        <v>82</v>
      </c>
      <c r="U1426" t="s">
        <v>83</v>
      </c>
      <c r="V1426" t="s">
        <v>84</v>
      </c>
      <c r="W1426" t="s">
        <v>105</v>
      </c>
      <c r="X1426" t="s"/>
      <c r="Y1426" t="s">
        <v>86</v>
      </c>
      <c r="Z1426">
        <f>HYPERLINK("https://hotelmonitor-cachepage.eclerx.com/savepage/tk_15442500862478108_sr_2150.html","info")</f>
        <v/>
      </c>
      <c r="AA1426" t="n">
        <v>394911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89</v>
      </c>
      <c r="AO1426" t="s">
        <v>2178</v>
      </c>
      <c r="AP1426" t="n">
        <v>107</v>
      </c>
      <c r="AQ1426" t="s">
        <v>91</v>
      </c>
      <c r="AR1426" t="s">
        <v>261</v>
      </c>
      <c r="AS1426" t="s"/>
      <c r="AT1426" t="s">
        <v>93</v>
      </c>
      <c r="AU1426" t="s"/>
      <c r="AV1426" t="s"/>
      <c r="AW1426" t="s"/>
      <c r="AX1426" t="s"/>
      <c r="AY1426" t="n">
        <v>2187846</v>
      </c>
      <c r="AZ1426" t="s">
        <v>2172</v>
      </c>
      <c r="BA1426" t="s"/>
      <c r="BB1426" t="n">
        <v>670671</v>
      </c>
      <c r="BC1426" t="n">
        <v>98.7491666999999</v>
      </c>
      <c r="BD1426" t="n">
        <v>8.058361100000001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95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2168</v>
      </c>
      <c r="F1427" t="n">
        <v>1908840</v>
      </c>
      <c r="G1427" t="s">
        <v>74</v>
      </c>
      <c r="H1427" t="s">
        <v>75</v>
      </c>
      <c r="I1427" t="s"/>
      <c r="J1427" t="s">
        <v>76</v>
      </c>
      <c r="K1427" t="n">
        <v>8923.209999999999</v>
      </c>
      <c r="L1427" t="s">
        <v>77</v>
      </c>
      <c r="M1427" t="s"/>
      <c r="N1427" t="s">
        <v>2174</v>
      </c>
      <c r="O1427" t="s">
        <v>79</v>
      </c>
      <c r="P1427" t="s">
        <v>2168</v>
      </c>
      <c r="Q1427" t="s"/>
      <c r="R1427" t="s">
        <v>148</v>
      </c>
      <c r="S1427" t="s">
        <v>2179</v>
      </c>
      <c r="T1427" t="s">
        <v>82</v>
      </c>
      <c r="U1427" t="s">
        <v>83</v>
      </c>
      <c r="V1427" t="s">
        <v>84</v>
      </c>
      <c r="W1427" t="s">
        <v>105</v>
      </c>
      <c r="X1427" t="s"/>
      <c r="Y1427" t="s">
        <v>86</v>
      </c>
      <c r="Z1427">
        <f>HYPERLINK("https://hotelmonitor-cachepage.eclerx.com/savepage/tk_15442500862478108_sr_2150.html","info")</f>
        <v/>
      </c>
      <c r="AA1427" t="n">
        <v>394911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89</v>
      </c>
      <c r="AO1427" t="s">
        <v>2180</v>
      </c>
      <c r="AP1427" t="n">
        <v>107</v>
      </c>
      <c r="AQ1427" t="s">
        <v>91</v>
      </c>
      <c r="AR1427" t="s">
        <v>71</v>
      </c>
      <c r="AS1427" t="s"/>
      <c r="AT1427" t="s">
        <v>93</v>
      </c>
      <c r="AU1427" t="s"/>
      <c r="AV1427" t="s"/>
      <c r="AW1427" t="s"/>
      <c r="AX1427" t="s"/>
      <c r="AY1427" t="n">
        <v>2187846</v>
      </c>
      <c r="AZ1427" t="s">
        <v>2172</v>
      </c>
      <c r="BA1427" t="s"/>
      <c r="BB1427" t="n">
        <v>670671</v>
      </c>
      <c r="BC1427" t="n">
        <v>98.7491666999999</v>
      </c>
      <c r="BD1427" t="n">
        <v>8.058361100000001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95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2168</v>
      </c>
      <c r="F1428" t="n">
        <v>1908840</v>
      </c>
      <c r="G1428" t="s">
        <v>74</v>
      </c>
      <c r="H1428" t="s">
        <v>75</v>
      </c>
      <c r="I1428" t="s"/>
      <c r="J1428" t="s">
        <v>76</v>
      </c>
      <c r="K1428" t="n">
        <v>8923.209999999999</v>
      </c>
      <c r="L1428" t="s">
        <v>77</v>
      </c>
      <c r="M1428" t="s"/>
      <c r="N1428" t="s">
        <v>2174</v>
      </c>
      <c r="O1428" t="s">
        <v>79</v>
      </c>
      <c r="P1428" t="s">
        <v>2168</v>
      </c>
      <c r="Q1428" t="s"/>
      <c r="R1428" t="s">
        <v>148</v>
      </c>
      <c r="S1428" t="s">
        <v>2179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>
        <f>HYPERLINK("https://hotelmonitor-cachepage.eclerx.com/savepage/tk_15442500862478108_sr_2150.html","info")</f>
        <v/>
      </c>
      <c r="AA1428" t="n">
        <v>394911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89</v>
      </c>
      <c r="AO1428" t="s">
        <v>2180</v>
      </c>
      <c r="AP1428" t="n">
        <v>107</v>
      </c>
      <c r="AQ1428" t="s">
        <v>91</v>
      </c>
      <c r="AR1428" t="s">
        <v>71</v>
      </c>
      <c r="AS1428" t="s"/>
      <c r="AT1428" t="s">
        <v>93</v>
      </c>
      <c r="AU1428" t="s"/>
      <c r="AV1428" t="s"/>
      <c r="AW1428" t="s"/>
      <c r="AX1428" t="s"/>
      <c r="AY1428" t="n">
        <v>2187846</v>
      </c>
      <c r="AZ1428" t="s">
        <v>2172</v>
      </c>
      <c r="BA1428" t="s"/>
      <c r="BB1428" t="n">
        <v>670671</v>
      </c>
      <c r="BC1428" t="n">
        <v>98.7491666999999</v>
      </c>
      <c r="BD1428" t="n">
        <v>8.058361100000001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95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2168</v>
      </c>
      <c r="F1429" t="n">
        <v>1908840</v>
      </c>
      <c r="G1429" t="s">
        <v>74</v>
      </c>
      <c r="H1429" t="s">
        <v>75</v>
      </c>
      <c r="I1429" t="s"/>
      <c r="J1429" t="s">
        <v>76</v>
      </c>
      <c r="K1429" t="n">
        <v>8923.209999999999</v>
      </c>
      <c r="L1429" t="s">
        <v>77</v>
      </c>
      <c r="M1429" t="s"/>
      <c r="N1429" t="s">
        <v>2174</v>
      </c>
      <c r="O1429" t="s">
        <v>79</v>
      </c>
      <c r="P1429" t="s">
        <v>2168</v>
      </c>
      <c r="Q1429" t="s"/>
      <c r="R1429" t="s">
        <v>148</v>
      </c>
      <c r="S1429" t="s">
        <v>2179</v>
      </c>
      <c r="T1429" t="s">
        <v>82</v>
      </c>
      <c r="U1429" t="s">
        <v>83</v>
      </c>
      <c r="V1429" t="s">
        <v>84</v>
      </c>
      <c r="W1429" t="s">
        <v>105</v>
      </c>
      <c r="X1429" t="s"/>
      <c r="Y1429" t="s">
        <v>86</v>
      </c>
      <c r="Z1429">
        <f>HYPERLINK("https://hotelmonitor-cachepage.eclerx.com/savepage/tk_15442500862478108_sr_2150.html","info")</f>
        <v/>
      </c>
      <c r="AA1429" t="n">
        <v>394911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89</v>
      </c>
      <c r="AO1429" t="s">
        <v>2180</v>
      </c>
      <c r="AP1429" t="n">
        <v>107</v>
      </c>
      <c r="AQ1429" t="s">
        <v>91</v>
      </c>
      <c r="AR1429" t="s">
        <v>261</v>
      </c>
      <c r="AS1429" t="s"/>
      <c r="AT1429" t="s">
        <v>93</v>
      </c>
      <c r="AU1429" t="s"/>
      <c r="AV1429" t="s"/>
      <c r="AW1429" t="s"/>
      <c r="AX1429" t="s"/>
      <c r="AY1429" t="n">
        <v>2187846</v>
      </c>
      <c r="AZ1429" t="s">
        <v>2172</v>
      </c>
      <c r="BA1429" t="s"/>
      <c r="BB1429" t="n">
        <v>670671</v>
      </c>
      <c r="BC1429" t="n">
        <v>98.7491666999999</v>
      </c>
      <c r="BD1429" t="n">
        <v>8.058361100000001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95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2168</v>
      </c>
      <c r="F1430" t="n">
        <v>1908840</v>
      </c>
      <c r="G1430" t="s">
        <v>74</v>
      </c>
      <c r="H1430" t="s">
        <v>75</v>
      </c>
      <c r="I1430" t="s"/>
      <c r="J1430" t="s">
        <v>76</v>
      </c>
      <c r="K1430" t="n">
        <v>8923.209999999999</v>
      </c>
      <c r="L1430" t="s">
        <v>77</v>
      </c>
      <c r="M1430" t="s"/>
      <c r="N1430" t="s">
        <v>2174</v>
      </c>
      <c r="O1430" t="s">
        <v>79</v>
      </c>
      <c r="P1430" t="s">
        <v>2168</v>
      </c>
      <c r="Q1430" t="s"/>
      <c r="R1430" t="s">
        <v>148</v>
      </c>
      <c r="S1430" t="s">
        <v>2179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>
        <f>HYPERLINK("https://hotelmonitor-cachepage.eclerx.com/savepage/tk_15442500862478108_sr_2150.html","info")</f>
        <v/>
      </c>
      <c r="AA1430" t="n">
        <v>394911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89</v>
      </c>
      <c r="AO1430" t="s">
        <v>2180</v>
      </c>
      <c r="AP1430" t="n">
        <v>107</v>
      </c>
      <c r="AQ1430" t="s">
        <v>91</v>
      </c>
      <c r="AR1430" t="s">
        <v>261</v>
      </c>
      <c r="AS1430" t="s"/>
      <c r="AT1430" t="s">
        <v>93</v>
      </c>
      <c r="AU1430" t="s"/>
      <c r="AV1430" t="s"/>
      <c r="AW1430" t="s"/>
      <c r="AX1430" t="s"/>
      <c r="AY1430" t="n">
        <v>2187846</v>
      </c>
      <c r="AZ1430" t="s">
        <v>2172</v>
      </c>
      <c r="BA1430" t="s"/>
      <c r="BB1430" t="n">
        <v>670671</v>
      </c>
      <c r="BC1430" t="n">
        <v>98.7491666999999</v>
      </c>
      <c r="BD1430" t="n">
        <v>8.058361100000001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95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2168</v>
      </c>
      <c r="F1431" t="n">
        <v>1908840</v>
      </c>
      <c r="G1431" t="s">
        <v>74</v>
      </c>
      <c r="H1431" t="s">
        <v>75</v>
      </c>
      <c r="I1431" t="s"/>
      <c r="J1431" t="s">
        <v>76</v>
      </c>
      <c r="K1431" t="n">
        <v>9079.889999999999</v>
      </c>
      <c r="L1431" t="s">
        <v>77</v>
      </c>
      <c r="M1431" t="s"/>
      <c r="N1431" t="s">
        <v>2181</v>
      </c>
      <c r="O1431" t="s">
        <v>79</v>
      </c>
      <c r="P1431" t="s">
        <v>2168</v>
      </c>
      <c r="Q1431" t="s"/>
      <c r="R1431" t="s">
        <v>148</v>
      </c>
      <c r="S1431" t="s">
        <v>2182</v>
      </c>
      <c r="T1431" t="s">
        <v>82</v>
      </c>
      <c r="U1431" t="s">
        <v>83</v>
      </c>
      <c r="V1431" t="s">
        <v>84</v>
      </c>
      <c r="W1431" t="s">
        <v>105</v>
      </c>
      <c r="X1431" t="s"/>
      <c r="Y1431" t="s">
        <v>86</v>
      </c>
      <c r="Z1431">
        <f>HYPERLINK("https://hotelmonitor-cachepage.eclerx.com/savepage/tk_15442500862478108_sr_2150.html","info")</f>
        <v/>
      </c>
      <c r="AA1431" t="n">
        <v>394911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89</v>
      </c>
      <c r="AO1431" t="s">
        <v>2183</v>
      </c>
      <c r="AP1431" t="n">
        <v>107</v>
      </c>
      <c r="AQ1431" t="s">
        <v>91</v>
      </c>
      <c r="AR1431" t="s">
        <v>71</v>
      </c>
      <c r="AS1431" t="s"/>
      <c r="AT1431" t="s">
        <v>93</v>
      </c>
      <c r="AU1431" t="s"/>
      <c r="AV1431" t="s"/>
      <c r="AW1431" t="s"/>
      <c r="AX1431" t="s"/>
      <c r="AY1431" t="n">
        <v>2187846</v>
      </c>
      <c r="AZ1431" t="s">
        <v>2172</v>
      </c>
      <c r="BA1431" t="s"/>
      <c r="BB1431" t="n">
        <v>670671</v>
      </c>
      <c r="BC1431" t="n">
        <v>98.7491666999999</v>
      </c>
      <c r="BD1431" t="n">
        <v>8.058361100000001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95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2168</v>
      </c>
      <c r="F1432" t="n">
        <v>1908840</v>
      </c>
      <c r="G1432" t="s">
        <v>74</v>
      </c>
      <c r="H1432" t="s">
        <v>75</v>
      </c>
      <c r="I1432" t="s"/>
      <c r="J1432" t="s">
        <v>76</v>
      </c>
      <c r="K1432" t="n">
        <v>9079.889999999999</v>
      </c>
      <c r="L1432" t="s">
        <v>77</v>
      </c>
      <c r="M1432" t="s"/>
      <c r="N1432" t="s">
        <v>2181</v>
      </c>
      <c r="O1432" t="s">
        <v>79</v>
      </c>
      <c r="P1432" t="s">
        <v>2168</v>
      </c>
      <c r="Q1432" t="s"/>
      <c r="R1432" t="s">
        <v>148</v>
      </c>
      <c r="S1432" t="s">
        <v>2182</v>
      </c>
      <c r="T1432" t="s">
        <v>82</v>
      </c>
      <c r="U1432" t="s">
        <v>83</v>
      </c>
      <c r="V1432" t="s">
        <v>84</v>
      </c>
      <c r="W1432" t="s">
        <v>105</v>
      </c>
      <c r="X1432" t="s"/>
      <c r="Y1432" t="s">
        <v>86</v>
      </c>
      <c r="Z1432">
        <f>HYPERLINK("https://hotelmonitor-cachepage.eclerx.com/savepage/tk_15442500862478108_sr_2150.html","info")</f>
        <v/>
      </c>
      <c r="AA1432" t="n">
        <v>394911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89</v>
      </c>
      <c r="AO1432" t="s">
        <v>2183</v>
      </c>
      <c r="AP1432" t="n">
        <v>107</v>
      </c>
      <c r="AQ1432" t="s">
        <v>91</v>
      </c>
      <c r="AR1432" t="s">
        <v>261</v>
      </c>
      <c r="AS1432" t="s"/>
      <c r="AT1432" t="s">
        <v>93</v>
      </c>
      <c r="AU1432" t="s"/>
      <c r="AV1432" t="s"/>
      <c r="AW1432" t="s"/>
      <c r="AX1432" t="s"/>
      <c r="AY1432" t="n">
        <v>2187846</v>
      </c>
      <c r="AZ1432" t="s">
        <v>2172</v>
      </c>
      <c r="BA1432" t="s"/>
      <c r="BB1432" t="n">
        <v>670671</v>
      </c>
      <c r="BC1432" t="n">
        <v>98.7491666999999</v>
      </c>
      <c r="BD1432" t="n">
        <v>8.058361100000001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95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2168</v>
      </c>
      <c r="F1433" t="n">
        <v>1908840</v>
      </c>
      <c r="G1433" t="s">
        <v>74</v>
      </c>
      <c r="H1433" t="s">
        <v>75</v>
      </c>
      <c r="I1433" t="s"/>
      <c r="J1433" t="s">
        <v>76</v>
      </c>
      <c r="K1433" t="n">
        <v>9080.6</v>
      </c>
      <c r="L1433" t="s">
        <v>77</v>
      </c>
      <c r="M1433" t="s"/>
      <c r="N1433" t="s">
        <v>2181</v>
      </c>
      <c r="O1433" t="s">
        <v>79</v>
      </c>
      <c r="P1433" t="s">
        <v>2168</v>
      </c>
      <c r="Q1433" t="s"/>
      <c r="R1433" t="s">
        <v>148</v>
      </c>
      <c r="S1433" t="s">
        <v>2184</v>
      </c>
      <c r="T1433" t="s">
        <v>82</v>
      </c>
      <c r="U1433" t="s">
        <v>83</v>
      </c>
      <c r="V1433" t="s">
        <v>84</v>
      </c>
      <c r="W1433" t="s">
        <v>105</v>
      </c>
      <c r="X1433" t="s"/>
      <c r="Y1433" t="s">
        <v>86</v>
      </c>
      <c r="Z1433">
        <f>HYPERLINK("https://hotelmonitor-cachepage.eclerx.com/savepage/tk_15442500862478108_sr_2150.html","info")</f>
        <v/>
      </c>
      <c r="AA1433" t="n">
        <v>394911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89</v>
      </c>
      <c r="AO1433" t="s">
        <v>2185</v>
      </c>
      <c r="AP1433" t="n">
        <v>107</v>
      </c>
      <c r="AQ1433" t="s">
        <v>91</v>
      </c>
      <c r="AR1433" t="s">
        <v>71</v>
      </c>
      <c r="AS1433" t="s"/>
      <c r="AT1433" t="s">
        <v>93</v>
      </c>
      <c r="AU1433" t="s"/>
      <c r="AV1433" t="s"/>
      <c r="AW1433" t="s"/>
      <c r="AX1433" t="s"/>
      <c r="AY1433" t="n">
        <v>2187846</v>
      </c>
      <c r="AZ1433" t="s">
        <v>2172</v>
      </c>
      <c r="BA1433" t="s"/>
      <c r="BB1433" t="n">
        <v>670671</v>
      </c>
      <c r="BC1433" t="n">
        <v>98.7491666999999</v>
      </c>
      <c r="BD1433" t="n">
        <v>8.058361100000001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95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2168</v>
      </c>
      <c r="F1434" t="n">
        <v>1908840</v>
      </c>
      <c r="G1434" t="s">
        <v>74</v>
      </c>
      <c r="H1434" t="s">
        <v>75</v>
      </c>
      <c r="I1434" t="s"/>
      <c r="J1434" t="s">
        <v>76</v>
      </c>
      <c r="K1434" t="n">
        <v>9080.6</v>
      </c>
      <c r="L1434" t="s">
        <v>77</v>
      </c>
      <c r="M1434" t="s"/>
      <c r="N1434" t="s">
        <v>2181</v>
      </c>
      <c r="O1434" t="s">
        <v>79</v>
      </c>
      <c r="P1434" t="s">
        <v>2168</v>
      </c>
      <c r="Q1434" t="s"/>
      <c r="R1434" t="s">
        <v>148</v>
      </c>
      <c r="S1434" t="s">
        <v>2184</v>
      </c>
      <c r="T1434" t="s">
        <v>82</v>
      </c>
      <c r="U1434" t="s">
        <v>83</v>
      </c>
      <c r="V1434" t="s">
        <v>84</v>
      </c>
      <c r="W1434" t="s">
        <v>105</v>
      </c>
      <c r="X1434" t="s"/>
      <c r="Y1434" t="s">
        <v>86</v>
      </c>
      <c r="Z1434">
        <f>HYPERLINK("https://hotelmonitor-cachepage.eclerx.com/savepage/tk_15442500862478108_sr_2150.html","info")</f>
        <v/>
      </c>
      <c r="AA1434" t="n">
        <v>394911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89</v>
      </c>
      <c r="AO1434" t="s">
        <v>2185</v>
      </c>
      <c r="AP1434" t="n">
        <v>107</v>
      </c>
      <c r="AQ1434" t="s">
        <v>91</v>
      </c>
      <c r="AR1434" t="s">
        <v>261</v>
      </c>
      <c r="AS1434" t="s"/>
      <c r="AT1434" t="s">
        <v>93</v>
      </c>
      <c r="AU1434" t="s"/>
      <c r="AV1434" t="s"/>
      <c r="AW1434" t="s"/>
      <c r="AX1434" t="s"/>
      <c r="AY1434" t="n">
        <v>2187846</v>
      </c>
      <c r="AZ1434" t="s">
        <v>2172</v>
      </c>
      <c r="BA1434" t="s"/>
      <c r="BB1434" t="n">
        <v>670671</v>
      </c>
      <c r="BC1434" t="n">
        <v>98.7491666999999</v>
      </c>
      <c r="BD1434" t="n">
        <v>8.058361100000001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95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2168</v>
      </c>
      <c r="F1435" t="n">
        <v>1908840</v>
      </c>
      <c r="G1435" t="s">
        <v>74</v>
      </c>
      <c r="H1435" t="s">
        <v>75</v>
      </c>
      <c r="I1435" t="s"/>
      <c r="J1435" t="s">
        <v>76</v>
      </c>
      <c r="K1435" t="n">
        <v>9749.360000000001</v>
      </c>
      <c r="L1435" t="s">
        <v>77</v>
      </c>
      <c r="M1435" t="s"/>
      <c r="N1435" t="s">
        <v>2181</v>
      </c>
      <c r="O1435" t="s">
        <v>79</v>
      </c>
      <c r="P1435" t="s">
        <v>2168</v>
      </c>
      <c r="Q1435" t="s"/>
      <c r="R1435" t="s">
        <v>148</v>
      </c>
      <c r="S1435" t="s">
        <v>2186</v>
      </c>
      <c r="T1435" t="s">
        <v>82</v>
      </c>
      <c r="U1435" t="s">
        <v>83</v>
      </c>
      <c r="V1435" t="s">
        <v>84</v>
      </c>
      <c r="W1435" t="s">
        <v>105</v>
      </c>
      <c r="X1435" t="s"/>
      <c r="Y1435" t="s">
        <v>86</v>
      </c>
      <c r="Z1435">
        <f>HYPERLINK("https://hotelmonitor-cachepage.eclerx.com/savepage/tk_15442500862478108_sr_2150.html","info")</f>
        <v/>
      </c>
      <c r="AA1435" t="n">
        <v>394911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89</v>
      </c>
      <c r="AO1435" t="s">
        <v>2187</v>
      </c>
      <c r="AP1435" t="n">
        <v>107</v>
      </c>
      <c r="AQ1435" t="s">
        <v>91</v>
      </c>
      <c r="AR1435" t="s">
        <v>92</v>
      </c>
      <c r="AS1435" t="s"/>
      <c r="AT1435" t="s">
        <v>93</v>
      </c>
      <c r="AU1435" t="s"/>
      <c r="AV1435" t="s"/>
      <c r="AW1435" t="s"/>
      <c r="AX1435" t="s"/>
      <c r="AY1435" t="n">
        <v>2187846</v>
      </c>
      <c r="AZ1435" t="s">
        <v>2172</v>
      </c>
      <c r="BA1435" t="s"/>
      <c r="BB1435" t="n">
        <v>670671</v>
      </c>
      <c r="BC1435" t="n">
        <v>98.7491666999999</v>
      </c>
      <c r="BD1435" t="n">
        <v>8.058361100000001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95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2168</v>
      </c>
      <c r="F1436" t="n">
        <v>1908840</v>
      </c>
      <c r="G1436" t="s">
        <v>74</v>
      </c>
      <c r="H1436" t="s">
        <v>75</v>
      </c>
      <c r="I1436" t="s"/>
      <c r="J1436" t="s">
        <v>76</v>
      </c>
      <c r="K1436" t="n">
        <v>10504.18</v>
      </c>
      <c r="L1436" t="s">
        <v>77</v>
      </c>
      <c r="M1436" t="s"/>
      <c r="N1436" t="s">
        <v>2181</v>
      </c>
      <c r="O1436" t="s">
        <v>79</v>
      </c>
      <c r="P1436" t="s">
        <v>2168</v>
      </c>
      <c r="Q1436" t="s"/>
      <c r="R1436" t="s">
        <v>148</v>
      </c>
      <c r="S1436" t="s">
        <v>2188</v>
      </c>
      <c r="T1436" t="s">
        <v>82</v>
      </c>
      <c r="U1436" t="s">
        <v>83</v>
      </c>
      <c r="V1436" t="s">
        <v>84</v>
      </c>
      <c r="W1436" t="s">
        <v>105</v>
      </c>
      <c r="X1436" t="s"/>
      <c r="Y1436" t="s">
        <v>86</v>
      </c>
      <c r="Z1436">
        <f>HYPERLINK("https://hotelmonitor-cachepage.eclerx.com/savepage/tk_15442500862478108_sr_2150.html","info")</f>
        <v/>
      </c>
      <c r="AA1436" t="n">
        <v>394911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89</v>
      </c>
      <c r="AO1436" t="s">
        <v>2189</v>
      </c>
      <c r="AP1436" t="n">
        <v>107</v>
      </c>
      <c r="AQ1436" t="s">
        <v>91</v>
      </c>
      <c r="AR1436" t="s">
        <v>71</v>
      </c>
      <c r="AS1436" t="s"/>
      <c r="AT1436" t="s">
        <v>93</v>
      </c>
      <c r="AU1436" t="s"/>
      <c r="AV1436" t="s"/>
      <c r="AW1436" t="s"/>
      <c r="AX1436" t="s"/>
      <c r="AY1436" t="n">
        <v>2187846</v>
      </c>
      <c r="AZ1436" t="s">
        <v>2172</v>
      </c>
      <c r="BA1436" t="s"/>
      <c r="BB1436" t="n">
        <v>670671</v>
      </c>
      <c r="BC1436" t="n">
        <v>98.7491666999999</v>
      </c>
      <c r="BD1436" t="n">
        <v>8.058361100000001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95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2168</v>
      </c>
      <c r="F1437" t="n">
        <v>1908840</v>
      </c>
      <c r="G1437" t="s">
        <v>74</v>
      </c>
      <c r="H1437" t="s">
        <v>75</v>
      </c>
      <c r="I1437" t="s"/>
      <c r="J1437" t="s">
        <v>76</v>
      </c>
      <c r="K1437" t="n">
        <v>10504.18</v>
      </c>
      <c r="L1437" t="s">
        <v>77</v>
      </c>
      <c r="M1437" t="s"/>
      <c r="N1437" t="s">
        <v>2181</v>
      </c>
      <c r="O1437" t="s">
        <v>79</v>
      </c>
      <c r="P1437" t="s">
        <v>2168</v>
      </c>
      <c r="Q1437" t="s"/>
      <c r="R1437" t="s">
        <v>148</v>
      </c>
      <c r="S1437" t="s">
        <v>2188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>
        <f>HYPERLINK("https://hotelmonitor-cachepage.eclerx.com/savepage/tk_15442500862478108_sr_2150.html","info")</f>
        <v/>
      </c>
      <c r="AA1437" t="n">
        <v>394911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89</v>
      </c>
      <c r="AO1437" t="s">
        <v>2189</v>
      </c>
      <c r="AP1437" t="n">
        <v>107</v>
      </c>
      <c r="AQ1437" t="s">
        <v>91</v>
      </c>
      <c r="AR1437" t="s">
        <v>71</v>
      </c>
      <c r="AS1437" t="s"/>
      <c r="AT1437" t="s">
        <v>93</v>
      </c>
      <c r="AU1437" t="s"/>
      <c r="AV1437" t="s"/>
      <c r="AW1437" t="s"/>
      <c r="AX1437" t="s"/>
      <c r="AY1437" t="n">
        <v>2187846</v>
      </c>
      <c r="AZ1437" t="s">
        <v>2172</v>
      </c>
      <c r="BA1437" t="s"/>
      <c r="BB1437" t="n">
        <v>670671</v>
      </c>
      <c r="BC1437" t="n">
        <v>98.7491666999999</v>
      </c>
      <c r="BD1437" t="n">
        <v>8.058361100000001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95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2168</v>
      </c>
      <c r="F1438" t="n">
        <v>1908840</v>
      </c>
      <c r="G1438" t="s">
        <v>74</v>
      </c>
      <c r="H1438" t="s">
        <v>75</v>
      </c>
      <c r="I1438" t="s"/>
      <c r="J1438" t="s">
        <v>76</v>
      </c>
      <c r="K1438" t="n">
        <v>10504.18</v>
      </c>
      <c r="L1438" t="s">
        <v>77</v>
      </c>
      <c r="M1438" t="s"/>
      <c r="N1438" t="s">
        <v>2181</v>
      </c>
      <c r="O1438" t="s">
        <v>79</v>
      </c>
      <c r="P1438" t="s">
        <v>2168</v>
      </c>
      <c r="Q1438" t="s"/>
      <c r="R1438" t="s">
        <v>148</v>
      </c>
      <c r="S1438" t="s">
        <v>2188</v>
      </c>
      <c r="T1438" t="s">
        <v>82</v>
      </c>
      <c r="U1438" t="s">
        <v>83</v>
      </c>
      <c r="V1438" t="s">
        <v>84</v>
      </c>
      <c r="W1438" t="s">
        <v>105</v>
      </c>
      <c r="X1438" t="s"/>
      <c r="Y1438" t="s">
        <v>86</v>
      </c>
      <c r="Z1438">
        <f>HYPERLINK("https://hotelmonitor-cachepage.eclerx.com/savepage/tk_15442500862478108_sr_2150.html","info")</f>
        <v/>
      </c>
      <c r="AA1438" t="n">
        <v>394911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2189</v>
      </c>
      <c r="AP1438" t="n">
        <v>107</v>
      </c>
      <c r="AQ1438" t="s">
        <v>91</v>
      </c>
      <c r="AR1438" t="s">
        <v>261</v>
      </c>
      <c r="AS1438" t="s"/>
      <c r="AT1438" t="s">
        <v>93</v>
      </c>
      <c r="AU1438" t="s"/>
      <c r="AV1438" t="s"/>
      <c r="AW1438" t="s"/>
      <c r="AX1438" t="s"/>
      <c r="AY1438" t="n">
        <v>2187846</v>
      </c>
      <c r="AZ1438" t="s">
        <v>2172</v>
      </c>
      <c r="BA1438" t="s"/>
      <c r="BB1438" t="n">
        <v>670671</v>
      </c>
      <c r="BC1438" t="n">
        <v>98.7491666999999</v>
      </c>
      <c r="BD1438" t="n">
        <v>8.058361100000001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95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2168</v>
      </c>
      <c r="F1439" t="n">
        <v>1908840</v>
      </c>
      <c r="G1439" t="s">
        <v>74</v>
      </c>
      <c r="H1439" t="s">
        <v>75</v>
      </c>
      <c r="I1439" t="s"/>
      <c r="J1439" t="s">
        <v>76</v>
      </c>
      <c r="K1439" t="n">
        <v>10504.18</v>
      </c>
      <c r="L1439" t="s">
        <v>77</v>
      </c>
      <c r="M1439" t="s"/>
      <c r="N1439" t="s">
        <v>2181</v>
      </c>
      <c r="O1439" t="s">
        <v>79</v>
      </c>
      <c r="P1439" t="s">
        <v>2168</v>
      </c>
      <c r="Q1439" t="s"/>
      <c r="R1439" t="s">
        <v>148</v>
      </c>
      <c r="S1439" t="s">
        <v>2188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>
        <f>HYPERLINK("https://hotelmonitor-cachepage.eclerx.com/savepage/tk_15442500862478108_sr_2150.html","info")</f>
        <v/>
      </c>
      <c r="AA1439" t="n">
        <v>394911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89</v>
      </c>
      <c r="AO1439" t="s">
        <v>2189</v>
      </c>
      <c r="AP1439" t="n">
        <v>107</v>
      </c>
      <c r="AQ1439" t="s">
        <v>91</v>
      </c>
      <c r="AR1439" t="s">
        <v>261</v>
      </c>
      <c r="AS1439" t="s"/>
      <c r="AT1439" t="s">
        <v>93</v>
      </c>
      <c r="AU1439" t="s"/>
      <c r="AV1439" t="s"/>
      <c r="AW1439" t="s"/>
      <c r="AX1439" t="s"/>
      <c r="AY1439" t="n">
        <v>2187846</v>
      </c>
      <c r="AZ1439" t="s">
        <v>2172</v>
      </c>
      <c r="BA1439" t="s"/>
      <c r="BB1439" t="n">
        <v>670671</v>
      </c>
      <c r="BC1439" t="n">
        <v>98.7491666999999</v>
      </c>
      <c r="BD1439" t="n">
        <v>8.058361100000001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95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2168</v>
      </c>
      <c r="F1440" t="n">
        <v>1908840</v>
      </c>
      <c r="G1440" t="s">
        <v>74</v>
      </c>
      <c r="H1440" t="s">
        <v>75</v>
      </c>
      <c r="I1440" t="s"/>
      <c r="J1440" t="s">
        <v>76</v>
      </c>
      <c r="K1440" t="n">
        <v>10682.93</v>
      </c>
      <c r="L1440" t="s">
        <v>77</v>
      </c>
      <c r="M1440" t="s"/>
      <c r="N1440" t="s">
        <v>2181</v>
      </c>
      <c r="O1440" t="s">
        <v>79</v>
      </c>
      <c r="P1440" t="s">
        <v>2168</v>
      </c>
      <c r="Q1440" t="s"/>
      <c r="R1440" t="s">
        <v>148</v>
      </c>
      <c r="S1440" t="s">
        <v>2190</v>
      </c>
      <c r="T1440" t="s">
        <v>82</v>
      </c>
      <c r="U1440" t="s">
        <v>83</v>
      </c>
      <c r="V1440" t="s">
        <v>84</v>
      </c>
      <c r="W1440" t="s">
        <v>105</v>
      </c>
      <c r="X1440" t="s"/>
      <c r="Y1440" t="s">
        <v>86</v>
      </c>
      <c r="Z1440">
        <f>HYPERLINK("https://hotelmonitor-cachepage.eclerx.com/savepage/tk_15442500862478108_sr_2150.html","info")</f>
        <v/>
      </c>
      <c r="AA1440" t="n">
        <v>394911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89</v>
      </c>
      <c r="AO1440" t="s">
        <v>2191</v>
      </c>
      <c r="AP1440" t="n">
        <v>107</v>
      </c>
      <c r="AQ1440" t="s">
        <v>91</v>
      </c>
      <c r="AR1440" t="s">
        <v>71</v>
      </c>
      <c r="AS1440" t="s"/>
      <c r="AT1440" t="s">
        <v>93</v>
      </c>
      <c r="AU1440" t="s"/>
      <c r="AV1440" t="s"/>
      <c r="AW1440" t="s"/>
      <c r="AX1440" t="s"/>
      <c r="AY1440" t="n">
        <v>2187846</v>
      </c>
      <c r="AZ1440" t="s">
        <v>2172</v>
      </c>
      <c r="BA1440" t="s"/>
      <c r="BB1440" t="n">
        <v>670671</v>
      </c>
      <c r="BC1440" t="n">
        <v>98.7491666999999</v>
      </c>
      <c r="BD1440" t="n">
        <v>8.058361100000001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95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2168</v>
      </c>
      <c r="F1441" t="n">
        <v>1908840</v>
      </c>
      <c r="G1441" t="s">
        <v>74</v>
      </c>
      <c r="H1441" t="s">
        <v>75</v>
      </c>
      <c r="I1441" t="s"/>
      <c r="J1441" t="s">
        <v>76</v>
      </c>
      <c r="K1441" t="n">
        <v>10682.93</v>
      </c>
      <c r="L1441" t="s">
        <v>77</v>
      </c>
      <c r="M1441" t="s"/>
      <c r="N1441" t="s">
        <v>2181</v>
      </c>
      <c r="O1441" t="s">
        <v>79</v>
      </c>
      <c r="P1441" t="s">
        <v>2168</v>
      </c>
      <c r="Q1441" t="s"/>
      <c r="R1441" t="s">
        <v>148</v>
      </c>
      <c r="S1441" t="s">
        <v>2190</v>
      </c>
      <c r="T1441" t="s">
        <v>82</v>
      </c>
      <c r="U1441" t="s">
        <v>83</v>
      </c>
      <c r="V1441" t="s">
        <v>84</v>
      </c>
      <c r="W1441" t="s">
        <v>105</v>
      </c>
      <c r="X1441" t="s"/>
      <c r="Y1441" t="s">
        <v>86</v>
      </c>
      <c r="Z1441">
        <f>HYPERLINK("https://hotelmonitor-cachepage.eclerx.com/savepage/tk_15442500862478108_sr_2150.html","info")</f>
        <v/>
      </c>
      <c r="AA1441" t="n">
        <v>394911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89</v>
      </c>
      <c r="AO1441" t="s">
        <v>2191</v>
      </c>
      <c r="AP1441" t="n">
        <v>107</v>
      </c>
      <c r="AQ1441" t="s">
        <v>91</v>
      </c>
      <c r="AR1441" t="s">
        <v>261</v>
      </c>
      <c r="AS1441" t="s"/>
      <c r="AT1441" t="s">
        <v>93</v>
      </c>
      <c r="AU1441" t="s"/>
      <c r="AV1441" t="s"/>
      <c r="AW1441" t="s"/>
      <c r="AX1441" t="s"/>
      <c r="AY1441" t="n">
        <v>2187846</v>
      </c>
      <c r="AZ1441" t="s">
        <v>2172</v>
      </c>
      <c r="BA1441" t="s"/>
      <c r="BB1441" t="n">
        <v>670671</v>
      </c>
      <c r="BC1441" t="n">
        <v>98.7491666999999</v>
      </c>
      <c r="BD1441" t="n">
        <v>8.058361100000001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95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2168</v>
      </c>
      <c r="F1442" t="n">
        <v>1908840</v>
      </c>
      <c r="G1442" t="s">
        <v>74</v>
      </c>
      <c r="H1442" t="s">
        <v>75</v>
      </c>
      <c r="I1442" t="s"/>
      <c r="J1442" t="s">
        <v>76</v>
      </c>
      <c r="K1442" t="n">
        <v>10895.86</v>
      </c>
      <c r="L1442" t="s">
        <v>77</v>
      </c>
      <c r="M1442" t="s"/>
      <c r="N1442" t="s">
        <v>2192</v>
      </c>
      <c r="O1442" t="s">
        <v>79</v>
      </c>
      <c r="P1442" t="s">
        <v>2168</v>
      </c>
      <c r="Q1442" t="s"/>
      <c r="R1442" t="s">
        <v>148</v>
      </c>
      <c r="S1442" t="s">
        <v>2193</v>
      </c>
      <c r="T1442" t="s">
        <v>82</v>
      </c>
      <c r="U1442" t="s">
        <v>83</v>
      </c>
      <c r="V1442" t="s">
        <v>84</v>
      </c>
      <c r="W1442" t="s">
        <v>105</v>
      </c>
      <c r="X1442" t="s"/>
      <c r="Y1442" t="s">
        <v>86</v>
      </c>
      <c r="Z1442">
        <f>HYPERLINK("https://hotelmonitor-cachepage.eclerx.com/savepage/tk_15442500862478108_sr_2150.html","info")</f>
        <v/>
      </c>
      <c r="AA1442" t="n">
        <v>394911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2194</v>
      </c>
      <c r="AP1442" t="n">
        <v>107</v>
      </c>
      <c r="AQ1442" t="s">
        <v>91</v>
      </c>
      <c r="AR1442" t="s">
        <v>71</v>
      </c>
      <c r="AS1442" t="s"/>
      <c r="AT1442" t="s">
        <v>93</v>
      </c>
      <c r="AU1442" t="s"/>
      <c r="AV1442" t="s"/>
      <c r="AW1442" t="s"/>
      <c r="AX1442" t="s"/>
      <c r="AY1442" t="n">
        <v>2187846</v>
      </c>
      <c r="AZ1442" t="s">
        <v>2172</v>
      </c>
      <c r="BA1442" t="s"/>
      <c r="BB1442" t="n">
        <v>670671</v>
      </c>
      <c r="BC1442" t="n">
        <v>98.7491666999999</v>
      </c>
      <c r="BD1442" t="n">
        <v>8.058361100000001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95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2168</v>
      </c>
      <c r="F1443" t="n">
        <v>1908840</v>
      </c>
      <c r="G1443" t="s">
        <v>74</v>
      </c>
      <c r="H1443" t="s">
        <v>75</v>
      </c>
      <c r="I1443" t="s"/>
      <c r="J1443" t="s">
        <v>76</v>
      </c>
      <c r="K1443" t="n">
        <v>10895.86</v>
      </c>
      <c r="L1443" t="s">
        <v>77</v>
      </c>
      <c r="M1443" t="s"/>
      <c r="N1443" t="s">
        <v>2192</v>
      </c>
      <c r="O1443" t="s">
        <v>79</v>
      </c>
      <c r="P1443" t="s">
        <v>2168</v>
      </c>
      <c r="Q1443" t="s"/>
      <c r="R1443" t="s">
        <v>148</v>
      </c>
      <c r="S1443" t="s">
        <v>2193</v>
      </c>
      <c r="T1443" t="s">
        <v>82</v>
      </c>
      <c r="U1443" t="s">
        <v>83</v>
      </c>
      <c r="V1443" t="s">
        <v>84</v>
      </c>
      <c r="W1443" t="s">
        <v>105</v>
      </c>
      <c r="X1443" t="s"/>
      <c r="Y1443" t="s">
        <v>86</v>
      </c>
      <c r="Z1443">
        <f>HYPERLINK("https://hotelmonitor-cachepage.eclerx.com/savepage/tk_15442500862478108_sr_2150.html","info")</f>
        <v/>
      </c>
      <c r="AA1443" t="n">
        <v>394911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89</v>
      </c>
      <c r="AO1443" t="s">
        <v>2194</v>
      </c>
      <c r="AP1443" t="n">
        <v>107</v>
      </c>
      <c r="AQ1443" t="s">
        <v>91</v>
      </c>
      <c r="AR1443" t="s">
        <v>261</v>
      </c>
      <c r="AS1443" t="s"/>
      <c r="AT1443" t="s">
        <v>93</v>
      </c>
      <c r="AU1443" t="s"/>
      <c r="AV1443" t="s"/>
      <c r="AW1443" t="s"/>
      <c r="AX1443" t="s"/>
      <c r="AY1443" t="n">
        <v>2187846</v>
      </c>
      <c r="AZ1443" t="s">
        <v>2172</v>
      </c>
      <c r="BA1443" t="s"/>
      <c r="BB1443" t="n">
        <v>670671</v>
      </c>
      <c r="BC1443" t="n">
        <v>98.7491666999999</v>
      </c>
      <c r="BD1443" t="n">
        <v>8.058361100000001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95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2168</v>
      </c>
      <c r="F1444" t="n">
        <v>1908840</v>
      </c>
      <c r="G1444" t="s">
        <v>74</v>
      </c>
      <c r="H1444" t="s">
        <v>75</v>
      </c>
      <c r="I1444" t="s"/>
      <c r="J1444" t="s">
        <v>76</v>
      </c>
      <c r="K1444" t="n">
        <v>11536.8</v>
      </c>
      <c r="L1444" t="s">
        <v>77</v>
      </c>
      <c r="M1444" t="s"/>
      <c r="N1444" t="s">
        <v>2195</v>
      </c>
      <c r="O1444" t="s">
        <v>79</v>
      </c>
      <c r="P1444" t="s">
        <v>2168</v>
      </c>
      <c r="Q1444" t="s"/>
      <c r="R1444" t="s">
        <v>148</v>
      </c>
      <c r="S1444" t="s">
        <v>2196</v>
      </c>
      <c r="T1444" t="s">
        <v>82</v>
      </c>
      <c r="U1444" t="s">
        <v>83</v>
      </c>
      <c r="V1444" t="s">
        <v>84</v>
      </c>
      <c r="W1444" t="s">
        <v>105</v>
      </c>
      <c r="X1444" t="s"/>
      <c r="Y1444" t="s">
        <v>86</v>
      </c>
      <c r="Z1444">
        <f>HYPERLINK("https://hotelmonitor-cachepage.eclerx.com/savepage/tk_15442500862478108_sr_2150.html","info")</f>
        <v/>
      </c>
      <c r="AA1444" t="n">
        <v>394911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89</v>
      </c>
      <c r="AO1444" t="s">
        <v>2197</v>
      </c>
      <c r="AP1444" t="n">
        <v>107</v>
      </c>
      <c r="AQ1444" t="s">
        <v>91</v>
      </c>
      <c r="AR1444" t="s">
        <v>71</v>
      </c>
      <c r="AS1444" t="s"/>
      <c r="AT1444" t="s">
        <v>93</v>
      </c>
      <c r="AU1444" t="s"/>
      <c r="AV1444" t="s"/>
      <c r="AW1444" t="s"/>
      <c r="AX1444" t="s"/>
      <c r="AY1444" t="n">
        <v>2187846</v>
      </c>
      <c r="AZ1444" t="s">
        <v>2172</v>
      </c>
      <c r="BA1444" t="s"/>
      <c r="BB1444" t="n">
        <v>670671</v>
      </c>
      <c r="BC1444" t="n">
        <v>98.7491666999999</v>
      </c>
      <c r="BD1444" t="n">
        <v>8.058361100000001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95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2168</v>
      </c>
      <c r="F1445" t="n">
        <v>1908840</v>
      </c>
      <c r="G1445" t="s">
        <v>74</v>
      </c>
      <c r="H1445" t="s">
        <v>75</v>
      </c>
      <c r="I1445" t="s"/>
      <c r="J1445" t="s">
        <v>76</v>
      </c>
      <c r="K1445" t="n">
        <v>11536.8</v>
      </c>
      <c r="L1445" t="s">
        <v>77</v>
      </c>
      <c r="M1445" t="s"/>
      <c r="N1445" t="s">
        <v>2195</v>
      </c>
      <c r="O1445" t="s">
        <v>79</v>
      </c>
      <c r="P1445" t="s">
        <v>2168</v>
      </c>
      <c r="Q1445" t="s"/>
      <c r="R1445" t="s">
        <v>148</v>
      </c>
      <c r="S1445" t="s">
        <v>2196</v>
      </c>
      <c r="T1445" t="s">
        <v>82</v>
      </c>
      <c r="U1445" t="s">
        <v>83</v>
      </c>
      <c r="V1445" t="s">
        <v>84</v>
      </c>
      <c r="W1445" t="s">
        <v>105</v>
      </c>
      <c r="X1445" t="s"/>
      <c r="Y1445" t="s">
        <v>86</v>
      </c>
      <c r="Z1445">
        <f>HYPERLINK("https://hotelmonitor-cachepage.eclerx.com/savepage/tk_15442500862478108_sr_2150.html","info")</f>
        <v/>
      </c>
      <c r="AA1445" t="n">
        <v>394911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89</v>
      </c>
      <c r="AO1445" t="s">
        <v>2197</v>
      </c>
      <c r="AP1445" t="n">
        <v>107</v>
      </c>
      <c r="AQ1445" t="s">
        <v>91</v>
      </c>
      <c r="AR1445" t="s">
        <v>261</v>
      </c>
      <c r="AS1445" t="s"/>
      <c r="AT1445" t="s">
        <v>93</v>
      </c>
      <c r="AU1445" t="s"/>
      <c r="AV1445" t="s"/>
      <c r="AW1445" t="s"/>
      <c r="AX1445" t="s"/>
      <c r="AY1445" t="n">
        <v>2187846</v>
      </c>
      <c r="AZ1445" t="s">
        <v>2172</v>
      </c>
      <c r="BA1445" t="s"/>
      <c r="BB1445" t="n">
        <v>670671</v>
      </c>
      <c r="BC1445" t="n">
        <v>98.7491666999999</v>
      </c>
      <c r="BD1445" t="n">
        <v>8.058361100000001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95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2168</v>
      </c>
      <c r="F1446" t="n">
        <v>1908840</v>
      </c>
      <c r="G1446" t="s">
        <v>74</v>
      </c>
      <c r="H1446" t="s">
        <v>75</v>
      </c>
      <c r="I1446" t="s"/>
      <c r="J1446" t="s">
        <v>76</v>
      </c>
      <c r="K1446" t="n">
        <v>11699.24</v>
      </c>
      <c r="L1446" t="s">
        <v>77</v>
      </c>
      <c r="M1446" t="s"/>
      <c r="N1446" t="s">
        <v>2192</v>
      </c>
      <c r="O1446" t="s">
        <v>79</v>
      </c>
      <c r="P1446" t="s">
        <v>2168</v>
      </c>
      <c r="Q1446" t="s"/>
      <c r="R1446" t="s">
        <v>148</v>
      </c>
      <c r="S1446" t="s">
        <v>2198</v>
      </c>
      <c r="T1446" t="s">
        <v>82</v>
      </c>
      <c r="U1446" t="s">
        <v>83</v>
      </c>
      <c r="V1446" t="s">
        <v>84</v>
      </c>
      <c r="W1446" t="s">
        <v>105</v>
      </c>
      <c r="X1446" t="s"/>
      <c r="Y1446" t="s">
        <v>86</v>
      </c>
      <c r="Z1446">
        <f>HYPERLINK("https://hotelmonitor-cachepage.eclerx.com/savepage/tk_15442500862478108_sr_2150.html","info")</f>
        <v/>
      </c>
      <c r="AA1446" t="n">
        <v>394911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89</v>
      </c>
      <c r="AO1446" t="s">
        <v>308</v>
      </c>
      <c r="AP1446" t="n">
        <v>107</v>
      </c>
      <c r="AQ1446" t="s">
        <v>91</v>
      </c>
      <c r="AR1446" t="s">
        <v>92</v>
      </c>
      <c r="AS1446" t="s"/>
      <c r="AT1446" t="s">
        <v>93</v>
      </c>
      <c r="AU1446" t="s"/>
      <c r="AV1446" t="s"/>
      <c r="AW1446" t="s"/>
      <c r="AX1446" t="s"/>
      <c r="AY1446" t="n">
        <v>2187846</v>
      </c>
      <c r="AZ1446" t="s">
        <v>2172</v>
      </c>
      <c r="BA1446" t="s"/>
      <c r="BB1446" t="n">
        <v>670671</v>
      </c>
      <c r="BC1446" t="n">
        <v>98.7491666999999</v>
      </c>
      <c r="BD1446" t="n">
        <v>8.058361100000001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95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2168</v>
      </c>
      <c r="F1447" t="n">
        <v>1908840</v>
      </c>
      <c r="G1447" t="s">
        <v>74</v>
      </c>
      <c r="H1447" t="s">
        <v>75</v>
      </c>
      <c r="I1447" t="s"/>
      <c r="J1447" t="s">
        <v>76</v>
      </c>
      <c r="K1447" t="n">
        <v>11929.19</v>
      </c>
      <c r="L1447" t="s">
        <v>77</v>
      </c>
      <c r="M1447" t="s"/>
      <c r="N1447" t="s">
        <v>2181</v>
      </c>
      <c r="O1447" t="s">
        <v>79</v>
      </c>
      <c r="P1447" t="s">
        <v>2168</v>
      </c>
      <c r="Q1447" t="s"/>
      <c r="R1447" t="s">
        <v>148</v>
      </c>
      <c r="S1447" t="s">
        <v>2199</v>
      </c>
      <c r="T1447" t="s">
        <v>82</v>
      </c>
      <c r="U1447" t="s">
        <v>83</v>
      </c>
      <c r="V1447" t="s">
        <v>84</v>
      </c>
      <c r="W1447" t="s">
        <v>105</v>
      </c>
      <c r="X1447" t="s"/>
      <c r="Y1447" t="s">
        <v>86</v>
      </c>
      <c r="Z1447">
        <f>HYPERLINK("https://hotelmonitor-cachepage.eclerx.com/savepage/tk_15442500862478108_sr_2150.html","info")</f>
        <v/>
      </c>
      <c r="AA1447" t="n">
        <v>394911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89</v>
      </c>
      <c r="AO1447" t="s">
        <v>2200</v>
      </c>
      <c r="AP1447" t="n">
        <v>107</v>
      </c>
      <c r="AQ1447" t="s">
        <v>91</v>
      </c>
      <c r="AR1447" t="s">
        <v>71</v>
      </c>
      <c r="AS1447" t="s"/>
      <c r="AT1447" t="s">
        <v>93</v>
      </c>
      <c r="AU1447" t="s"/>
      <c r="AV1447" t="s"/>
      <c r="AW1447" t="s"/>
      <c r="AX1447" t="s"/>
      <c r="AY1447" t="n">
        <v>2187846</v>
      </c>
      <c r="AZ1447" t="s">
        <v>2172</v>
      </c>
      <c r="BA1447" t="s"/>
      <c r="BB1447" t="n">
        <v>670671</v>
      </c>
      <c r="BC1447" t="n">
        <v>98.7491666999999</v>
      </c>
      <c r="BD1447" t="n">
        <v>8.058361100000001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95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2168</v>
      </c>
      <c r="F1448" t="n">
        <v>1908840</v>
      </c>
      <c r="G1448" t="s">
        <v>74</v>
      </c>
      <c r="H1448" t="s">
        <v>75</v>
      </c>
      <c r="I1448" t="s"/>
      <c r="J1448" t="s">
        <v>76</v>
      </c>
      <c r="K1448" t="n">
        <v>11929.19</v>
      </c>
      <c r="L1448" t="s">
        <v>77</v>
      </c>
      <c r="M1448" t="s"/>
      <c r="N1448" t="s">
        <v>2181</v>
      </c>
      <c r="O1448" t="s">
        <v>79</v>
      </c>
      <c r="P1448" t="s">
        <v>2168</v>
      </c>
      <c r="Q1448" t="s"/>
      <c r="R1448" t="s">
        <v>148</v>
      </c>
      <c r="S1448" t="s">
        <v>2199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HYPERLINK("https://hotelmonitor-cachepage.eclerx.com/savepage/tk_15442500862478108_sr_2150.html","info")</f>
        <v/>
      </c>
      <c r="AA1448" t="n">
        <v>394911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89</v>
      </c>
      <c r="AO1448" t="s">
        <v>2200</v>
      </c>
      <c r="AP1448" t="n">
        <v>107</v>
      </c>
      <c r="AQ1448" t="s">
        <v>91</v>
      </c>
      <c r="AR1448" t="s">
        <v>71</v>
      </c>
      <c r="AS1448" t="s"/>
      <c r="AT1448" t="s">
        <v>93</v>
      </c>
      <c r="AU1448" t="s"/>
      <c r="AV1448" t="s"/>
      <c r="AW1448" t="s"/>
      <c r="AX1448" t="s"/>
      <c r="AY1448" t="n">
        <v>2187846</v>
      </c>
      <c r="AZ1448" t="s">
        <v>2172</v>
      </c>
      <c r="BA1448" t="s"/>
      <c r="BB1448" t="n">
        <v>670671</v>
      </c>
      <c r="BC1448" t="n">
        <v>98.7491666999999</v>
      </c>
      <c r="BD1448" t="n">
        <v>8.058361100000001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95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2168</v>
      </c>
      <c r="F1449" t="n">
        <v>1908840</v>
      </c>
      <c r="G1449" t="s">
        <v>74</v>
      </c>
      <c r="H1449" t="s">
        <v>75</v>
      </c>
      <c r="I1449" t="s"/>
      <c r="J1449" t="s">
        <v>76</v>
      </c>
      <c r="K1449" t="n">
        <v>11929.19</v>
      </c>
      <c r="L1449" t="s">
        <v>77</v>
      </c>
      <c r="M1449" t="s"/>
      <c r="N1449" t="s">
        <v>2181</v>
      </c>
      <c r="O1449" t="s">
        <v>79</v>
      </c>
      <c r="P1449" t="s">
        <v>2168</v>
      </c>
      <c r="Q1449" t="s"/>
      <c r="R1449" t="s">
        <v>148</v>
      </c>
      <c r="S1449" t="s">
        <v>2199</v>
      </c>
      <c r="T1449" t="s">
        <v>82</v>
      </c>
      <c r="U1449" t="s">
        <v>83</v>
      </c>
      <c r="V1449" t="s">
        <v>84</v>
      </c>
      <c r="W1449" t="s">
        <v>105</v>
      </c>
      <c r="X1449" t="s"/>
      <c r="Y1449" t="s">
        <v>86</v>
      </c>
      <c r="Z1449">
        <f>HYPERLINK("https://hotelmonitor-cachepage.eclerx.com/savepage/tk_15442500862478108_sr_2150.html","info")</f>
        <v/>
      </c>
      <c r="AA1449" t="n">
        <v>394911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89</v>
      </c>
      <c r="AO1449" t="s">
        <v>2200</v>
      </c>
      <c r="AP1449" t="n">
        <v>107</v>
      </c>
      <c r="AQ1449" t="s">
        <v>91</v>
      </c>
      <c r="AR1449" t="s">
        <v>261</v>
      </c>
      <c r="AS1449" t="s"/>
      <c r="AT1449" t="s">
        <v>93</v>
      </c>
      <c r="AU1449" t="s"/>
      <c r="AV1449" t="s"/>
      <c r="AW1449" t="s"/>
      <c r="AX1449" t="s"/>
      <c r="AY1449" t="n">
        <v>2187846</v>
      </c>
      <c r="AZ1449" t="s">
        <v>2172</v>
      </c>
      <c r="BA1449" t="s"/>
      <c r="BB1449" t="n">
        <v>670671</v>
      </c>
      <c r="BC1449" t="n">
        <v>98.7491666999999</v>
      </c>
      <c r="BD1449" t="n">
        <v>8.058361100000001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95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2168</v>
      </c>
      <c r="F1450" t="n">
        <v>1908840</v>
      </c>
      <c r="G1450" t="s">
        <v>74</v>
      </c>
      <c r="H1450" t="s">
        <v>75</v>
      </c>
      <c r="I1450" t="s"/>
      <c r="J1450" t="s">
        <v>76</v>
      </c>
      <c r="K1450" t="n">
        <v>11929.19</v>
      </c>
      <c r="L1450" t="s">
        <v>77</v>
      </c>
      <c r="M1450" t="s"/>
      <c r="N1450" t="s">
        <v>2181</v>
      </c>
      <c r="O1450" t="s">
        <v>79</v>
      </c>
      <c r="P1450" t="s">
        <v>2168</v>
      </c>
      <c r="Q1450" t="s"/>
      <c r="R1450" t="s">
        <v>148</v>
      </c>
      <c r="S1450" t="s">
        <v>2199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HYPERLINK("https://hotelmonitor-cachepage.eclerx.com/savepage/tk_15442500862478108_sr_2150.html","info")</f>
        <v/>
      </c>
      <c r="AA1450" t="n">
        <v>394911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89</v>
      </c>
      <c r="AO1450" t="s">
        <v>2200</v>
      </c>
      <c r="AP1450" t="n">
        <v>107</v>
      </c>
      <c r="AQ1450" t="s">
        <v>91</v>
      </c>
      <c r="AR1450" t="s">
        <v>261</v>
      </c>
      <c r="AS1450" t="s"/>
      <c r="AT1450" t="s">
        <v>93</v>
      </c>
      <c r="AU1450" t="s"/>
      <c r="AV1450" t="s"/>
      <c r="AW1450" t="s"/>
      <c r="AX1450" t="s"/>
      <c r="AY1450" t="n">
        <v>2187846</v>
      </c>
      <c r="AZ1450" t="s">
        <v>2172</v>
      </c>
      <c r="BA1450" t="s"/>
      <c r="BB1450" t="n">
        <v>670671</v>
      </c>
      <c r="BC1450" t="n">
        <v>98.7491666999999</v>
      </c>
      <c r="BD1450" t="n">
        <v>8.058361100000001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95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2168</v>
      </c>
      <c r="F1451" t="n">
        <v>1908840</v>
      </c>
      <c r="G1451" t="s">
        <v>74</v>
      </c>
      <c r="H1451" t="s">
        <v>75</v>
      </c>
      <c r="I1451" t="s"/>
      <c r="J1451" t="s">
        <v>76</v>
      </c>
      <c r="K1451" t="n">
        <v>12387.42</v>
      </c>
      <c r="L1451" t="s">
        <v>77</v>
      </c>
      <c r="M1451" t="s"/>
      <c r="N1451" t="s">
        <v>2195</v>
      </c>
      <c r="O1451" t="s">
        <v>79</v>
      </c>
      <c r="P1451" t="s">
        <v>2168</v>
      </c>
      <c r="Q1451" t="s"/>
      <c r="R1451" t="s">
        <v>148</v>
      </c>
      <c r="S1451" t="s">
        <v>2201</v>
      </c>
      <c r="T1451" t="s">
        <v>82</v>
      </c>
      <c r="U1451" t="s">
        <v>83</v>
      </c>
      <c r="V1451" t="s">
        <v>84</v>
      </c>
      <c r="W1451" t="s">
        <v>105</v>
      </c>
      <c r="X1451" t="s"/>
      <c r="Y1451" t="s">
        <v>86</v>
      </c>
      <c r="Z1451">
        <f>HYPERLINK("https://hotelmonitor-cachepage.eclerx.com/savepage/tk_15442500862478108_sr_2150.html","info")</f>
        <v/>
      </c>
      <c r="AA1451" t="n">
        <v>394911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89</v>
      </c>
      <c r="AO1451" t="s">
        <v>287</v>
      </c>
      <c r="AP1451" t="n">
        <v>107</v>
      </c>
      <c r="AQ1451" t="s">
        <v>91</v>
      </c>
      <c r="AR1451" t="s">
        <v>92</v>
      </c>
      <c r="AS1451" t="s"/>
      <c r="AT1451" t="s">
        <v>93</v>
      </c>
      <c r="AU1451" t="s"/>
      <c r="AV1451" t="s"/>
      <c r="AW1451" t="s"/>
      <c r="AX1451" t="s"/>
      <c r="AY1451" t="n">
        <v>2187846</v>
      </c>
      <c r="AZ1451" t="s">
        <v>2172</v>
      </c>
      <c r="BA1451" t="s"/>
      <c r="BB1451" t="n">
        <v>670671</v>
      </c>
      <c r="BC1451" t="n">
        <v>98.7491666999999</v>
      </c>
      <c r="BD1451" t="n">
        <v>8.058361100000001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95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2168</v>
      </c>
      <c r="F1452" t="n">
        <v>1908840</v>
      </c>
      <c r="G1452" t="s">
        <v>74</v>
      </c>
      <c r="H1452" t="s">
        <v>75</v>
      </c>
      <c r="I1452" t="s"/>
      <c r="J1452" t="s">
        <v>76</v>
      </c>
      <c r="K1452" t="n">
        <v>12818.66</v>
      </c>
      <c r="L1452" t="s">
        <v>77</v>
      </c>
      <c r="M1452" t="s"/>
      <c r="N1452" t="s">
        <v>2195</v>
      </c>
      <c r="O1452" t="s">
        <v>79</v>
      </c>
      <c r="P1452" t="s">
        <v>2168</v>
      </c>
      <c r="Q1452" t="s"/>
      <c r="R1452" t="s">
        <v>148</v>
      </c>
      <c r="S1452" t="s">
        <v>2202</v>
      </c>
      <c r="T1452" t="s">
        <v>82</v>
      </c>
      <c r="U1452" t="s">
        <v>83</v>
      </c>
      <c r="V1452" t="s">
        <v>84</v>
      </c>
      <c r="W1452" t="s">
        <v>105</v>
      </c>
      <c r="X1452" t="s"/>
      <c r="Y1452" t="s">
        <v>86</v>
      </c>
      <c r="Z1452">
        <f>HYPERLINK("https://hotelmonitor-cachepage.eclerx.com/savepage/tk_15442500862478108_sr_2150.html","info")</f>
        <v/>
      </c>
      <c r="AA1452" t="n">
        <v>394911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89</v>
      </c>
      <c r="AO1452" t="s">
        <v>2203</v>
      </c>
      <c r="AP1452" t="n">
        <v>107</v>
      </c>
      <c r="AQ1452" t="s">
        <v>91</v>
      </c>
      <c r="AR1452" t="s">
        <v>71</v>
      </c>
      <c r="AS1452" t="s"/>
      <c r="AT1452" t="s">
        <v>93</v>
      </c>
      <c r="AU1452" t="s"/>
      <c r="AV1452" t="s"/>
      <c r="AW1452" t="s"/>
      <c r="AX1452" t="s"/>
      <c r="AY1452" t="n">
        <v>2187846</v>
      </c>
      <c r="AZ1452" t="s">
        <v>2172</v>
      </c>
      <c r="BA1452" t="s"/>
      <c r="BB1452" t="n">
        <v>670671</v>
      </c>
      <c r="BC1452" t="n">
        <v>98.7491666999999</v>
      </c>
      <c r="BD1452" t="n">
        <v>8.058361100000001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95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2168</v>
      </c>
      <c r="F1453" t="n">
        <v>1908840</v>
      </c>
      <c r="G1453" t="s">
        <v>74</v>
      </c>
      <c r="H1453" t="s">
        <v>75</v>
      </c>
      <c r="I1453" t="s"/>
      <c r="J1453" t="s">
        <v>76</v>
      </c>
      <c r="K1453" t="n">
        <v>12818.66</v>
      </c>
      <c r="L1453" t="s">
        <v>77</v>
      </c>
      <c r="M1453" t="s"/>
      <c r="N1453" t="s">
        <v>2195</v>
      </c>
      <c r="O1453" t="s">
        <v>79</v>
      </c>
      <c r="P1453" t="s">
        <v>2168</v>
      </c>
      <c r="Q1453" t="s"/>
      <c r="R1453" t="s">
        <v>148</v>
      </c>
      <c r="S1453" t="s">
        <v>2202</v>
      </c>
      <c r="T1453" t="s">
        <v>82</v>
      </c>
      <c r="U1453" t="s">
        <v>83</v>
      </c>
      <c r="V1453" t="s">
        <v>84</v>
      </c>
      <c r="W1453" t="s">
        <v>105</v>
      </c>
      <c r="X1453" t="s"/>
      <c r="Y1453" t="s">
        <v>86</v>
      </c>
      <c r="Z1453">
        <f>HYPERLINK("https://hotelmonitor-cachepage.eclerx.com/savepage/tk_15442500862478108_sr_2150.html","info")</f>
        <v/>
      </c>
      <c r="AA1453" t="n">
        <v>394911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89</v>
      </c>
      <c r="AO1453" t="s">
        <v>2203</v>
      </c>
      <c r="AP1453" t="n">
        <v>107</v>
      </c>
      <c r="AQ1453" t="s">
        <v>91</v>
      </c>
      <c r="AR1453" t="s">
        <v>261</v>
      </c>
      <c r="AS1453" t="s"/>
      <c r="AT1453" t="s">
        <v>93</v>
      </c>
      <c r="AU1453" t="s"/>
      <c r="AV1453" t="s"/>
      <c r="AW1453" t="s"/>
      <c r="AX1453" t="s"/>
      <c r="AY1453" t="n">
        <v>2187846</v>
      </c>
      <c r="AZ1453" t="s">
        <v>2172</v>
      </c>
      <c r="BA1453" t="s"/>
      <c r="BB1453" t="n">
        <v>670671</v>
      </c>
      <c r="BC1453" t="n">
        <v>98.7491666999999</v>
      </c>
      <c r="BD1453" t="n">
        <v>8.058361100000001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95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2168</v>
      </c>
      <c r="F1454" t="n">
        <v>1908840</v>
      </c>
      <c r="G1454" t="s">
        <v>74</v>
      </c>
      <c r="H1454" t="s">
        <v>75</v>
      </c>
      <c r="I1454" t="s"/>
      <c r="J1454" t="s">
        <v>76</v>
      </c>
      <c r="K1454" t="n">
        <v>14100.53</v>
      </c>
      <c r="L1454" t="s">
        <v>77</v>
      </c>
      <c r="M1454" t="s"/>
      <c r="N1454" t="s">
        <v>2204</v>
      </c>
      <c r="O1454" t="s">
        <v>79</v>
      </c>
      <c r="P1454" t="s">
        <v>2168</v>
      </c>
      <c r="Q1454" t="s"/>
      <c r="R1454" t="s">
        <v>148</v>
      </c>
      <c r="S1454" t="s">
        <v>2205</v>
      </c>
      <c r="T1454" t="s">
        <v>82</v>
      </c>
      <c r="U1454" t="s">
        <v>83</v>
      </c>
      <c r="V1454" t="s">
        <v>84</v>
      </c>
      <c r="W1454" t="s">
        <v>105</v>
      </c>
      <c r="X1454" t="s"/>
      <c r="Y1454" t="s">
        <v>86</v>
      </c>
      <c r="Z1454">
        <f>HYPERLINK("https://hotelmonitor-cachepage.eclerx.com/savepage/tk_15442500862478108_sr_2150.html","info")</f>
        <v/>
      </c>
      <c r="AA1454" t="n">
        <v>394911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89</v>
      </c>
      <c r="AO1454" t="s">
        <v>2206</v>
      </c>
      <c r="AP1454" t="n">
        <v>107</v>
      </c>
      <c r="AQ1454" t="s">
        <v>91</v>
      </c>
      <c r="AR1454" t="s">
        <v>71</v>
      </c>
      <c r="AS1454" t="s"/>
      <c r="AT1454" t="s">
        <v>93</v>
      </c>
      <c r="AU1454" t="s"/>
      <c r="AV1454" t="s"/>
      <c r="AW1454" t="s"/>
      <c r="AX1454" t="s"/>
      <c r="AY1454" t="n">
        <v>2187846</v>
      </c>
      <c r="AZ1454" t="s">
        <v>2172</v>
      </c>
      <c r="BA1454" t="s"/>
      <c r="BB1454" t="n">
        <v>670671</v>
      </c>
      <c r="BC1454" t="n">
        <v>98.7491666999999</v>
      </c>
      <c r="BD1454" t="n">
        <v>8.058361100000001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95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2168</v>
      </c>
      <c r="F1455" t="n">
        <v>1908840</v>
      </c>
      <c r="G1455" t="s">
        <v>74</v>
      </c>
      <c r="H1455" t="s">
        <v>75</v>
      </c>
      <c r="I1455" t="s"/>
      <c r="J1455" t="s">
        <v>76</v>
      </c>
      <c r="K1455" t="n">
        <v>14100.53</v>
      </c>
      <c r="L1455" t="s">
        <v>77</v>
      </c>
      <c r="M1455" t="s"/>
      <c r="N1455" t="s">
        <v>2204</v>
      </c>
      <c r="O1455" t="s">
        <v>79</v>
      </c>
      <c r="P1455" t="s">
        <v>2168</v>
      </c>
      <c r="Q1455" t="s"/>
      <c r="R1455" t="s">
        <v>148</v>
      </c>
      <c r="S1455" t="s">
        <v>2205</v>
      </c>
      <c r="T1455" t="s">
        <v>82</v>
      </c>
      <c r="U1455" t="s">
        <v>83</v>
      </c>
      <c r="V1455" t="s">
        <v>84</v>
      </c>
      <c r="W1455" t="s">
        <v>105</v>
      </c>
      <c r="X1455" t="s"/>
      <c r="Y1455" t="s">
        <v>86</v>
      </c>
      <c r="Z1455">
        <f>HYPERLINK("https://hotelmonitor-cachepage.eclerx.com/savepage/tk_15442500862478108_sr_2150.html","info")</f>
        <v/>
      </c>
      <c r="AA1455" t="n">
        <v>394911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89</v>
      </c>
      <c r="AO1455" t="s">
        <v>2206</v>
      </c>
      <c r="AP1455" t="n">
        <v>107</v>
      </c>
      <c r="AQ1455" t="s">
        <v>91</v>
      </c>
      <c r="AR1455" t="s">
        <v>261</v>
      </c>
      <c r="AS1455" t="s"/>
      <c r="AT1455" t="s">
        <v>93</v>
      </c>
      <c r="AU1455" t="s"/>
      <c r="AV1455" t="s"/>
      <c r="AW1455" t="s"/>
      <c r="AX1455" t="s"/>
      <c r="AY1455" t="n">
        <v>2187846</v>
      </c>
      <c r="AZ1455" t="s">
        <v>2172</v>
      </c>
      <c r="BA1455" t="s"/>
      <c r="BB1455" t="n">
        <v>670671</v>
      </c>
      <c r="BC1455" t="n">
        <v>98.7491666999999</v>
      </c>
      <c r="BD1455" t="n">
        <v>8.058361100000001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95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2168</v>
      </c>
      <c r="F1456" t="n">
        <v>1908840</v>
      </c>
      <c r="G1456" t="s">
        <v>74</v>
      </c>
      <c r="H1456" t="s">
        <v>75</v>
      </c>
      <c r="I1456" t="s"/>
      <c r="J1456" t="s">
        <v>76</v>
      </c>
      <c r="K1456" t="n">
        <v>14385.39</v>
      </c>
      <c r="L1456" t="s">
        <v>77</v>
      </c>
      <c r="M1456" t="s"/>
      <c r="N1456" t="s">
        <v>2195</v>
      </c>
      <c r="O1456" t="s">
        <v>79</v>
      </c>
      <c r="P1456" t="s">
        <v>2168</v>
      </c>
      <c r="Q1456" t="s"/>
      <c r="R1456" t="s">
        <v>148</v>
      </c>
      <c r="S1456" t="s">
        <v>2207</v>
      </c>
      <c r="T1456" t="s">
        <v>82</v>
      </c>
      <c r="U1456" t="s">
        <v>83</v>
      </c>
      <c r="V1456" t="s">
        <v>84</v>
      </c>
      <c r="W1456" t="s">
        <v>105</v>
      </c>
      <c r="X1456" t="s"/>
      <c r="Y1456" t="s">
        <v>86</v>
      </c>
      <c r="Z1456">
        <f>HYPERLINK("https://hotelmonitor-cachepage.eclerx.com/savepage/tk_15442500862478108_sr_2150.html","info")</f>
        <v/>
      </c>
      <c r="AA1456" t="n">
        <v>394911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89</v>
      </c>
      <c r="AO1456" t="s">
        <v>2208</v>
      </c>
      <c r="AP1456" t="n">
        <v>107</v>
      </c>
      <c r="AQ1456" t="s">
        <v>91</v>
      </c>
      <c r="AR1456" t="s">
        <v>71</v>
      </c>
      <c r="AS1456" t="s"/>
      <c r="AT1456" t="s">
        <v>93</v>
      </c>
      <c r="AU1456" t="s"/>
      <c r="AV1456" t="s"/>
      <c r="AW1456" t="s"/>
      <c r="AX1456" t="s"/>
      <c r="AY1456" t="n">
        <v>2187846</v>
      </c>
      <c r="AZ1456" t="s">
        <v>2172</v>
      </c>
      <c r="BA1456" t="s"/>
      <c r="BB1456" t="n">
        <v>670671</v>
      </c>
      <c r="BC1456" t="n">
        <v>98.7491666999999</v>
      </c>
      <c r="BD1456" t="n">
        <v>8.058361100000001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95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2168</v>
      </c>
      <c r="F1457" t="n">
        <v>1908840</v>
      </c>
      <c r="G1457" t="s">
        <v>74</v>
      </c>
      <c r="H1457" t="s">
        <v>75</v>
      </c>
      <c r="I1457" t="s"/>
      <c r="J1457" t="s">
        <v>76</v>
      </c>
      <c r="K1457" t="n">
        <v>14385.39</v>
      </c>
      <c r="L1457" t="s">
        <v>77</v>
      </c>
      <c r="M1457" t="s"/>
      <c r="N1457" t="s">
        <v>2195</v>
      </c>
      <c r="O1457" t="s">
        <v>79</v>
      </c>
      <c r="P1457" t="s">
        <v>2168</v>
      </c>
      <c r="Q1457" t="s"/>
      <c r="R1457" t="s">
        <v>148</v>
      </c>
      <c r="S1457" t="s">
        <v>2207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>
        <f>HYPERLINK("https://hotelmonitor-cachepage.eclerx.com/savepage/tk_15442500862478108_sr_2150.html","info")</f>
        <v/>
      </c>
      <c r="AA1457" t="n">
        <v>394911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89</v>
      </c>
      <c r="AO1457" t="s">
        <v>2208</v>
      </c>
      <c r="AP1457" t="n">
        <v>107</v>
      </c>
      <c r="AQ1457" t="s">
        <v>91</v>
      </c>
      <c r="AR1457" t="s">
        <v>71</v>
      </c>
      <c r="AS1457" t="s"/>
      <c r="AT1457" t="s">
        <v>93</v>
      </c>
      <c r="AU1457" t="s"/>
      <c r="AV1457" t="s"/>
      <c r="AW1457" t="s"/>
      <c r="AX1457" t="s"/>
      <c r="AY1457" t="n">
        <v>2187846</v>
      </c>
      <c r="AZ1457" t="s">
        <v>2172</v>
      </c>
      <c r="BA1457" t="s"/>
      <c r="BB1457" t="n">
        <v>670671</v>
      </c>
      <c r="BC1457" t="n">
        <v>98.7491666999999</v>
      </c>
      <c r="BD1457" t="n">
        <v>8.058361100000001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95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2168</v>
      </c>
      <c r="F1458" t="n">
        <v>1908840</v>
      </c>
      <c r="G1458" t="s">
        <v>74</v>
      </c>
      <c r="H1458" t="s">
        <v>75</v>
      </c>
      <c r="I1458" t="s"/>
      <c r="J1458" t="s">
        <v>76</v>
      </c>
      <c r="K1458" t="n">
        <v>14385.39</v>
      </c>
      <c r="L1458" t="s">
        <v>77</v>
      </c>
      <c r="M1458" t="s"/>
      <c r="N1458" t="s">
        <v>2195</v>
      </c>
      <c r="O1458" t="s">
        <v>79</v>
      </c>
      <c r="P1458" t="s">
        <v>2168</v>
      </c>
      <c r="Q1458" t="s"/>
      <c r="R1458" t="s">
        <v>148</v>
      </c>
      <c r="S1458" t="s">
        <v>2207</v>
      </c>
      <c r="T1458" t="s">
        <v>82</v>
      </c>
      <c r="U1458" t="s">
        <v>83</v>
      </c>
      <c r="V1458" t="s">
        <v>84</v>
      </c>
      <c r="W1458" t="s">
        <v>105</v>
      </c>
      <c r="X1458" t="s"/>
      <c r="Y1458" t="s">
        <v>86</v>
      </c>
      <c r="Z1458">
        <f>HYPERLINK("https://hotelmonitor-cachepage.eclerx.com/savepage/tk_15442500862478108_sr_2150.html","info")</f>
        <v/>
      </c>
      <c r="AA1458" t="n">
        <v>394911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89</v>
      </c>
      <c r="AO1458" t="s">
        <v>2208</v>
      </c>
      <c r="AP1458" t="n">
        <v>107</v>
      </c>
      <c r="AQ1458" t="s">
        <v>91</v>
      </c>
      <c r="AR1458" t="s">
        <v>261</v>
      </c>
      <c r="AS1458" t="s"/>
      <c r="AT1458" t="s">
        <v>93</v>
      </c>
      <c r="AU1458" t="s"/>
      <c r="AV1458" t="s"/>
      <c r="AW1458" t="s"/>
      <c r="AX1458" t="s"/>
      <c r="AY1458" t="n">
        <v>2187846</v>
      </c>
      <c r="AZ1458" t="s">
        <v>2172</v>
      </c>
      <c r="BA1458" t="s"/>
      <c r="BB1458" t="n">
        <v>670671</v>
      </c>
      <c r="BC1458" t="n">
        <v>98.7491666999999</v>
      </c>
      <c r="BD1458" t="n">
        <v>8.058361100000001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95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2168</v>
      </c>
      <c r="F1459" t="n">
        <v>1908840</v>
      </c>
      <c r="G1459" t="s">
        <v>74</v>
      </c>
      <c r="H1459" t="s">
        <v>75</v>
      </c>
      <c r="I1459" t="s"/>
      <c r="J1459" t="s">
        <v>76</v>
      </c>
      <c r="K1459" t="n">
        <v>14385.39</v>
      </c>
      <c r="L1459" t="s">
        <v>77</v>
      </c>
      <c r="M1459" t="s"/>
      <c r="N1459" t="s">
        <v>2195</v>
      </c>
      <c r="O1459" t="s">
        <v>79</v>
      </c>
      <c r="P1459" t="s">
        <v>2168</v>
      </c>
      <c r="Q1459" t="s"/>
      <c r="R1459" t="s">
        <v>148</v>
      </c>
      <c r="S1459" t="s">
        <v>2207</v>
      </c>
      <c r="T1459" t="s">
        <v>82</v>
      </c>
      <c r="U1459" t="s">
        <v>83</v>
      </c>
      <c r="V1459" t="s">
        <v>84</v>
      </c>
      <c r="W1459" t="s">
        <v>85</v>
      </c>
      <c r="X1459" t="s"/>
      <c r="Y1459" t="s">
        <v>86</v>
      </c>
      <c r="Z1459">
        <f>HYPERLINK("https://hotelmonitor-cachepage.eclerx.com/savepage/tk_15442500862478108_sr_2150.html","info")</f>
        <v/>
      </c>
      <c r="AA1459" t="n">
        <v>394911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89</v>
      </c>
      <c r="AO1459" t="s">
        <v>2208</v>
      </c>
      <c r="AP1459" t="n">
        <v>107</v>
      </c>
      <c r="AQ1459" t="s">
        <v>91</v>
      </c>
      <c r="AR1459" t="s">
        <v>261</v>
      </c>
      <c r="AS1459" t="s"/>
      <c r="AT1459" t="s">
        <v>93</v>
      </c>
      <c r="AU1459" t="s"/>
      <c r="AV1459" t="s"/>
      <c r="AW1459" t="s"/>
      <c r="AX1459" t="s"/>
      <c r="AY1459" t="n">
        <v>2187846</v>
      </c>
      <c r="AZ1459" t="s">
        <v>2172</v>
      </c>
      <c r="BA1459" t="s"/>
      <c r="BB1459" t="n">
        <v>670671</v>
      </c>
      <c r="BC1459" t="n">
        <v>98.7491666999999</v>
      </c>
      <c r="BD1459" t="n">
        <v>8.058361100000001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95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2168</v>
      </c>
      <c r="F1460" t="n">
        <v>1908840</v>
      </c>
      <c r="G1460" t="s">
        <v>74</v>
      </c>
      <c r="H1460" t="s">
        <v>75</v>
      </c>
      <c r="I1460" t="s"/>
      <c r="J1460" t="s">
        <v>76</v>
      </c>
      <c r="K1460" t="n">
        <v>15140.19</v>
      </c>
      <c r="L1460" t="s">
        <v>77</v>
      </c>
      <c r="M1460" t="s"/>
      <c r="N1460" t="s">
        <v>2204</v>
      </c>
      <c r="O1460" t="s">
        <v>79</v>
      </c>
      <c r="P1460" t="s">
        <v>2168</v>
      </c>
      <c r="Q1460" t="s"/>
      <c r="R1460" t="s">
        <v>148</v>
      </c>
      <c r="S1460" t="s">
        <v>2209</v>
      </c>
      <c r="T1460" t="s">
        <v>82</v>
      </c>
      <c r="U1460" t="s">
        <v>83</v>
      </c>
      <c r="V1460" t="s">
        <v>84</v>
      </c>
      <c r="W1460" t="s">
        <v>105</v>
      </c>
      <c r="X1460" t="s"/>
      <c r="Y1460" t="s">
        <v>86</v>
      </c>
      <c r="Z1460">
        <f>HYPERLINK("https://hotelmonitor-cachepage.eclerx.com/savepage/tk_15442500862478108_sr_2150.html","info")</f>
        <v/>
      </c>
      <c r="AA1460" t="n">
        <v>394911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89</v>
      </c>
      <c r="AO1460" t="s">
        <v>2187</v>
      </c>
      <c r="AP1460" t="n">
        <v>107</v>
      </c>
      <c r="AQ1460" t="s">
        <v>91</v>
      </c>
      <c r="AR1460" t="s">
        <v>92</v>
      </c>
      <c r="AS1460" t="s"/>
      <c r="AT1460" t="s">
        <v>93</v>
      </c>
      <c r="AU1460" t="s"/>
      <c r="AV1460" t="s"/>
      <c r="AW1460" t="s"/>
      <c r="AX1460" t="s"/>
      <c r="AY1460" t="n">
        <v>2187846</v>
      </c>
      <c r="AZ1460" t="s">
        <v>2172</v>
      </c>
      <c r="BA1460" t="s"/>
      <c r="BB1460" t="n">
        <v>670671</v>
      </c>
      <c r="BC1460" t="n">
        <v>98.7491666999999</v>
      </c>
      <c r="BD1460" t="n">
        <v>8.058361100000001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95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2168</v>
      </c>
      <c r="F1461" t="n">
        <v>1908840</v>
      </c>
      <c r="G1461" t="s">
        <v>74</v>
      </c>
      <c r="H1461" t="s">
        <v>75</v>
      </c>
      <c r="I1461" t="s"/>
      <c r="J1461" t="s">
        <v>76</v>
      </c>
      <c r="K1461" t="n">
        <v>15168.75</v>
      </c>
      <c r="L1461" t="s">
        <v>77</v>
      </c>
      <c r="M1461" t="s"/>
      <c r="N1461" t="s">
        <v>2192</v>
      </c>
      <c r="O1461" t="s">
        <v>79</v>
      </c>
      <c r="P1461" t="s">
        <v>2168</v>
      </c>
      <c r="Q1461" t="s"/>
      <c r="R1461" t="s">
        <v>148</v>
      </c>
      <c r="S1461" t="s">
        <v>2210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>
        <f>HYPERLINK("https://hotelmonitor-cachepage.eclerx.com/savepage/tk_15442500862478108_sr_2150.html","info")</f>
        <v/>
      </c>
      <c r="AA1461" t="n">
        <v>394911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89</v>
      </c>
      <c r="AO1461" t="s">
        <v>2211</v>
      </c>
      <c r="AP1461" t="n">
        <v>107</v>
      </c>
      <c r="AQ1461" t="s">
        <v>91</v>
      </c>
      <c r="AR1461" t="s">
        <v>71</v>
      </c>
      <c r="AS1461" t="s"/>
      <c r="AT1461" t="s">
        <v>93</v>
      </c>
      <c r="AU1461" t="s"/>
      <c r="AV1461" t="s"/>
      <c r="AW1461" t="s"/>
      <c r="AX1461" t="s"/>
      <c r="AY1461" t="n">
        <v>2187846</v>
      </c>
      <c r="AZ1461" t="s">
        <v>2172</v>
      </c>
      <c r="BA1461" t="s"/>
      <c r="BB1461" t="n">
        <v>670671</v>
      </c>
      <c r="BC1461" t="n">
        <v>98.7491666999999</v>
      </c>
      <c r="BD1461" t="n">
        <v>8.058361100000001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95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2168</v>
      </c>
      <c r="F1462" t="n">
        <v>1908840</v>
      </c>
      <c r="G1462" t="s">
        <v>74</v>
      </c>
      <c r="H1462" t="s">
        <v>75</v>
      </c>
      <c r="I1462" t="s"/>
      <c r="J1462" t="s">
        <v>76</v>
      </c>
      <c r="K1462" t="n">
        <v>15168.75</v>
      </c>
      <c r="L1462" t="s">
        <v>77</v>
      </c>
      <c r="M1462" t="s"/>
      <c r="N1462" t="s">
        <v>2192</v>
      </c>
      <c r="O1462" t="s">
        <v>79</v>
      </c>
      <c r="P1462" t="s">
        <v>2168</v>
      </c>
      <c r="Q1462" t="s"/>
      <c r="R1462" t="s">
        <v>148</v>
      </c>
      <c r="S1462" t="s">
        <v>2210</v>
      </c>
      <c r="T1462" t="s">
        <v>82</v>
      </c>
      <c r="U1462" t="s">
        <v>83</v>
      </c>
      <c r="V1462" t="s">
        <v>84</v>
      </c>
      <c r="W1462" t="s">
        <v>105</v>
      </c>
      <c r="X1462" t="s"/>
      <c r="Y1462" t="s">
        <v>86</v>
      </c>
      <c r="Z1462">
        <f>HYPERLINK("https://hotelmonitor-cachepage.eclerx.com/savepage/tk_15442500862478108_sr_2150.html","info")</f>
        <v/>
      </c>
      <c r="AA1462" t="n">
        <v>394911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89</v>
      </c>
      <c r="AO1462" t="s">
        <v>2211</v>
      </c>
      <c r="AP1462" t="n">
        <v>107</v>
      </c>
      <c r="AQ1462" t="s">
        <v>91</v>
      </c>
      <c r="AR1462" t="s">
        <v>71</v>
      </c>
      <c r="AS1462" t="s"/>
      <c r="AT1462" t="s">
        <v>93</v>
      </c>
      <c r="AU1462" t="s"/>
      <c r="AV1462" t="s"/>
      <c r="AW1462" t="s"/>
      <c r="AX1462" t="s"/>
      <c r="AY1462" t="n">
        <v>2187846</v>
      </c>
      <c r="AZ1462" t="s">
        <v>2172</v>
      </c>
      <c r="BA1462" t="s"/>
      <c r="BB1462" t="n">
        <v>670671</v>
      </c>
      <c r="BC1462" t="n">
        <v>98.7491666999999</v>
      </c>
      <c r="BD1462" t="n">
        <v>8.058361100000001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95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2168</v>
      </c>
      <c r="F1463" t="n">
        <v>1908840</v>
      </c>
      <c r="G1463" t="s">
        <v>74</v>
      </c>
      <c r="H1463" t="s">
        <v>75</v>
      </c>
      <c r="I1463" t="s"/>
      <c r="J1463" t="s">
        <v>76</v>
      </c>
      <c r="K1463" t="n">
        <v>15168.75</v>
      </c>
      <c r="L1463" t="s">
        <v>77</v>
      </c>
      <c r="M1463" t="s"/>
      <c r="N1463" t="s">
        <v>2192</v>
      </c>
      <c r="O1463" t="s">
        <v>79</v>
      </c>
      <c r="P1463" t="s">
        <v>2168</v>
      </c>
      <c r="Q1463" t="s"/>
      <c r="R1463" t="s">
        <v>148</v>
      </c>
      <c r="S1463" t="s">
        <v>2210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>
        <f>HYPERLINK("https://hotelmonitor-cachepage.eclerx.com/savepage/tk_15442500862478108_sr_2150.html","info")</f>
        <v/>
      </c>
      <c r="AA1463" t="n">
        <v>394911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89</v>
      </c>
      <c r="AO1463" t="s">
        <v>2211</v>
      </c>
      <c r="AP1463" t="n">
        <v>107</v>
      </c>
      <c r="AQ1463" t="s">
        <v>91</v>
      </c>
      <c r="AR1463" t="s">
        <v>261</v>
      </c>
      <c r="AS1463" t="s"/>
      <c r="AT1463" t="s">
        <v>93</v>
      </c>
      <c r="AU1463" t="s"/>
      <c r="AV1463" t="s"/>
      <c r="AW1463" t="s"/>
      <c r="AX1463" t="s"/>
      <c r="AY1463" t="n">
        <v>2187846</v>
      </c>
      <c r="AZ1463" t="s">
        <v>2172</v>
      </c>
      <c r="BA1463" t="s"/>
      <c r="BB1463" t="n">
        <v>670671</v>
      </c>
      <c r="BC1463" t="n">
        <v>98.7491666999999</v>
      </c>
      <c r="BD1463" t="n">
        <v>8.058361100000001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95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2168</v>
      </c>
      <c r="F1464" t="n">
        <v>1908840</v>
      </c>
      <c r="G1464" t="s">
        <v>74</v>
      </c>
      <c r="H1464" t="s">
        <v>75</v>
      </c>
      <c r="I1464" t="s"/>
      <c r="J1464" t="s">
        <v>76</v>
      </c>
      <c r="K1464" t="n">
        <v>15168.75</v>
      </c>
      <c r="L1464" t="s">
        <v>77</v>
      </c>
      <c r="M1464" t="s"/>
      <c r="N1464" t="s">
        <v>2192</v>
      </c>
      <c r="O1464" t="s">
        <v>79</v>
      </c>
      <c r="P1464" t="s">
        <v>2168</v>
      </c>
      <c r="Q1464" t="s"/>
      <c r="R1464" t="s">
        <v>148</v>
      </c>
      <c r="S1464" t="s">
        <v>2210</v>
      </c>
      <c r="T1464" t="s">
        <v>82</v>
      </c>
      <c r="U1464" t="s">
        <v>83</v>
      </c>
      <c r="V1464" t="s">
        <v>84</v>
      </c>
      <c r="W1464" t="s">
        <v>105</v>
      </c>
      <c r="X1464" t="s"/>
      <c r="Y1464" t="s">
        <v>86</v>
      </c>
      <c r="Z1464">
        <f>HYPERLINK("https://hotelmonitor-cachepage.eclerx.com/savepage/tk_15442500862478108_sr_2150.html","info")</f>
        <v/>
      </c>
      <c r="AA1464" t="n">
        <v>394911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89</v>
      </c>
      <c r="AO1464" t="s">
        <v>2211</v>
      </c>
      <c r="AP1464" t="n">
        <v>107</v>
      </c>
      <c r="AQ1464" t="s">
        <v>91</v>
      </c>
      <c r="AR1464" t="s">
        <v>261</v>
      </c>
      <c r="AS1464" t="s"/>
      <c r="AT1464" t="s">
        <v>93</v>
      </c>
      <c r="AU1464" t="s"/>
      <c r="AV1464" t="s"/>
      <c r="AW1464" t="s"/>
      <c r="AX1464" t="s"/>
      <c r="AY1464" t="n">
        <v>2187846</v>
      </c>
      <c r="AZ1464" t="s">
        <v>2172</v>
      </c>
      <c r="BA1464" t="s"/>
      <c r="BB1464" t="n">
        <v>670671</v>
      </c>
      <c r="BC1464" t="n">
        <v>98.7491666999999</v>
      </c>
      <c r="BD1464" t="n">
        <v>8.058361100000001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95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2168</v>
      </c>
      <c r="F1465" t="n">
        <v>1908840</v>
      </c>
      <c r="G1465" t="s">
        <v>74</v>
      </c>
      <c r="H1465" t="s">
        <v>75</v>
      </c>
      <c r="I1465" t="s"/>
      <c r="J1465" t="s">
        <v>76</v>
      </c>
      <c r="K1465" t="n">
        <v>15667.25</v>
      </c>
      <c r="L1465" t="s">
        <v>77</v>
      </c>
      <c r="M1465" t="s"/>
      <c r="N1465" t="s">
        <v>2204</v>
      </c>
      <c r="O1465" t="s">
        <v>79</v>
      </c>
      <c r="P1465" t="s">
        <v>2168</v>
      </c>
      <c r="Q1465" t="s"/>
      <c r="R1465" t="s">
        <v>148</v>
      </c>
      <c r="S1465" t="s">
        <v>2212</v>
      </c>
      <c r="T1465" t="s">
        <v>82</v>
      </c>
      <c r="U1465" t="s">
        <v>83</v>
      </c>
      <c r="V1465" t="s">
        <v>84</v>
      </c>
      <c r="W1465" t="s">
        <v>105</v>
      </c>
      <c r="X1465" t="s"/>
      <c r="Y1465" t="s">
        <v>86</v>
      </c>
      <c r="Z1465">
        <f>HYPERLINK("https://hotelmonitor-cachepage.eclerx.com/savepage/tk_15442500862478108_sr_2150.html","info")</f>
        <v/>
      </c>
      <c r="AA1465" t="n">
        <v>394911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89</v>
      </c>
      <c r="AO1465" t="s">
        <v>2213</v>
      </c>
      <c r="AP1465" t="n">
        <v>107</v>
      </c>
      <c r="AQ1465" t="s">
        <v>91</v>
      </c>
      <c r="AR1465" t="s">
        <v>71</v>
      </c>
      <c r="AS1465" t="s"/>
      <c r="AT1465" t="s">
        <v>93</v>
      </c>
      <c r="AU1465" t="s"/>
      <c r="AV1465" t="s"/>
      <c r="AW1465" t="s"/>
      <c r="AX1465" t="s"/>
      <c r="AY1465" t="n">
        <v>2187846</v>
      </c>
      <c r="AZ1465" t="s">
        <v>2172</v>
      </c>
      <c r="BA1465" t="s"/>
      <c r="BB1465" t="n">
        <v>670671</v>
      </c>
      <c r="BC1465" t="n">
        <v>98.7491666999999</v>
      </c>
      <c r="BD1465" t="n">
        <v>8.058361100000001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95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2168</v>
      </c>
      <c r="F1466" t="n">
        <v>1908840</v>
      </c>
      <c r="G1466" t="s">
        <v>74</v>
      </c>
      <c r="H1466" t="s">
        <v>75</v>
      </c>
      <c r="I1466" t="s"/>
      <c r="J1466" t="s">
        <v>76</v>
      </c>
      <c r="K1466" t="n">
        <v>15667.25</v>
      </c>
      <c r="L1466" t="s">
        <v>77</v>
      </c>
      <c r="M1466" t="s"/>
      <c r="N1466" t="s">
        <v>2204</v>
      </c>
      <c r="O1466" t="s">
        <v>79</v>
      </c>
      <c r="P1466" t="s">
        <v>2168</v>
      </c>
      <c r="Q1466" t="s"/>
      <c r="R1466" t="s">
        <v>148</v>
      </c>
      <c r="S1466" t="s">
        <v>2212</v>
      </c>
      <c r="T1466" t="s">
        <v>82</v>
      </c>
      <c r="U1466" t="s">
        <v>83</v>
      </c>
      <c r="V1466" t="s">
        <v>84</v>
      </c>
      <c r="W1466" t="s">
        <v>105</v>
      </c>
      <c r="X1466" t="s"/>
      <c r="Y1466" t="s">
        <v>86</v>
      </c>
      <c r="Z1466">
        <f>HYPERLINK("https://hotelmonitor-cachepage.eclerx.com/savepage/tk_15442500862478108_sr_2150.html","info")</f>
        <v/>
      </c>
      <c r="AA1466" t="n">
        <v>394911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89</v>
      </c>
      <c r="AO1466" t="s">
        <v>2213</v>
      </c>
      <c r="AP1466" t="n">
        <v>107</v>
      </c>
      <c r="AQ1466" t="s">
        <v>91</v>
      </c>
      <c r="AR1466" t="s">
        <v>261</v>
      </c>
      <c r="AS1466" t="s"/>
      <c r="AT1466" t="s">
        <v>93</v>
      </c>
      <c r="AU1466" t="s"/>
      <c r="AV1466" t="s"/>
      <c r="AW1466" t="s"/>
      <c r="AX1466" t="s"/>
      <c r="AY1466" t="n">
        <v>2187846</v>
      </c>
      <c r="AZ1466" t="s">
        <v>2172</v>
      </c>
      <c r="BA1466" t="s"/>
      <c r="BB1466" t="n">
        <v>670671</v>
      </c>
      <c r="BC1466" t="n">
        <v>98.7491666999999</v>
      </c>
      <c r="BD1466" t="n">
        <v>8.058361100000001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95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2168</v>
      </c>
      <c r="F1467" t="n">
        <v>1908840</v>
      </c>
      <c r="G1467" t="s">
        <v>74</v>
      </c>
      <c r="H1467" t="s">
        <v>75</v>
      </c>
      <c r="I1467" t="s"/>
      <c r="J1467" t="s">
        <v>76</v>
      </c>
      <c r="K1467" t="n">
        <v>16949.12</v>
      </c>
      <c r="L1467" t="s">
        <v>77</v>
      </c>
      <c r="M1467" t="s"/>
      <c r="N1467" t="s">
        <v>2204</v>
      </c>
      <c r="O1467" t="s">
        <v>79</v>
      </c>
      <c r="P1467" t="s">
        <v>2168</v>
      </c>
      <c r="Q1467" t="s"/>
      <c r="R1467" t="s">
        <v>148</v>
      </c>
      <c r="S1467" t="s">
        <v>2214</v>
      </c>
      <c r="T1467" t="s">
        <v>82</v>
      </c>
      <c r="U1467" t="s">
        <v>83</v>
      </c>
      <c r="V1467" t="s">
        <v>84</v>
      </c>
      <c r="W1467" t="s">
        <v>105</v>
      </c>
      <c r="X1467" t="s"/>
      <c r="Y1467" t="s">
        <v>86</v>
      </c>
      <c r="Z1467">
        <f>HYPERLINK("https://hotelmonitor-cachepage.eclerx.com/savepage/tk_15442500862478108_sr_2150.html","info")</f>
        <v/>
      </c>
      <c r="AA1467" t="n">
        <v>394911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89</v>
      </c>
      <c r="AO1467" t="s">
        <v>2215</v>
      </c>
      <c r="AP1467" t="n">
        <v>107</v>
      </c>
      <c r="AQ1467" t="s">
        <v>91</v>
      </c>
      <c r="AR1467" t="s">
        <v>71</v>
      </c>
      <c r="AS1467" t="s"/>
      <c r="AT1467" t="s">
        <v>93</v>
      </c>
      <c r="AU1467" t="s"/>
      <c r="AV1467" t="s"/>
      <c r="AW1467" t="s"/>
      <c r="AX1467" t="s"/>
      <c r="AY1467" t="n">
        <v>2187846</v>
      </c>
      <c r="AZ1467" t="s">
        <v>2172</v>
      </c>
      <c r="BA1467" t="s"/>
      <c r="BB1467" t="n">
        <v>670671</v>
      </c>
      <c r="BC1467" t="n">
        <v>98.7491666999999</v>
      </c>
      <c r="BD1467" t="n">
        <v>8.058361100000001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95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2168</v>
      </c>
      <c r="F1468" t="n">
        <v>1908840</v>
      </c>
      <c r="G1468" t="s">
        <v>74</v>
      </c>
      <c r="H1468" t="s">
        <v>75</v>
      </c>
      <c r="I1468" t="s"/>
      <c r="J1468" t="s">
        <v>76</v>
      </c>
      <c r="K1468" t="n">
        <v>16949.12</v>
      </c>
      <c r="L1468" t="s">
        <v>77</v>
      </c>
      <c r="M1468" t="s"/>
      <c r="N1468" t="s">
        <v>2204</v>
      </c>
      <c r="O1468" t="s">
        <v>79</v>
      </c>
      <c r="P1468" t="s">
        <v>2168</v>
      </c>
      <c r="Q1468" t="s"/>
      <c r="R1468" t="s">
        <v>148</v>
      </c>
      <c r="S1468" t="s">
        <v>2214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>
        <f>HYPERLINK("https://hotelmonitor-cachepage.eclerx.com/savepage/tk_15442500862478108_sr_2150.html","info")</f>
        <v/>
      </c>
      <c r="AA1468" t="n">
        <v>394911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89</v>
      </c>
      <c r="AO1468" t="s">
        <v>2215</v>
      </c>
      <c r="AP1468" t="n">
        <v>107</v>
      </c>
      <c r="AQ1468" t="s">
        <v>91</v>
      </c>
      <c r="AR1468" t="s">
        <v>71</v>
      </c>
      <c r="AS1468" t="s"/>
      <c r="AT1468" t="s">
        <v>93</v>
      </c>
      <c r="AU1468" t="s"/>
      <c r="AV1468" t="s"/>
      <c r="AW1468" t="s"/>
      <c r="AX1468" t="s"/>
      <c r="AY1468" t="n">
        <v>2187846</v>
      </c>
      <c r="AZ1468" t="s">
        <v>2172</v>
      </c>
      <c r="BA1468" t="s"/>
      <c r="BB1468" t="n">
        <v>670671</v>
      </c>
      <c r="BC1468" t="n">
        <v>98.7491666999999</v>
      </c>
      <c r="BD1468" t="n">
        <v>8.058361100000001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95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2168</v>
      </c>
      <c r="F1469" t="n">
        <v>1908840</v>
      </c>
      <c r="G1469" t="s">
        <v>74</v>
      </c>
      <c r="H1469" t="s">
        <v>75</v>
      </c>
      <c r="I1469" t="s"/>
      <c r="J1469" t="s">
        <v>76</v>
      </c>
      <c r="K1469" t="n">
        <v>16949.12</v>
      </c>
      <c r="L1469" t="s">
        <v>77</v>
      </c>
      <c r="M1469" t="s"/>
      <c r="N1469" t="s">
        <v>2204</v>
      </c>
      <c r="O1469" t="s">
        <v>79</v>
      </c>
      <c r="P1469" t="s">
        <v>2168</v>
      </c>
      <c r="Q1469" t="s"/>
      <c r="R1469" t="s">
        <v>148</v>
      </c>
      <c r="S1469" t="s">
        <v>2214</v>
      </c>
      <c r="T1469" t="s">
        <v>82</v>
      </c>
      <c r="U1469" t="s">
        <v>83</v>
      </c>
      <c r="V1469" t="s">
        <v>84</v>
      </c>
      <c r="W1469" t="s">
        <v>105</v>
      </c>
      <c r="X1469" t="s"/>
      <c r="Y1469" t="s">
        <v>86</v>
      </c>
      <c r="Z1469">
        <f>HYPERLINK("https://hotelmonitor-cachepage.eclerx.com/savepage/tk_15442500862478108_sr_2150.html","info")</f>
        <v/>
      </c>
      <c r="AA1469" t="n">
        <v>394911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89</v>
      </c>
      <c r="AO1469" t="s">
        <v>2215</v>
      </c>
      <c r="AP1469" t="n">
        <v>107</v>
      </c>
      <c r="AQ1469" t="s">
        <v>91</v>
      </c>
      <c r="AR1469" t="s">
        <v>261</v>
      </c>
      <c r="AS1469" t="s"/>
      <c r="AT1469" t="s">
        <v>93</v>
      </c>
      <c r="AU1469" t="s"/>
      <c r="AV1469" t="s"/>
      <c r="AW1469" t="s"/>
      <c r="AX1469" t="s"/>
      <c r="AY1469" t="n">
        <v>2187846</v>
      </c>
      <c r="AZ1469" t="s">
        <v>2172</v>
      </c>
      <c r="BA1469" t="s"/>
      <c r="BB1469" t="n">
        <v>670671</v>
      </c>
      <c r="BC1469" t="n">
        <v>98.7491666999999</v>
      </c>
      <c r="BD1469" t="n">
        <v>8.058361100000001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95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2168</v>
      </c>
      <c r="F1470" t="n">
        <v>1908840</v>
      </c>
      <c r="G1470" t="s">
        <v>74</v>
      </c>
      <c r="H1470" t="s">
        <v>75</v>
      </c>
      <c r="I1470" t="s"/>
      <c r="J1470" t="s">
        <v>76</v>
      </c>
      <c r="K1470" t="n">
        <v>16949.12</v>
      </c>
      <c r="L1470" t="s">
        <v>77</v>
      </c>
      <c r="M1470" t="s"/>
      <c r="N1470" t="s">
        <v>2204</v>
      </c>
      <c r="O1470" t="s">
        <v>79</v>
      </c>
      <c r="P1470" t="s">
        <v>2168</v>
      </c>
      <c r="Q1470" t="s"/>
      <c r="R1470" t="s">
        <v>148</v>
      </c>
      <c r="S1470" t="s">
        <v>2214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>
        <f>HYPERLINK("https://hotelmonitor-cachepage.eclerx.com/savepage/tk_15442500862478108_sr_2150.html","info")</f>
        <v/>
      </c>
      <c r="AA1470" t="n">
        <v>394911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89</v>
      </c>
      <c r="AO1470" t="s">
        <v>2215</v>
      </c>
      <c r="AP1470" t="n">
        <v>107</v>
      </c>
      <c r="AQ1470" t="s">
        <v>91</v>
      </c>
      <c r="AR1470" t="s">
        <v>261</v>
      </c>
      <c r="AS1470" t="s"/>
      <c r="AT1470" t="s">
        <v>93</v>
      </c>
      <c r="AU1470" t="s"/>
      <c r="AV1470" t="s"/>
      <c r="AW1470" t="s"/>
      <c r="AX1470" t="s"/>
      <c r="AY1470" t="n">
        <v>2187846</v>
      </c>
      <c r="AZ1470" t="s">
        <v>2172</v>
      </c>
      <c r="BA1470" t="s"/>
      <c r="BB1470" t="n">
        <v>670671</v>
      </c>
      <c r="BC1470" t="n">
        <v>98.7491666999999</v>
      </c>
      <c r="BD1470" t="n">
        <v>8.058361100000001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95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2216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1644.65</v>
      </c>
      <c r="L1471" t="s">
        <v>77</v>
      </c>
      <c r="M1471" t="s"/>
      <c r="N1471" t="s">
        <v>2217</v>
      </c>
      <c r="O1471" t="s">
        <v>79</v>
      </c>
      <c r="P1471" t="s">
        <v>2216</v>
      </c>
      <c r="Q1471" t="s"/>
      <c r="R1471" t="s">
        <v>237</v>
      </c>
      <c r="S1471" t="s">
        <v>2218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HYPERLINK("https://hotelmonitor-cachepage.eclerx.com/savepage/tk_15442501091059687_sr_2150.html","info")</f>
        <v/>
      </c>
      <c r="AA1471" t="n">
        <v>-3791686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89</v>
      </c>
      <c r="AO1471" t="s">
        <v>2219</v>
      </c>
      <c r="AP1471" t="n">
        <v>120</v>
      </c>
      <c r="AQ1471" t="s">
        <v>91</v>
      </c>
      <c r="AR1471" t="s">
        <v>71</v>
      </c>
      <c r="AS1471" t="s"/>
      <c r="AT1471" t="s">
        <v>93</v>
      </c>
      <c r="AU1471" t="s"/>
      <c r="AV1471" t="s"/>
      <c r="AW1471" t="s"/>
      <c r="AX1471" t="s"/>
      <c r="AY1471" t="n">
        <v>3791686</v>
      </c>
      <c r="AZ1471" t="s">
        <v>2220</v>
      </c>
      <c r="BA1471" t="s"/>
      <c r="BB1471" t="n">
        <v>770120</v>
      </c>
      <c r="BC1471" t="n">
        <v>98.8194492459297</v>
      </c>
      <c r="BD1471" t="n">
        <v>8.038592092845439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95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2216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1644.65</v>
      </c>
      <c r="L1472" t="s">
        <v>77</v>
      </c>
      <c r="M1472" t="s"/>
      <c r="N1472" t="s">
        <v>2217</v>
      </c>
      <c r="O1472" t="s">
        <v>79</v>
      </c>
      <c r="P1472" t="s">
        <v>2216</v>
      </c>
      <c r="Q1472" t="s"/>
      <c r="R1472" t="s">
        <v>237</v>
      </c>
      <c r="S1472" t="s">
        <v>2218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>
        <f>HYPERLINK("https://hotelmonitor-cachepage.eclerx.com/savepage/tk_15442501091059687_sr_2150.html","info")</f>
        <v/>
      </c>
      <c r="AA1472" t="n">
        <v>-3791686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89</v>
      </c>
      <c r="AO1472" t="s">
        <v>2219</v>
      </c>
      <c r="AP1472" t="n">
        <v>120</v>
      </c>
      <c r="AQ1472" t="s">
        <v>91</v>
      </c>
      <c r="AR1472" t="s">
        <v>71</v>
      </c>
      <c r="AS1472" t="s"/>
      <c r="AT1472" t="s">
        <v>93</v>
      </c>
      <c r="AU1472" t="s"/>
      <c r="AV1472" t="s"/>
      <c r="AW1472" t="s"/>
      <c r="AX1472" t="s"/>
      <c r="AY1472" t="n">
        <v>3791686</v>
      </c>
      <c r="AZ1472" t="s">
        <v>2220</v>
      </c>
      <c r="BA1472" t="s"/>
      <c r="BB1472" t="n">
        <v>770120</v>
      </c>
      <c r="BC1472" t="n">
        <v>98.8194492459297</v>
      </c>
      <c r="BD1472" t="n">
        <v>8.038592092845439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95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2216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2167.93</v>
      </c>
      <c r="L1473" t="s">
        <v>77</v>
      </c>
      <c r="M1473" t="s"/>
      <c r="N1473" t="s">
        <v>2217</v>
      </c>
      <c r="O1473" t="s">
        <v>79</v>
      </c>
      <c r="P1473" t="s">
        <v>2216</v>
      </c>
      <c r="Q1473" t="s"/>
      <c r="R1473" t="s">
        <v>237</v>
      </c>
      <c r="S1473" t="s">
        <v>2221</v>
      </c>
      <c r="T1473" t="s">
        <v>82</v>
      </c>
      <c r="U1473" t="s">
        <v>83</v>
      </c>
      <c r="V1473" t="s">
        <v>84</v>
      </c>
      <c r="W1473" t="s">
        <v>105</v>
      </c>
      <c r="X1473" t="s"/>
      <c r="Y1473" t="s">
        <v>86</v>
      </c>
      <c r="Z1473">
        <f>HYPERLINK("https://hotelmonitor-cachepage.eclerx.com/savepage/tk_15442501091059687_sr_2150.html","info")</f>
        <v/>
      </c>
      <c r="AA1473" t="n">
        <v>-3791686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89</v>
      </c>
      <c r="AO1473" t="s">
        <v>2222</v>
      </c>
      <c r="AP1473" t="n">
        <v>120</v>
      </c>
      <c r="AQ1473" t="s">
        <v>91</v>
      </c>
      <c r="AR1473" t="s">
        <v>71</v>
      </c>
      <c r="AS1473" t="s"/>
      <c r="AT1473" t="s">
        <v>93</v>
      </c>
      <c r="AU1473" t="s"/>
      <c r="AV1473" t="s"/>
      <c r="AW1473" t="s"/>
      <c r="AX1473" t="s"/>
      <c r="AY1473" t="n">
        <v>3791686</v>
      </c>
      <c r="AZ1473" t="s">
        <v>2220</v>
      </c>
      <c r="BA1473" t="s"/>
      <c r="BB1473" t="n">
        <v>770120</v>
      </c>
      <c r="BC1473" t="n">
        <v>98.8194492459297</v>
      </c>
      <c r="BD1473" t="n">
        <v>8.038592092845439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95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2216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2167.93</v>
      </c>
      <c r="L1474" t="s">
        <v>77</v>
      </c>
      <c r="M1474" t="s"/>
      <c r="N1474" t="s">
        <v>2217</v>
      </c>
      <c r="O1474" t="s">
        <v>79</v>
      </c>
      <c r="P1474" t="s">
        <v>2216</v>
      </c>
      <c r="Q1474" t="s"/>
      <c r="R1474" t="s">
        <v>237</v>
      </c>
      <c r="S1474" t="s">
        <v>2221</v>
      </c>
      <c r="T1474" t="s">
        <v>82</v>
      </c>
      <c r="U1474" t="s">
        <v>83</v>
      </c>
      <c r="V1474" t="s">
        <v>84</v>
      </c>
      <c r="W1474" t="s">
        <v>105</v>
      </c>
      <c r="X1474" t="s"/>
      <c r="Y1474" t="s">
        <v>86</v>
      </c>
      <c r="Z1474">
        <f>HYPERLINK("https://hotelmonitor-cachepage.eclerx.com/savepage/tk_15442501091059687_sr_2150.html","info")</f>
        <v/>
      </c>
      <c r="AA1474" t="n">
        <v>-3791686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89</v>
      </c>
      <c r="AO1474" t="s">
        <v>2222</v>
      </c>
      <c r="AP1474" t="n">
        <v>120</v>
      </c>
      <c r="AQ1474" t="s">
        <v>91</v>
      </c>
      <c r="AR1474" t="s">
        <v>71</v>
      </c>
      <c r="AS1474" t="s"/>
      <c r="AT1474" t="s">
        <v>93</v>
      </c>
      <c r="AU1474" t="s"/>
      <c r="AV1474" t="s"/>
      <c r="AW1474" t="s"/>
      <c r="AX1474" t="s"/>
      <c r="AY1474" t="n">
        <v>3791686</v>
      </c>
      <c r="AZ1474" t="s">
        <v>2220</v>
      </c>
      <c r="BA1474" t="s"/>
      <c r="BB1474" t="n">
        <v>770120</v>
      </c>
      <c r="BC1474" t="n">
        <v>98.8194492459297</v>
      </c>
      <c r="BD1474" t="n">
        <v>8.038592092845439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95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2223</v>
      </c>
      <c r="F1475" t="n">
        <v>545185</v>
      </c>
      <c r="G1475" t="s">
        <v>74</v>
      </c>
      <c r="H1475" t="s">
        <v>75</v>
      </c>
      <c r="I1475" t="s"/>
      <c r="J1475" t="s">
        <v>76</v>
      </c>
      <c r="K1475" t="n">
        <v>13184.03</v>
      </c>
      <c r="L1475" t="s">
        <v>77</v>
      </c>
      <c r="M1475" t="s"/>
      <c r="N1475" t="s">
        <v>2224</v>
      </c>
      <c r="O1475" t="s">
        <v>79</v>
      </c>
      <c r="P1475" t="s">
        <v>2223</v>
      </c>
      <c r="Q1475" t="s"/>
      <c r="R1475" t="s">
        <v>148</v>
      </c>
      <c r="S1475" t="s">
        <v>2225</v>
      </c>
      <c r="T1475" t="s">
        <v>82</v>
      </c>
      <c r="U1475" t="s">
        <v>83</v>
      </c>
      <c r="V1475" t="s">
        <v>84</v>
      </c>
      <c r="W1475" t="s">
        <v>105</v>
      </c>
      <c r="X1475" t="s"/>
      <c r="Y1475" t="s">
        <v>86</v>
      </c>
      <c r="Z1475">
        <f>HYPERLINK("https://hotelmonitor-cachepage.eclerx.com/savepage/tk_15442503997739112_sr_2150.html","info")</f>
        <v/>
      </c>
      <c r="AA1475" t="n">
        <v>52696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89</v>
      </c>
      <c r="AO1475" t="s">
        <v>2226</v>
      </c>
      <c r="AP1475" t="n">
        <v>240</v>
      </c>
      <c r="AQ1475" t="s">
        <v>91</v>
      </c>
      <c r="AR1475" t="s">
        <v>71</v>
      </c>
      <c r="AS1475" t="s"/>
      <c r="AT1475" t="s">
        <v>93</v>
      </c>
      <c r="AU1475" t="s"/>
      <c r="AV1475" t="s"/>
      <c r="AW1475" t="s"/>
      <c r="AX1475" t="s"/>
      <c r="AY1475" t="n">
        <v>4750987</v>
      </c>
      <c r="AZ1475" t="s">
        <v>2227</v>
      </c>
      <c r="BA1475" t="s"/>
      <c r="BB1475" t="n">
        <v>1199</v>
      </c>
      <c r="BC1475" t="n">
        <v>98.82016389</v>
      </c>
      <c r="BD1475" t="n">
        <v>8.041122222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95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2223</v>
      </c>
      <c r="F1476" t="n">
        <v>545185</v>
      </c>
      <c r="G1476" t="s">
        <v>74</v>
      </c>
      <c r="H1476" t="s">
        <v>75</v>
      </c>
      <c r="I1476" t="s"/>
      <c r="J1476" t="s">
        <v>76</v>
      </c>
      <c r="K1476" t="n">
        <v>13184.03</v>
      </c>
      <c r="L1476" t="s">
        <v>77</v>
      </c>
      <c r="M1476" t="s"/>
      <c r="N1476" t="s">
        <v>2224</v>
      </c>
      <c r="O1476" t="s">
        <v>79</v>
      </c>
      <c r="P1476" t="s">
        <v>2223</v>
      </c>
      <c r="Q1476" t="s"/>
      <c r="R1476" t="s">
        <v>148</v>
      </c>
      <c r="S1476" t="s">
        <v>2225</v>
      </c>
      <c r="T1476" t="s">
        <v>82</v>
      </c>
      <c r="U1476" t="s">
        <v>83</v>
      </c>
      <c r="V1476" t="s">
        <v>84</v>
      </c>
      <c r="W1476" t="s">
        <v>105</v>
      </c>
      <c r="X1476" t="s"/>
      <c r="Y1476" t="s">
        <v>86</v>
      </c>
      <c r="Z1476">
        <f>HYPERLINK("https://hotelmonitor-cachepage.eclerx.com/savepage/tk_15442503997739112_sr_2150.html","info")</f>
        <v/>
      </c>
      <c r="AA1476" t="n">
        <v>52696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89</v>
      </c>
      <c r="AO1476" t="s">
        <v>2226</v>
      </c>
      <c r="AP1476" t="n">
        <v>240</v>
      </c>
      <c r="AQ1476" t="s">
        <v>91</v>
      </c>
      <c r="AR1476" t="s">
        <v>261</v>
      </c>
      <c r="AS1476" t="s"/>
      <c r="AT1476" t="s">
        <v>93</v>
      </c>
      <c r="AU1476" t="s"/>
      <c r="AV1476" t="s"/>
      <c r="AW1476" t="s"/>
      <c r="AX1476" t="s"/>
      <c r="AY1476" t="n">
        <v>4750987</v>
      </c>
      <c r="AZ1476" t="s">
        <v>2227</v>
      </c>
      <c r="BA1476" t="s"/>
      <c r="BB1476" t="n">
        <v>1199</v>
      </c>
      <c r="BC1476" t="n">
        <v>98.82016389</v>
      </c>
      <c r="BD1476" t="n">
        <v>8.041122222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95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2223</v>
      </c>
      <c r="F1477" t="n">
        <v>545185</v>
      </c>
      <c r="G1477" t="s">
        <v>74</v>
      </c>
      <c r="H1477" t="s">
        <v>75</v>
      </c>
      <c r="I1477" t="s"/>
      <c r="J1477" t="s">
        <v>76</v>
      </c>
      <c r="K1477" t="n">
        <v>18814.77</v>
      </c>
      <c r="L1477" t="s">
        <v>77</v>
      </c>
      <c r="M1477" t="s"/>
      <c r="N1477" t="s">
        <v>1801</v>
      </c>
      <c r="O1477" t="s">
        <v>79</v>
      </c>
      <c r="P1477" t="s">
        <v>2223</v>
      </c>
      <c r="Q1477" t="s"/>
      <c r="R1477" t="s">
        <v>148</v>
      </c>
      <c r="S1477" t="s">
        <v>2228</v>
      </c>
      <c r="T1477" t="s">
        <v>82</v>
      </c>
      <c r="U1477" t="s">
        <v>83</v>
      </c>
      <c r="V1477" t="s">
        <v>84</v>
      </c>
      <c r="W1477" t="s">
        <v>105</v>
      </c>
      <c r="X1477" t="s"/>
      <c r="Y1477" t="s">
        <v>86</v>
      </c>
      <c r="Z1477">
        <f>HYPERLINK("https://hotelmonitor-cachepage.eclerx.com/savepage/tk_15442503997739112_sr_2150.html","info")</f>
        <v/>
      </c>
      <c r="AA1477" t="n">
        <v>52696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89</v>
      </c>
      <c r="AO1477" t="s">
        <v>2229</v>
      </c>
      <c r="AP1477" t="n">
        <v>240</v>
      </c>
      <c r="AQ1477" t="s">
        <v>91</v>
      </c>
      <c r="AR1477" t="s">
        <v>71</v>
      </c>
      <c r="AS1477" t="s"/>
      <c r="AT1477" t="s">
        <v>93</v>
      </c>
      <c r="AU1477" t="s"/>
      <c r="AV1477" t="s"/>
      <c r="AW1477" t="s"/>
      <c r="AX1477" t="s"/>
      <c r="AY1477" t="n">
        <v>4750987</v>
      </c>
      <c r="AZ1477" t="s">
        <v>2227</v>
      </c>
      <c r="BA1477" t="s"/>
      <c r="BB1477" t="n">
        <v>1199</v>
      </c>
      <c r="BC1477" t="n">
        <v>98.82016389</v>
      </c>
      <c r="BD1477" t="n">
        <v>8.041122222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95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2223</v>
      </c>
      <c r="F1478" t="n">
        <v>545185</v>
      </c>
      <c r="G1478" t="s">
        <v>74</v>
      </c>
      <c r="H1478" t="s">
        <v>75</v>
      </c>
      <c r="I1478" t="s"/>
      <c r="J1478" t="s">
        <v>76</v>
      </c>
      <c r="K1478" t="n">
        <v>18814.77</v>
      </c>
      <c r="L1478" t="s">
        <v>77</v>
      </c>
      <c r="M1478" t="s"/>
      <c r="N1478" t="s">
        <v>1801</v>
      </c>
      <c r="O1478" t="s">
        <v>79</v>
      </c>
      <c r="P1478" t="s">
        <v>2223</v>
      </c>
      <c r="Q1478" t="s"/>
      <c r="R1478" t="s">
        <v>148</v>
      </c>
      <c r="S1478" t="s">
        <v>2228</v>
      </c>
      <c r="T1478" t="s">
        <v>82</v>
      </c>
      <c r="U1478" t="s">
        <v>83</v>
      </c>
      <c r="V1478" t="s">
        <v>84</v>
      </c>
      <c r="W1478" t="s">
        <v>105</v>
      </c>
      <c r="X1478" t="s"/>
      <c r="Y1478" t="s">
        <v>86</v>
      </c>
      <c r="Z1478">
        <f>HYPERLINK("https://hotelmonitor-cachepage.eclerx.com/savepage/tk_15442503997739112_sr_2150.html","info")</f>
        <v/>
      </c>
      <c r="AA1478" t="n">
        <v>52696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89</v>
      </c>
      <c r="AO1478" t="s">
        <v>2229</v>
      </c>
      <c r="AP1478" t="n">
        <v>240</v>
      </c>
      <c r="AQ1478" t="s">
        <v>91</v>
      </c>
      <c r="AR1478" t="s">
        <v>261</v>
      </c>
      <c r="AS1478" t="s"/>
      <c r="AT1478" t="s">
        <v>93</v>
      </c>
      <c r="AU1478" t="s"/>
      <c r="AV1478" t="s"/>
      <c r="AW1478" t="s"/>
      <c r="AX1478" t="s"/>
      <c r="AY1478" t="n">
        <v>4750987</v>
      </c>
      <c r="AZ1478" t="s">
        <v>2227</v>
      </c>
      <c r="BA1478" t="s"/>
      <c r="BB1478" t="n">
        <v>1199</v>
      </c>
      <c r="BC1478" t="n">
        <v>98.82016389</v>
      </c>
      <c r="BD1478" t="n">
        <v>8.041122222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95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2223</v>
      </c>
      <c r="F1479" t="n">
        <v>545185</v>
      </c>
      <c r="G1479" t="s">
        <v>74</v>
      </c>
      <c r="H1479" t="s">
        <v>75</v>
      </c>
      <c r="I1479" t="s"/>
      <c r="J1479" t="s">
        <v>76</v>
      </c>
      <c r="K1479" t="n">
        <v>33317.82</v>
      </c>
      <c r="L1479" t="s">
        <v>77</v>
      </c>
      <c r="M1479" t="s"/>
      <c r="N1479" t="s">
        <v>2224</v>
      </c>
      <c r="O1479" t="s">
        <v>79</v>
      </c>
      <c r="P1479" t="s">
        <v>2223</v>
      </c>
      <c r="Q1479" t="s"/>
      <c r="R1479" t="s">
        <v>148</v>
      </c>
      <c r="S1479" t="s">
        <v>2230</v>
      </c>
      <c r="T1479" t="s">
        <v>82</v>
      </c>
      <c r="U1479" t="s">
        <v>83</v>
      </c>
      <c r="V1479" t="s">
        <v>84</v>
      </c>
      <c r="W1479" t="s">
        <v>105</v>
      </c>
      <c r="X1479" t="s"/>
      <c r="Y1479" t="s">
        <v>86</v>
      </c>
      <c r="Z1479">
        <f>HYPERLINK("https://hotelmonitor-cachepage.eclerx.com/savepage/tk_15442503997739112_sr_2150.html","info")</f>
        <v/>
      </c>
      <c r="AA1479" t="n">
        <v>52696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89</v>
      </c>
      <c r="AO1479" t="s">
        <v>2231</v>
      </c>
      <c r="AP1479" t="n">
        <v>240</v>
      </c>
      <c r="AQ1479" t="s">
        <v>91</v>
      </c>
      <c r="AR1479" t="s">
        <v>71</v>
      </c>
      <c r="AS1479" t="s"/>
      <c r="AT1479" t="s">
        <v>93</v>
      </c>
      <c r="AU1479" t="s"/>
      <c r="AV1479" t="s"/>
      <c r="AW1479" t="s"/>
      <c r="AX1479" t="s"/>
      <c r="AY1479" t="n">
        <v>4750987</v>
      </c>
      <c r="AZ1479" t="s">
        <v>2227</v>
      </c>
      <c r="BA1479" t="s"/>
      <c r="BB1479" t="n">
        <v>1199</v>
      </c>
      <c r="BC1479" t="n">
        <v>98.82016389</v>
      </c>
      <c r="BD1479" t="n">
        <v>8.041122222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95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2223</v>
      </c>
      <c r="F1480" t="n">
        <v>545185</v>
      </c>
      <c r="G1480" t="s">
        <v>74</v>
      </c>
      <c r="H1480" t="s">
        <v>75</v>
      </c>
      <c r="I1480" t="s"/>
      <c r="J1480" t="s">
        <v>76</v>
      </c>
      <c r="K1480" t="n">
        <v>33317.82</v>
      </c>
      <c r="L1480" t="s">
        <v>77</v>
      </c>
      <c r="M1480" t="s"/>
      <c r="N1480" t="s">
        <v>2224</v>
      </c>
      <c r="O1480" t="s">
        <v>79</v>
      </c>
      <c r="P1480" t="s">
        <v>2223</v>
      </c>
      <c r="Q1480" t="s"/>
      <c r="R1480" t="s">
        <v>148</v>
      </c>
      <c r="S1480" t="s">
        <v>2230</v>
      </c>
      <c r="T1480" t="s">
        <v>82</v>
      </c>
      <c r="U1480" t="s">
        <v>83</v>
      </c>
      <c r="V1480" t="s">
        <v>84</v>
      </c>
      <c r="W1480" t="s">
        <v>105</v>
      </c>
      <c r="X1480" t="s"/>
      <c r="Y1480" t="s">
        <v>86</v>
      </c>
      <c r="Z1480">
        <f>HYPERLINK("https://hotelmonitor-cachepage.eclerx.com/savepage/tk_15442503997739112_sr_2150.html","info")</f>
        <v/>
      </c>
      <c r="AA1480" t="n">
        <v>52696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89</v>
      </c>
      <c r="AO1480" t="s">
        <v>2231</v>
      </c>
      <c r="AP1480" t="n">
        <v>240</v>
      </c>
      <c r="AQ1480" t="s">
        <v>91</v>
      </c>
      <c r="AR1480" t="s">
        <v>261</v>
      </c>
      <c r="AS1480" t="s"/>
      <c r="AT1480" t="s">
        <v>93</v>
      </c>
      <c r="AU1480" t="s"/>
      <c r="AV1480" t="s"/>
      <c r="AW1480" t="s"/>
      <c r="AX1480" t="s"/>
      <c r="AY1480" t="n">
        <v>4750987</v>
      </c>
      <c r="AZ1480" t="s">
        <v>2227</v>
      </c>
      <c r="BA1480" t="s"/>
      <c r="BB1480" t="n">
        <v>1199</v>
      </c>
      <c r="BC1480" t="n">
        <v>98.82016389</v>
      </c>
      <c r="BD1480" t="n">
        <v>8.041122222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95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2223</v>
      </c>
      <c r="F1481" t="n">
        <v>545185</v>
      </c>
      <c r="G1481" t="s">
        <v>74</v>
      </c>
      <c r="H1481" t="s">
        <v>75</v>
      </c>
      <c r="I1481" t="s"/>
      <c r="J1481" t="s">
        <v>76</v>
      </c>
      <c r="K1481" t="n">
        <v>35774.41</v>
      </c>
      <c r="L1481" t="s">
        <v>77</v>
      </c>
      <c r="M1481" t="s"/>
      <c r="N1481" t="s">
        <v>2224</v>
      </c>
      <c r="O1481" t="s">
        <v>79</v>
      </c>
      <c r="P1481" t="s">
        <v>2223</v>
      </c>
      <c r="Q1481" t="s"/>
      <c r="R1481" t="s">
        <v>148</v>
      </c>
      <c r="S1481" t="s">
        <v>2232</v>
      </c>
      <c r="T1481" t="s">
        <v>82</v>
      </c>
      <c r="U1481" t="s">
        <v>83</v>
      </c>
      <c r="V1481" t="s">
        <v>84</v>
      </c>
      <c r="W1481" t="s">
        <v>105</v>
      </c>
      <c r="X1481" t="s"/>
      <c r="Y1481" t="s">
        <v>86</v>
      </c>
      <c r="Z1481">
        <f>HYPERLINK("https://hotelmonitor-cachepage.eclerx.com/savepage/tk_15442503997739112_sr_2150.html","info")</f>
        <v/>
      </c>
      <c r="AA1481" t="n">
        <v>52696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240</v>
      </c>
      <c r="AQ1481" t="s">
        <v>91</v>
      </c>
      <c r="AR1481" t="s">
        <v>71</v>
      </c>
      <c r="AS1481" t="s"/>
      <c r="AT1481" t="s">
        <v>93</v>
      </c>
      <c r="AU1481" t="s"/>
      <c r="AV1481" t="s"/>
      <c r="AW1481" t="s"/>
      <c r="AX1481" t="s"/>
      <c r="AY1481" t="n">
        <v>4750987</v>
      </c>
      <c r="AZ1481" t="s">
        <v>2227</v>
      </c>
      <c r="BA1481" t="s"/>
      <c r="BB1481" t="n">
        <v>1199</v>
      </c>
      <c r="BC1481" t="n">
        <v>98.82016389</v>
      </c>
      <c r="BD1481" t="n">
        <v>8.041122222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95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2223</v>
      </c>
      <c r="F1482" t="n">
        <v>545185</v>
      </c>
      <c r="G1482" t="s">
        <v>74</v>
      </c>
      <c r="H1482" t="s">
        <v>75</v>
      </c>
      <c r="I1482" t="s"/>
      <c r="J1482" t="s">
        <v>76</v>
      </c>
      <c r="K1482" t="n">
        <v>35774.41</v>
      </c>
      <c r="L1482" t="s">
        <v>77</v>
      </c>
      <c r="M1482" t="s"/>
      <c r="N1482" t="s">
        <v>2224</v>
      </c>
      <c r="O1482" t="s">
        <v>79</v>
      </c>
      <c r="P1482" t="s">
        <v>2223</v>
      </c>
      <c r="Q1482" t="s"/>
      <c r="R1482" t="s">
        <v>148</v>
      </c>
      <c r="S1482" t="s">
        <v>2232</v>
      </c>
      <c r="T1482" t="s">
        <v>82</v>
      </c>
      <c r="U1482" t="s">
        <v>83</v>
      </c>
      <c r="V1482" t="s">
        <v>84</v>
      </c>
      <c r="W1482" t="s">
        <v>105</v>
      </c>
      <c r="X1482" t="s"/>
      <c r="Y1482" t="s">
        <v>86</v>
      </c>
      <c r="Z1482">
        <f>HYPERLINK("https://hotelmonitor-cachepage.eclerx.com/savepage/tk_15442503997739112_sr_2150.html","info")</f>
        <v/>
      </c>
      <c r="AA1482" t="n">
        <v>52696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240</v>
      </c>
      <c r="AQ1482" t="s">
        <v>91</v>
      </c>
      <c r="AR1482" t="s">
        <v>261</v>
      </c>
      <c r="AS1482" t="s"/>
      <c r="AT1482" t="s">
        <v>93</v>
      </c>
      <c r="AU1482" t="s"/>
      <c r="AV1482" t="s"/>
      <c r="AW1482" t="s"/>
      <c r="AX1482" t="s"/>
      <c r="AY1482" t="n">
        <v>4750987</v>
      </c>
      <c r="AZ1482" t="s">
        <v>2227</v>
      </c>
      <c r="BA1482" t="s"/>
      <c r="BB1482" t="n">
        <v>1199</v>
      </c>
      <c r="BC1482" t="n">
        <v>98.82016389</v>
      </c>
      <c r="BD1482" t="n">
        <v>8.041122222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95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2223</v>
      </c>
      <c r="F1483" t="n">
        <v>545185</v>
      </c>
      <c r="G1483" t="s">
        <v>74</v>
      </c>
      <c r="H1483" t="s">
        <v>75</v>
      </c>
      <c r="I1483" t="s"/>
      <c r="J1483" t="s">
        <v>76</v>
      </c>
      <c r="K1483" t="n">
        <v>47036.93</v>
      </c>
      <c r="L1483" t="s">
        <v>77</v>
      </c>
      <c r="M1483" t="s"/>
      <c r="N1483" t="s">
        <v>1801</v>
      </c>
      <c r="O1483" t="s">
        <v>79</v>
      </c>
      <c r="P1483" t="s">
        <v>2223</v>
      </c>
      <c r="Q1483" t="s"/>
      <c r="R1483" t="s">
        <v>148</v>
      </c>
      <c r="S1483" t="s">
        <v>2233</v>
      </c>
      <c r="T1483" t="s">
        <v>82</v>
      </c>
      <c r="U1483" t="s">
        <v>83</v>
      </c>
      <c r="V1483" t="s">
        <v>84</v>
      </c>
      <c r="W1483" t="s">
        <v>105</v>
      </c>
      <c r="X1483" t="s"/>
      <c r="Y1483" t="s">
        <v>86</v>
      </c>
      <c r="Z1483">
        <f>HYPERLINK("https://hotelmonitor-cachepage.eclerx.com/savepage/tk_15442503997739112_sr_2150.html","info")</f>
        <v/>
      </c>
      <c r="AA1483" t="n">
        <v>52696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89</v>
      </c>
      <c r="AO1483" t="s">
        <v>2234</v>
      </c>
      <c r="AP1483" t="n">
        <v>240</v>
      </c>
      <c r="AQ1483" t="s">
        <v>91</v>
      </c>
      <c r="AR1483" t="s">
        <v>71</v>
      </c>
      <c r="AS1483" t="s"/>
      <c r="AT1483" t="s">
        <v>93</v>
      </c>
      <c r="AU1483" t="s"/>
      <c r="AV1483" t="s"/>
      <c r="AW1483" t="s"/>
      <c r="AX1483" t="s"/>
      <c r="AY1483" t="n">
        <v>4750987</v>
      </c>
      <c r="AZ1483" t="s">
        <v>2227</v>
      </c>
      <c r="BA1483" t="s"/>
      <c r="BB1483" t="n">
        <v>1199</v>
      </c>
      <c r="BC1483" t="n">
        <v>98.82016389</v>
      </c>
      <c r="BD1483" t="n">
        <v>8.041122222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95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2223</v>
      </c>
      <c r="F1484" t="n">
        <v>545185</v>
      </c>
      <c r="G1484" t="s">
        <v>74</v>
      </c>
      <c r="H1484" t="s">
        <v>75</v>
      </c>
      <c r="I1484" t="s"/>
      <c r="J1484" t="s">
        <v>76</v>
      </c>
      <c r="K1484" t="n">
        <v>47036.93</v>
      </c>
      <c r="L1484" t="s">
        <v>77</v>
      </c>
      <c r="M1484" t="s"/>
      <c r="N1484" t="s">
        <v>1801</v>
      </c>
      <c r="O1484" t="s">
        <v>79</v>
      </c>
      <c r="P1484" t="s">
        <v>2223</v>
      </c>
      <c r="Q1484" t="s"/>
      <c r="R1484" t="s">
        <v>148</v>
      </c>
      <c r="S1484" t="s">
        <v>2233</v>
      </c>
      <c r="T1484" t="s">
        <v>82</v>
      </c>
      <c r="U1484" t="s">
        <v>83</v>
      </c>
      <c r="V1484" t="s">
        <v>84</v>
      </c>
      <c r="W1484" t="s">
        <v>105</v>
      </c>
      <c r="X1484" t="s"/>
      <c r="Y1484" t="s">
        <v>86</v>
      </c>
      <c r="Z1484">
        <f>HYPERLINK("https://hotelmonitor-cachepage.eclerx.com/savepage/tk_15442503997739112_sr_2150.html","info")</f>
        <v/>
      </c>
      <c r="AA1484" t="n">
        <v>52696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89</v>
      </c>
      <c r="AO1484" t="s">
        <v>2234</v>
      </c>
      <c r="AP1484" t="n">
        <v>240</v>
      </c>
      <c r="AQ1484" t="s">
        <v>91</v>
      </c>
      <c r="AR1484" t="s">
        <v>261</v>
      </c>
      <c r="AS1484" t="s"/>
      <c r="AT1484" t="s">
        <v>93</v>
      </c>
      <c r="AU1484" t="s"/>
      <c r="AV1484" t="s"/>
      <c r="AW1484" t="s"/>
      <c r="AX1484" t="s"/>
      <c r="AY1484" t="n">
        <v>4750987</v>
      </c>
      <c r="AZ1484" t="s">
        <v>2227</v>
      </c>
      <c r="BA1484" t="s"/>
      <c r="BB1484" t="n">
        <v>1199</v>
      </c>
      <c r="BC1484" t="n">
        <v>98.82016389</v>
      </c>
      <c r="BD1484" t="n">
        <v>8.041122222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95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2223</v>
      </c>
      <c r="F1485" t="n">
        <v>545185</v>
      </c>
      <c r="G1485" t="s">
        <v>74</v>
      </c>
      <c r="H1485" t="s">
        <v>75</v>
      </c>
      <c r="I1485" t="s"/>
      <c r="J1485" t="s">
        <v>76</v>
      </c>
      <c r="K1485" t="n">
        <v>50505.05</v>
      </c>
      <c r="L1485" t="s">
        <v>77</v>
      </c>
      <c r="M1485" t="s"/>
      <c r="N1485" t="s">
        <v>1801</v>
      </c>
      <c r="O1485" t="s">
        <v>79</v>
      </c>
      <c r="P1485" t="s">
        <v>2223</v>
      </c>
      <c r="Q1485" t="s"/>
      <c r="R1485" t="s">
        <v>148</v>
      </c>
      <c r="S1485" t="s">
        <v>2235</v>
      </c>
      <c r="T1485" t="s">
        <v>82</v>
      </c>
      <c r="U1485" t="s">
        <v>83</v>
      </c>
      <c r="V1485" t="s">
        <v>84</v>
      </c>
      <c r="W1485" t="s">
        <v>105</v>
      </c>
      <c r="X1485" t="s"/>
      <c r="Y1485" t="s">
        <v>86</v>
      </c>
      <c r="Z1485">
        <f>HYPERLINK("https://hotelmonitor-cachepage.eclerx.com/savepage/tk_15442503997739112_sr_2150.html","info")</f>
        <v/>
      </c>
      <c r="AA1485" t="n">
        <v>52696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240</v>
      </c>
      <c r="AQ1485" t="s">
        <v>91</v>
      </c>
      <c r="AR1485" t="s">
        <v>71</v>
      </c>
      <c r="AS1485" t="s"/>
      <c r="AT1485" t="s">
        <v>93</v>
      </c>
      <c r="AU1485" t="s"/>
      <c r="AV1485" t="s"/>
      <c r="AW1485" t="s"/>
      <c r="AX1485" t="s"/>
      <c r="AY1485" t="n">
        <v>4750987</v>
      </c>
      <c r="AZ1485" t="s">
        <v>2227</v>
      </c>
      <c r="BA1485" t="s"/>
      <c r="BB1485" t="n">
        <v>1199</v>
      </c>
      <c r="BC1485" t="n">
        <v>98.82016389</v>
      </c>
      <c r="BD1485" t="n">
        <v>8.041122222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95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2223</v>
      </c>
      <c r="F1486" t="n">
        <v>545185</v>
      </c>
      <c r="G1486" t="s">
        <v>74</v>
      </c>
      <c r="H1486" t="s">
        <v>75</v>
      </c>
      <c r="I1486" t="s"/>
      <c r="J1486" t="s">
        <v>76</v>
      </c>
      <c r="K1486" t="n">
        <v>50505.05</v>
      </c>
      <c r="L1486" t="s">
        <v>77</v>
      </c>
      <c r="M1486" t="s"/>
      <c r="N1486" t="s">
        <v>1801</v>
      </c>
      <c r="O1486" t="s">
        <v>79</v>
      </c>
      <c r="P1486" t="s">
        <v>2223</v>
      </c>
      <c r="Q1486" t="s"/>
      <c r="R1486" t="s">
        <v>148</v>
      </c>
      <c r="S1486" t="s">
        <v>2235</v>
      </c>
      <c r="T1486" t="s">
        <v>82</v>
      </c>
      <c r="U1486" t="s">
        <v>83</v>
      </c>
      <c r="V1486" t="s">
        <v>84</v>
      </c>
      <c r="W1486" t="s">
        <v>105</v>
      </c>
      <c r="X1486" t="s"/>
      <c r="Y1486" t="s">
        <v>86</v>
      </c>
      <c r="Z1486">
        <f>HYPERLINK("https://hotelmonitor-cachepage.eclerx.com/savepage/tk_15442503997739112_sr_2150.html","info")</f>
        <v/>
      </c>
      <c r="AA1486" t="n">
        <v>52696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240</v>
      </c>
      <c r="AQ1486" t="s">
        <v>91</v>
      </c>
      <c r="AR1486" t="s">
        <v>261</v>
      </c>
      <c r="AS1486" t="s"/>
      <c r="AT1486" t="s">
        <v>93</v>
      </c>
      <c r="AU1486" t="s"/>
      <c r="AV1486" t="s"/>
      <c r="AW1486" t="s"/>
      <c r="AX1486" t="s"/>
      <c r="AY1486" t="n">
        <v>4750987</v>
      </c>
      <c r="AZ1486" t="s">
        <v>2227</v>
      </c>
      <c r="BA1486" t="s"/>
      <c r="BB1486" t="n">
        <v>1199</v>
      </c>
      <c r="BC1486" t="n">
        <v>98.82016389</v>
      </c>
      <c r="BD1486" t="n">
        <v>8.041122222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95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2236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2646.59</v>
      </c>
      <c r="L1487" t="s">
        <v>77</v>
      </c>
      <c r="M1487" t="s"/>
      <c r="N1487" t="s">
        <v>444</v>
      </c>
      <c r="O1487" t="s">
        <v>79</v>
      </c>
      <c r="P1487" t="s">
        <v>2236</v>
      </c>
      <c r="Q1487" t="s"/>
      <c r="R1487" t="s">
        <v>80</v>
      </c>
      <c r="S1487" t="s">
        <v>2237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>
        <f>HYPERLINK("https://hotelmonitor-cachepage.eclerx.com/savepage/tk_1544250940983155_sr_2150.html","info")</f>
        <v/>
      </c>
      <c r="AA1487" t="n">
        <v>-5937675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89</v>
      </c>
      <c r="AO1487" t="s">
        <v>1184</v>
      </c>
      <c r="AP1487" t="n">
        <v>426</v>
      </c>
      <c r="AQ1487" t="s">
        <v>91</v>
      </c>
      <c r="AR1487" t="s">
        <v>1111</v>
      </c>
      <c r="AS1487" t="s"/>
      <c r="AT1487" t="s">
        <v>93</v>
      </c>
      <c r="AU1487" t="s"/>
      <c r="AV1487" t="s"/>
      <c r="AW1487" t="s"/>
      <c r="AX1487" t="s"/>
      <c r="AY1487" t="n">
        <v>5937675</v>
      </c>
      <c r="AZ1487" t="s">
        <v>2238</v>
      </c>
      <c r="BA1487" t="s"/>
      <c r="BB1487" t="n">
        <v>2353733</v>
      </c>
      <c r="BC1487" t="n">
        <v>98.818</v>
      </c>
      <c r="BD1487" t="n">
        <v>8.041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95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2236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3210.07</v>
      </c>
      <c r="L1488" t="s">
        <v>77</v>
      </c>
      <c r="M1488" t="s"/>
      <c r="N1488" t="s">
        <v>444</v>
      </c>
      <c r="O1488" t="s">
        <v>79</v>
      </c>
      <c r="P1488" t="s">
        <v>2236</v>
      </c>
      <c r="Q1488" t="s"/>
      <c r="R1488" t="s">
        <v>80</v>
      </c>
      <c r="S1488" t="s">
        <v>2239</v>
      </c>
      <c r="T1488" t="s">
        <v>82</v>
      </c>
      <c r="U1488" t="s">
        <v>83</v>
      </c>
      <c r="V1488" t="s">
        <v>84</v>
      </c>
      <c r="W1488" t="s">
        <v>105</v>
      </c>
      <c r="X1488" t="s"/>
      <c r="Y1488" t="s">
        <v>86</v>
      </c>
      <c r="Z1488">
        <f>HYPERLINK("https://hotelmonitor-cachepage.eclerx.com/savepage/tk_1544250940983155_sr_2150.html","info")</f>
        <v/>
      </c>
      <c r="AA1488" t="n">
        <v>-5937675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89</v>
      </c>
      <c r="AO1488" t="s">
        <v>2240</v>
      </c>
      <c r="AP1488" t="n">
        <v>426</v>
      </c>
      <c r="AQ1488" t="s">
        <v>91</v>
      </c>
      <c r="AR1488" t="s">
        <v>1111</v>
      </c>
      <c r="AS1488" t="s"/>
      <c r="AT1488" t="s">
        <v>93</v>
      </c>
      <c r="AU1488" t="s"/>
      <c r="AV1488" t="s"/>
      <c r="AW1488" t="s"/>
      <c r="AX1488" t="s"/>
      <c r="AY1488" t="n">
        <v>5937675</v>
      </c>
      <c r="AZ1488" t="s">
        <v>2238</v>
      </c>
      <c r="BA1488" t="s"/>
      <c r="BB1488" t="n">
        <v>2353733</v>
      </c>
      <c r="BC1488" t="n">
        <v>98.818</v>
      </c>
      <c r="BD1488" t="n">
        <v>8.041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95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2236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3210.07</v>
      </c>
      <c r="L1489" t="s">
        <v>77</v>
      </c>
      <c r="M1489" t="s"/>
      <c r="N1489" t="s">
        <v>248</v>
      </c>
      <c r="O1489" t="s">
        <v>79</v>
      </c>
      <c r="P1489" t="s">
        <v>2236</v>
      </c>
      <c r="Q1489" t="s"/>
      <c r="R1489" t="s">
        <v>80</v>
      </c>
      <c r="S1489" t="s">
        <v>2239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>
        <f>HYPERLINK("https://hotelmonitor-cachepage.eclerx.com/savepage/tk_1544250940983155_sr_2150.html","info")</f>
        <v/>
      </c>
      <c r="AA1489" t="n">
        <v>-5937675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89</v>
      </c>
      <c r="AO1489" t="s">
        <v>2240</v>
      </c>
      <c r="AP1489" t="n">
        <v>426</v>
      </c>
      <c r="AQ1489" t="s">
        <v>91</v>
      </c>
      <c r="AR1489" t="s">
        <v>1111</v>
      </c>
      <c r="AS1489" t="s"/>
      <c r="AT1489" t="s">
        <v>93</v>
      </c>
      <c r="AU1489" t="s"/>
      <c r="AV1489" t="s"/>
      <c r="AW1489" t="s"/>
      <c r="AX1489" t="s"/>
      <c r="AY1489" t="n">
        <v>5937675</v>
      </c>
      <c r="AZ1489" t="s">
        <v>2238</v>
      </c>
      <c r="BA1489" t="s"/>
      <c r="BB1489" t="n">
        <v>2353733</v>
      </c>
      <c r="BC1489" t="n">
        <v>98.818</v>
      </c>
      <c r="BD1489" t="n">
        <v>8.041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95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2236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3745.08</v>
      </c>
      <c r="L1490" t="s">
        <v>77</v>
      </c>
      <c r="M1490" t="s"/>
      <c r="N1490" t="s">
        <v>248</v>
      </c>
      <c r="O1490" t="s">
        <v>79</v>
      </c>
      <c r="P1490" t="s">
        <v>2236</v>
      </c>
      <c r="Q1490" t="s"/>
      <c r="R1490" t="s">
        <v>80</v>
      </c>
      <c r="S1490" t="s">
        <v>2241</v>
      </c>
      <c r="T1490" t="s">
        <v>82</v>
      </c>
      <c r="U1490" t="s">
        <v>83</v>
      </c>
      <c r="V1490" t="s">
        <v>84</v>
      </c>
      <c r="W1490" t="s">
        <v>105</v>
      </c>
      <c r="X1490" t="s"/>
      <c r="Y1490" t="s">
        <v>86</v>
      </c>
      <c r="Z1490">
        <f>HYPERLINK("https://hotelmonitor-cachepage.eclerx.com/savepage/tk_1544250940983155_sr_2150.html","info")</f>
        <v/>
      </c>
      <c r="AA1490" t="n">
        <v>-5937675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89</v>
      </c>
      <c r="AO1490" t="s">
        <v>2242</v>
      </c>
      <c r="AP1490" t="n">
        <v>426</v>
      </c>
      <c r="AQ1490" t="s">
        <v>91</v>
      </c>
      <c r="AR1490" t="s">
        <v>1111</v>
      </c>
      <c r="AS1490" t="s"/>
      <c r="AT1490" t="s">
        <v>93</v>
      </c>
      <c r="AU1490" t="s"/>
      <c r="AV1490" t="s"/>
      <c r="AW1490" t="s"/>
      <c r="AX1490" t="s"/>
      <c r="AY1490" t="n">
        <v>5937675</v>
      </c>
      <c r="AZ1490" t="s">
        <v>2238</v>
      </c>
      <c r="BA1490" t="s"/>
      <c r="BB1490" t="n">
        <v>2353733</v>
      </c>
      <c r="BC1490" t="n">
        <v>98.818</v>
      </c>
      <c r="BD1490" t="n">
        <v>8.041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95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2243</v>
      </c>
      <c r="F1491" t="n">
        <v>3587570</v>
      </c>
      <c r="G1491" t="s">
        <v>74</v>
      </c>
      <c r="H1491" t="s">
        <v>75</v>
      </c>
      <c r="I1491" t="s"/>
      <c r="J1491" t="s">
        <v>76</v>
      </c>
      <c r="K1491" t="n">
        <v>1179.45</v>
      </c>
      <c r="L1491" t="s">
        <v>77</v>
      </c>
      <c r="M1491" t="s"/>
      <c r="N1491" t="s">
        <v>1342</v>
      </c>
      <c r="O1491" t="s">
        <v>79</v>
      </c>
      <c r="P1491" t="s">
        <v>2243</v>
      </c>
      <c r="Q1491" t="s"/>
      <c r="R1491" t="s">
        <v>115</v>
      </c>
      <c r="S1491" t="s">
        <v>1324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>
        <f>HYPERLINK("https://hotelmonitor-cachepage.eclerx.com/savepage/tk_15442506037379076_sr_2150.html","info")</f>
        <v/>
      </c>
      <c r="AA1491" t="n">
        <v>253227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325</v>
      </c>
      <c r="AQ1491" t="s">
        <v>91</v>
      </c>
      <c r="AR1491" t="s">
        <v>92</v>
      </c>
      <c r="AS1491" t="s"/>
      <c r="AT1491" t="s">
        <v>93</v>
      </c>
      <c r="AU1491" t="s"/>
      <c r="AV1491" t="s"/>
      <c r="AW1491" t="s"/>
      <c r="AX1491" t="s"/>
      <c r="AY1491" t="n">
        <v>2061504</v>
      </c>
      <c r="AZ1491" t="s">
        <v>2244</v>
      </c>
      <c r="BA1491" t="s"/>
      <c r="BB1491" t="n">
        <v>246320</v>
      </c>
      <c r="BC1491" t="n">
        <v>98.8265490531921</v>
      </c>
      <c r="BD1491" t="n">
        <v>8.03286279455971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95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2243</v>
      </c>
      <c r="F1492" t="n">
        <v>3587570</v>
      </c>
      <c r="G1492" t="s">
        <v>74</v>
      </c>
      <c r="H1492" t="s">
        <v>75</v>
      </c>
      <c r="I1492" t="s"/>
      <c r="J1492" t="s">
        <v>76</v>
      </c>
      <c r="K1492" t="n">
        <v>1516.42</v>
      </c>
      <c r="L1492" t="s">
        <v>77</v>
      </c>
      <c r="M1492" t="s"/>
      <c r="N1492" t="s">
        <v>1342</v>
      </c>
      <c r="O1492" t="s">
        <v>79</v>
      </c>
      <c r="P1492" t="s">
        <v>2243</v>
      </c>
      <c r="Q1492" t="s"/>
      <c r="R1492" t="s">
        <v>115</v>
      </c>
      <c r="S1492" t="s">
        <v>527</v>
      </c>
      <c r="T1492" t="s">
        <v>82</v>
      </c>
      <c r="U1492" t="s">
        <v>83</v>
      </c>
      <c r="V1492" t="s">
        <v>84</v>
      </c>
      <c r="W1492" t="s">
        <v>105</v>
      </c>
      <c r="X1492" t="s"/>
      <c r="Y1492" t="s">
        <v>86</v>
      </c>
      <c r="Z1492">
        <f>HYPERLINK("https://hotelmonitor-cachepage.eclerx.com/savepage/tk_15442506037379076_sr_2150.html","info")</f>
        <v/>
      </c>
      <c r="AA1492" t="n">
        <v>253227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325</v>
      </c>
      <c r="AQ1492" t="s">
        <v>91</v>
      </c>
      <c r="AR1492" t="s">
        <v>92</v>
      </c>
      <c r="AS1492" t="s"/>
      <c r="AT1492" t="s">
        <v>93</v>
      </c>
      <c r="AU1492" t="s"/>
      <c r="AV1492" t="s"/>
      <c r="AW1492" t="s"/>
      <c r="AX1492" t="s"/>
      <c r="AY1492" t="n">
        <v>2061504</v>
      </c>
      <c r="AZ1492" t="s">
        <v>2244</v>
      </c>
      <c r="BA1492" t="s"/>
      <c r="BB1492" t="n">
        <v>246320</v>
      </c>
      <c r="BC1492" t="n">
        <v>98.8265490531921</v>
      </c>
      <c r="BD1492" t="n">
        <v>8.03286279455971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95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2245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1246.48</v>
      </c>
      <c r="L1493" t="s">
        <v>77</v>
      </c>
      <c r="M1493" t="s"/>
      <c r="N1493" t="s">
        <v>2246</v>
      </c>
      <c r="O1493" t="s">
        <v>79</v>
      </c>
      <c r="P1493" t="s">
        <v>2245</v>
      </c>
      <c r="Q1493" t="s"/>
      <c r="R1493" t="s">
        <v>80</v>
      </c>
      <c r="S1493" t="s">
        <v>2247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>
        <f>HYPERLINK("https://hotelmonitor-cachepage.eclerx.com/savepage/tk_15442502672620778_sr_2150.html","info")</f>
        <v/>
      </c>
      <c r="AA1493" t="n">
        <v>-5855238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89</v>
      </c>
      <c r="AO1493" t="s">
        <v>2248</v>
      </c>
      <c r="AP1493" t="n">
        <v>193</v>
      </c>
      <c r="AQ1493" t="s">
        <v>91</v>
      </c>
      <c r="AR1493" t="s">
        <v>71</v>
      </c>
      <c r="AS1493" t="s"/>
      <c r="AT1493" t="s">
        <v>93</v>
      </c>
      <c r="AU1493" t="s"/>
      <c r="AV1493" t="s"/>
      <c r="AW1493" t="s"/>
      <c r="AX1493" t="s"/>
      <c r="AY1493" t="n">
        <v>5855238</v>
      </c>
      <c r="AZ1493" t="s">
        <v>2249</v>
      </c>
      <c r="BA1493" t="s"/>
      <c r="BB1493" t="n">
        <v>3660351</v>
      </c>
      <c r="BC1493" t="n">
        <v>98.9165934920311</v>
      </c>
      <c r="BD1493" t="n">
        <v>8.0724113622706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95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2245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1246.48</v>
      </c>
      <c r="L1494" t="s">
        <v>77</v>
      </c>
      <c r="M1494" t="s"/>
      <c r="N1494" t="s">
        <v>2246</v>
      </c>
      <c r="O1494" t="s">
        <v>79</v>
      </c>
      <c r="P1494" t="s">
        <v>2245</v>
      </c>
      <c r="Q1494" t="s"/>
      <c r="R1494" t="s">
        <v>80</v>
      </c>
      <c r="S1494" t="s">
        <v>2247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>
        <f>HYPERLINK("https://hotelmonitor-cachepage.eclerx.com/savepage/tk_15442502672620778_sr_2150.html","info")</f>
        <v/>
      </c>
      <c r="AA1494" t="n">
        <v>-5855238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89</v>
      </c>
      <c r="AO1494" t="s">
        <v>2248</v>
      </c>
      <c r="AP1494" t="n">
        <v>193</v>
      </c>
      <c r="AQ1494" t="s">
        <v>91</v>
      </c>
      <c r="AR1494" t="s">
        <v>261</v>
      </c>
      <c r="AS1494" t="s"/>
      <c r="AT1494" t="s">
        <v>93</v>
      </c>
      <c r="AU1494" t="s"/>
      <c r="AV1494" t="s"/>
      <c r="AW1494" t="s"/>
      <c r="AX1494" t="s"/>
      <c r="AY1494" t="n">
        <v>5855238</v>
      </c>
      <c r="AZ1494" t="s">
        <v>2249</v>
      </c>
      <c r="BA1494" t="s"/>
      <c r="BB1494" t="n">
        <v>3660351</v>
      </c>
      <c r="BC1494" t="n">
        <v>98.9165934920311</v>
      </c>
      <c r="BD1494" t="n">
        <v>8.0724113622706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95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2245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1418.34</v>
      </c>
      <c r="L1495" t="s">
        <v>77</v>
      </c>
      <c r="M1495" t="s"/>
      <c r="N1495" t="s">
        <v>2250</v>
      </c>
      <c r="O1495" t="s">
        <v>79</v>
      </c>
      <c r="P1495" t="s">
        <v>2245</v>
      </c>
      <c r="Q1495" t="s"/>
      <c r="R1495" t="s">
        <v>80</v>
      </c>
      <c r="S1495" t="s">
        <v>2251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>
        <f>HYPERLINK("https://hotelmonitor-cachepage.eclerx.com/savepage/tk_15442502672620778_sr_2150.html","info")</f>
        <v/>
      </c>
      <c r="AA1495" t="n">
        <v>-5855238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89</v>
      </c>
      <c r="AO1495" t="s">
        <v>2252</v>
      </c>
      <c r="AP1495" t="n">
        <v>193</v>
      </c>
      <c r="AQ1495" t="s">
        <v>91</v>
      </c>
      <c r="AR1495" t="s">
        <v>71</v>
      </c>
      <c r="AS1495" t="s"/>
      <c r="AT1495" t="s">
        <v>93</v>
      </c>
      <c r="AU1495" t="s"/>
      <c r="AV1495" t="s"/>
      <c r="AW1495" t="s"/>
      <c r="AX1495" t="s"/>
      <c r="AY1495" t="n">
        <v>5855238</v>
      </c>
      <c r="AZ1495" t="s">
        <v>2249</v>
      </c>
      <c r="BA1495" t="s"/>
      <c r="BB1495" t="n">
        <v>3660351</v>
      </c>
      <c r="BC1495" t="n">
        <v>98.9165934920311</v>
      </c>
      <c r="BD1495" t="n">
        <v>8.0724113622706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95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2245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1418.34</v>
      </c>
      <c r="L1496" t="s">
        <v>77</v>
      </c>
      <c r="M1496" t="s"/>
      <c r="N1496" t="s">
        <v>2253</v>
      </c>
      <c r="O1496" t="s">
        <v>79</v>
      </c>
      <c r="P1496" t="s">
        <v>2245</v>
      </c>
      <c r="Q1496" t="s"/>
      <c r="R1496" t="s">
        <v>80</v>
      </c>
      <c r="S1496" t="s">
        <v>2251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>
        <f>HYPERLINK("https://hotelmonitor-cachepage.eclerx.com/savepage/tk_15442502672620778_sr_2150.html","info")</f>
        <v/>
      </c>
      <c r="AA1496" t="n">
        <v>-5855238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89</v>
      </c>
      <c r="AO1496" t="s">
        <v>2252</v>
      </c>
      <c r="AP1496" t="n">
        <v>193</v>
      </c>
      <c r="AQ1496" t="s">
        <v>91</v>
      </c>
      <c r="AR1496" t="s">
        <v>71</v>
      </c>
      <c r="AS1496" t="s"/>
      <c r="AT1496" t="s">
        <v>93</v>
      </c>
      <c r="AU1496" t="s"/>
      <c r="AV1496" t="s"/>
      <c r="AW1496" t="s"/>
      <c r="AX1496" t="s"/>
      <c r="AY1496" t="n">
        <v>5855238</v>
      </c>
      <c r="AZ1496" t="s">
        <v>2249</v>
      </c>
      <c r="BA1496" t="s"/>
      <c r="BB1496" t="n">
        <v>3660351</v>
      </c>
      <c r="BC1496" t="n">
        <v>98.9165934920311</v>
      </c>
      <c r="BD1496" t="n">
        <v>8.0724113622706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95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2245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1418.34</v>
      </c>
      <c r="L1497" t="s">
        <v>77</v>
      </c>
      <c r="M1497" t="s"/>
      <c r="N1497" t="s">
        <v>2250</v>
      </c>
      <c r="O1497" t="s">
        <v>79</v>
      </c>
      <c r="P1497" t="s">
        <v>2245</v>
      </c>
      <c r="Q1497" t="s"/>
      <c r="R1497" t="s">
        <v>80</v>
      </c>
      <c r="S1497" t="s">
        <v>2251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>
        <f>HYPERLINK("https://hotelmonitor-cachepage.eclerx.com/savepage/tk_15442502672620778_sr_2150.html","info")</f>
        <v/>
      </c>
      <c r="AA1497" t="n">
        <v>-5855238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89</v>
      </c>
      <c r="AO1497" t="s">
        <v>2252</v>
      </c>
      <c r="AP1497" t="n">
        <v>193</v>
      </c>
      <c r="AQ1497" t="s">
        <v>91</v>
      </c>
      <c r="AR1497" t="s">
        <v>261</v>
      </c>
      <c r="AS1497" t="s"/>
      <c r="AT1497" t="s">
        <v>93</v>
      </c>
      <c r="AU1497" t="s"/>
      <c r="AV1497" t="s"/>
      <c r="AW1497" t="s"/>
      <c r="AX1497" t="s"/>
      <c r="AY1497" t="n">
        <v>5855238</v>
      </c>
      <c r="AZ1497" t="s">
        <v>2249</v>
      </c>
      <c r="BA1497" t="s"/>
      <c r="BB1497" t="n">
        <v>3660351</v>
      </c>
      <c r="BC1497" t="n">
        <v>98.9165934920311</v>
      </c>
      <c r="BD1497" t="n">
        <v>8.0724113622706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95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2245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1418.34</v>
      </c>
      <c r="L1498" t="s">
        <v>77</v>
      </c>
      <c r="M1498" t="s"/>
      <c r="N1498" t="s">
        <v>2253</v>
      </c>
      <c r="O1498" t="s">
        <v>79</v>
      </c>
      <c r="P1498" t="s">
        <v>2245</v>
      </c>
      <c r="Q1498" t="s"/>
      <c r="R1498" t="s">
        <v>80</v>
      </c>
      <c r="S1498" t="s">
        <v>2251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>
        <f>HYPERLINK("https://hotelmonitor-cachepage.eclerx.com/savepage/tk_15442502672620778_sr_2150.html","info")</f>
        <v/>
      </c>
      <c r="AA1498" t="n">
        <v>-5855238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89</v>
      </c>
      <c r="AO1498" t="s">
        <v>2252</v>
      </c>
      <c r="AP1498" t="n">
        <v>193</v>
      </c>
      <c r="AQ1498" t="s">
        <v>91</v>
      </c>
      <c r="AR1498" t="s">
        <v>261</v>
      </c>
      <c r="AS1498" t="s"/>
      <c r="AT1498" t="s">
        <v>93</v>
      </c>
      <c r="AU1498" t="s"/>
      <c r="AV1498" t="s"/>
      <c r="AW1498" t="s"/>
      <c r="AX1498" t="s"/>
      <c r="AY1498" t="n">
        <v>5855238</v>
      </c>
      <c r="AZ1498" t="s">
        <v>2249</v>
      </c>
      <c r="BA1498" t="s"/>
      <c r="BB1498" t="n">
        <v>3660351</v>
      </c>
      <c r="BC1498" t="n">
        <v>98.9165934920311</v>
      </c>
      <c r="BD1498" t="n">
        <v>8.0724113622706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95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2245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1472.22</v>
      </c>
      <c r="L1499" t="s">
        <v>77</v>
      </c>
      <c r="M1499" t="s"/>
      <c r="N1499" t="s">
        <v>2246</v>
      </c>
      <c r="O1499" t="s">
        <v>79</v>
      </c>
      <c r="P1499" t="s">
        <v>2245</v>
      </c>
      <c r="Q1499" t="s"/>
      <c r="R1499" t="s">
        <v>80</v>
      </c>
      <c r="S1499" t="s">
        <v>2254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>
        <f>HYPERLINK("https://hotelmonitor-cachepage.eclerx.com/savepage/tk_15442502672620778_sr_2150.html","info")</f>
        <v/>
      </c>
      <c r="AA1499" t="n">
        <v>-5855238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193</v>
      </c>
      <c r="AQ1499" t="s">
        <v>91</v>
      </c>
      <c r="AR1499" t="s">
        <v>92</v>
      </c>
      <c r="AS1499" t="s"/>
      <c r="AT1499" t="s">
        <v>93</v>
      </c>
      <c r="AU1499" t="s"/>
      <c r="AV1499" t="s"/>
      <c r="AW1499" t="s"/>
      <c r="AX1499" t="s"/>
      <c r="AY1499" t="n">
        <v>5855238</v>
      </c>
      <c r="AZ1499" t="s">
        <v>2249</v>
      </c>
      <c r="BA1499" t="s"/>
      <c r="BB1499" t="n">
        <v>3660351</v>
      </c>
      <c r="BC1499" t="n">
        <v>98.9165934920311</v>
      </c>
      <c r="BD1499" t="n">
        <v>8.0724113622706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95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2245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1497.57</v>
      </c>
      <c r="L1500" t="s">
        <v>77</v>
      </c>
      <c r="M1500" t="s"/>
      <c r="N1500" t="s">
        <v>2246</v>
      </c>
      <c r="O1500" t="s">
        <v>79</v>
      </c>
      <c r="P1500" t="s">
        <v>2245</v>
      </c>
      <c r="Q1500" t="s"/>
      <c r="R1500" t="s">
        <v>80</v>
      </c>
      <c r="S1500" t="s">
        <v>2255</v>
      </c>
      <c r="T1500" t="s">
        <v>82</v>
      </c>
      <c r="U1500" t="s">
        <v>83</v>
      </c>
      <c r="V1500" t="s">
        <v>84</v>
      </c>
      <c r="W1500" t="s">
        <v>105</v>
      </c>
      <c r="X1500" t="s"/>
      <c r="Y1500" t="s">
        <v>86</v>
      </c>
      <c r="Z1500">
        <f>HYPERLINK("https://hotelmonitor-cachepage.eclerx.com/savepage/tk_15442502672620778_sr_2150.html","info")</f>
        <v/>
      </c>
      <c r="AA1500" t="n">
        <v>-5855238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89</v>
      </c>
      <c r="AO1500" t="s">
        <v>2256</v>
      </c>
      <c r="AP1500" t="n">
        <v>193</v>
      </c>
      <c r="AQ1500" t="s">
        <v>91</v>
      </c>
      <c r="AR1500" t="s">
        <v>71</v>
      </c>
      <c r="AS1500" t="s"/>
      <c r="AT1500" t="s">
        <v>93</v>
      </c>
      <c r="AU1500" t="s"/>
      <c r="AV1500" t="s"/>
      <c r="AW1500" t="s"/>
      <c r="AX1500" t="s"/>
      <c r="AY1500" t="n">
        <v>5855238</v>
      </c>
      <c r="AZ1500" t="s">
        <v>2249</v>
      </c>
      <c r="BA1500" t="s"/>
      <c r="BB1500" t="n">
        <v>3660351</v>
      </c>
      <c r="BC1500" t="n">
        <v>98.9165934920311</v>
      </c>
      <c r="BD1500" t="n">
        <v>8.0724113622706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95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2245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1497.57</v>
      </c>
      <c r="L1501" t="s">
        <v>77</v>
      </c>
      <c r="M1501" t="s"/>
      <c r="N1501" t="s">
        <v>2246</v>
      </c>
      <c r="O1501" t="s">
        <v>79</v>
      </c>
      <c r="P1501" t="s">
        <v>2245</v>
      </c>
      <c r="Q1501" t="s"/>
      <c r="R1501" t="s">
        <v>80</v>
      </c>
      <c r="S1501" t="s">
        <v>2255</v>
      </c>
      <c r="T1501" t="s">
        <v>82</v>
      </c>
      <c r="U1501" t="s">
        <v>83</v>
      </c>
      <c r="V1501" t="s">
        <v>84</v>
      </c>
      <c r="W1501" t="s">
        <v>105</v>
      </c>
      <c r="X1501" t="s"/>
      <c r="Y1501" t="s">
        <v>86</v>
      </c>
      <c r="Z1501">
        <f>HYPERLINK("https://hotelmonitor-cachepage.eclerx.com/savepage/tk_15442502672620778_sr_2150.html","info")</f>
        <v/>
      </c>
      <c r="AA1501" t="n">
        <v>-5855238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89</v>
      </c>
      <c r="AO1501" t="s">
        <v>2256</v>
      </c>
      <c r="AP1501" t="n">
        <v>193</v>
      </c>
      <c r="AQ1501" t="s">
        <v>91</v>
      </c>
      <c r="AR1501" t="s">
        <v>261</v>
      </c>
      <c r="AS1501" t="s"/>
      <c r="AT1501" t="s">
        <v>93</v>
      </c>
      <c r="AU1501" t="s"/>
      <c r="AV1501" t="s"/>
      <c r="AW1501" t="s"/>
      <c r="AX1501" t="s"/>
      <c r="AY1501" t="n">
        <v>5855238</v>
      </c>
      <c r="AZ1501" t="s">
        <v>2249</v>
      </c>
      <c r="BA1501" t="s"/>
      <c r="BB1501" t="n">
        <v>3660351</v>
      </c>
      <c r="BC1501" t="n">
        <v>98.9165934920311</v>
      </c>
      <c r="BD1501" t="n">
        <v>8.0724113622706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95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2245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1576.81</v>
      </c>
      <c r="L1502" t="s">
        <v>77</v>
      </c>
      <c r="M1502" t="s"/>
      <c r="N1502" t="s">
        <v>2246</v>
      </c>
      <c r="O1502" t="s">
        <v>79</v>
      </c>
      <c r="P1502" t="s">
        <v>2245</v>
      </c>
      <c r="Q1502" t="s"/>
      <c r="R1502" t="s">
        <v>80</v>
      </c>
      <c r="S1502" t="s">
        <v>2257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>
        <f>HYPERLINK("https://hotelmonitor-cachepage.eclerx.com/savepage/tk_15442502672620778_sr_2150.html","info")</f>
        <v/>
      </c>
      <c r="AA1502" t="n">
        <v>-5855238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89</v>
      </c>
      <c r="AO1502" t="s">
        <v>2258</v>
      </c>
      <c r="AP1502" t="n">
        <v>193</v>
      </c>
      <c r="AQ1502" t="s">
        <v>91</v>
      </c>
      <c r="AR1502" t="s">
        <v>71</v>
      </c>
      <c r="AS1502" t="s"/>
      <c r="AT1502" t="s">
        <v>93</v>
      </c>
      <c r="AU1502" t="s"/>
      <c r="AV1502" t="s"/>
      <c r="AW1502" t="s"/>
      <c r="AX1502" t="s"/>
      <c r="AY1502" t="n">
        <v>5855238</v>
      </c>
      <c r="AZ1502" t="s">
        <v>2249</v>
      </c>
      <c r="BA1502" t="s"/>
      <c r="BB1502" t="n">
        <v>3660351</v>
      </c>
      <c r="BC1502" t="n">
        <v>98.9165934920311</v>
      </c>
      <c r="BD1502" t="n">
        <v>8.0724113622706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95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2245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1576.81</v>
      </c>
      <c r="L1503" t="s">
        <v>77</v>
      </c>
      <c r="M1503" t="s"/>
      <c r="N1503" t="s">
        <v>2246</v>
      </c>
      <c r="O1503" t="s">
        <v>79</v>
      </c>
      <c r="P1503" t="s">
        <v>2245</v>
      </c>
      <c r="Q1503" t="s"/>
      <c r="R1503" t="s">
        <v>80</v>
      </c>
      <c r="S1503" t="s">
        <v>2257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>
        <f>HYPERLINK("https://hotelmonitor-cachepage.eclerx.com/savepage/tk_15442502672620778_sr_2150.html","info")</f>
        <v/>
      </c>
      <c r="AA1503" t="n">
        <v>-5855238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89</v>
      </c>
      <c r="AO1503" t="s">
        <v>2258</v>
      </c>
      <c r="AP1503" t="n">
        <v>193</v>
      </c>
      <c r="AQ1503" t="s">
        <v>91</v>
      </c>
      <c r="AR1503" t="s">
        <v>261</v>
      </c>
      <c r="AS1503" t="s"/>
      <c r="AT1503" t="s">
        <v>93</v>
      </c>
      <c r="AU1503" t="s"/>
      <c r="AV1503" t="s"/>
      <c r="AW1503" t="s"/>
      <c r="AX1503" t="s"/>
      <c r="AY1503" t="n">
        <v>5855238</v>
      </c>
      <c r="AZ1503" t="s">
        <v>2249</v>
      </c>
      <c r="BA1503" t="s"/>
      <c r="BB1503" t="n">
        <v>3660351</v>
      </c>
      <c r="BC1503" t="n">
        <v>98.9165934920311</v>
      </c>
      <c r="BD1503" t="n">
        <v>8.0724113622706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95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2245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1656.05</v>
      </c>
      <c r="L1504" t="s">
        <v>77</v>
      </c>
      <c r="M1504" t="s"/>
      <c r="N1504" t="s">
        <v>2250</v>
      </c>
      <c r="O1504" t="s">
        <v>79</v>
      </c>
      <c r="P1504" t="s">
        <v>2245</v>
      </c>
      <c r="Q1504" t="s"/>
      <c r="R1504" t="s">
        <v>80</v>
      </c>
      <c r="S1504" t="s">
        <v>2259</v>
      </c>
      <c r="T1504" t="s">
        <v>82</v>
      </c>
      <c r="U1504" t="s">
        <v>83</v>
      </c>
      <c r="V1504" t="s">
        <v>84</v>
      </c>
      <c r="W1504" t="s">
        <v>105</v>
      </c>
      <c r="X1504" t="s"/>
      <c r="Y1504" t="s">
        <v>86</v>
      </c>
      <c r="Z1504">
        <f>HYPERLINK("https://hotelmonitor-cachepage.eclerx.com/savepage/tk_15442502672620778_sr_2150.html","info")</f>
        <v/>
      </c>
      <c r="AA1504" t="n">
        <v>-5855238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89</v>
      </c>
      <c r="AO1504" t="s">
        <v>2260</v>
      </c>
      <c r="AP1504" t="n">
        <v>193</v>
      </c>
      <c r="AQ1504" t="s">
        <v>91</v>
      </c>
      <c r="AR1504" t="s">
        <v>71</v>
      </c>
      <c r="AS1504" t="s"/>
      <c r="AT1504" t="s">
        <v>93</v>
      </c>
      <c r="AU1504" t="s"/>
      <c r="AV1504" t="s"/>
      <c r="AW1504" t="s"/>
      <c r="AX1504" t="s"/>
      <c r="AY1504" t="n">
        <v>5855238</v>
      </c>
      <c r="AZ1504" t="s">
        <v>2249</v>
      </c>
      <c r="BA1504" t="s"/>
      <c r="BB1504" t="n">
        <v>3660351</v>
      </c>
      <c r="BC1504" t="n">
        <v>98.9165934920311</v>
      </c>
      <c r="BD1504" t="n">
        <v>8.0724113622706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95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2245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1656.05</v>
      </c>
      <c r="L1505" t="s">
        <v>77</v>
      </c>
      <c r="M1505" t="s"/>
      <c r="N1505" t="s">
        <v>2253</v>
      </c>
      <c r="O1505" t="s">
        <v>79</v>
      </c>
      <c r="P1505" t="s">
        <v>2245</v>
      </c>
      <c r="Q1505" t="s"/>
      <c r="R1505" t="s">
        <v>80</v>
      </c>
      <c r="S1505" t="s">
        <v>2259</v>
      </c>
      <c r="T1505" t="s">
        <v>82</v>
      </c>
      <c r="U1505" t="s">
        <v>83</v>
      </c>
      <c r="V1505" t="s">
        <v>84</v>
      </c>
      <c r="W1505" t="s">
        <v>105</v>
      </c>
      <c r="X1505" t="s"/>
      <c r="Y1505" t="s">
        <v>86</v>
      </c>
      <c r="Z1505">
        <f>HYPERLINK("https://hotelmonitor-cachepage.eclerx.com/savepage/tk_15442502672620778_sr_2150.html","info")</f>
        <v/>
      </c>
      <c r="AA1505" t="n">
        <v>-5855238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89</v>
      </c>
      <c r="AO1505" t="s">
        <v>2260</v>
      </c>
      <c r="AP1505" t="n">
        <v>193</v>
      </c>
      <c r="AQ1505" t="s">
        <v>91</v>
      </c>
      <c r="AR1505" t="s">
        <v>71</v>
      </c>
      <c r="AS1505" t="s"/>
      <c r="AT1505" t="s">
        <v>93</v>
      </c>
      <c r="AU1505" t="s"/>
      <c r="AV1505" t="s"/>
      <c r="AW1505" t="s"/>
      <c r="AX1505" t="s"/>
      <c r="AY1505" t="n">
        <v>5855238</v>
      </c>
      <c r="AZ1505" t="s">
        <v>2249</v>
      </c>
      <c r="BA1505" t="s"/>
      <c r="BB1505" t="n">
        <v>3660351</v>
      </c>
      <c r="BC1505" t="n">
        <v>98.9165934920311</v>
      </c>
      <c r="BD1505" t="n">
        <v>8.0724113622706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95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2245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1656.05</v>
      </c>
      <c r="L1506" t="s">
        <v>77</v>
      </c>
      <c r="M1506" t="s"/>
      <c r="N1506" t="s">
        <v>2250</v>
      </c>
      <c r="O1506" t="s">
        <v>79</v>
      </c>
      <c r="P1506" t="s">
        <v>2245</v>
      </c>
      <c r="Q1506" t="s"/>
      <c r="R1506" t="s">
        <v>80</v>
      </c>
      <c r="S1506" t="s">
        <v>2259</v>
      </c>
      <c r="T1506" t="s">
        <v>82</v>
      </c>
      <c r="U1506" t="s">
        <v>83</v>
      </c>
      <c r="V1506" t="s">
        <v>84</v>
      </c>
      <c r="W1506" t="s">
        <v>105</v>
      </c>
      <c r="X1506" t="s"/>
      <c r="Y1506" t="s">
        <v>86</v>
      </c>
      <c r="Z1506">
        <f>HYPERLINK("https://hotelmonitor-cachepage.eclerx.com/savepage/tk_15442502672620778_sr_2150.html","info")</f>
        <v/>
      </c>
      <c r="AA1506" t="n">
        <v>-5855238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89</v>
      </c>
      <c r="AO1506" t="s">
        <v>2260</v>
      </c>
      <c r="AP1506" t="n">
        <v>193</v>
      </c>
      <c r="AQ1506" t="s">
        <v>91</v>
      </c>
      <c r="AR1506" t="s">
        <v>261</v>
      </c>
      <c r="AS1506" t="s"/>
      <c r="AT1506" t="s">
        <v>93</v>
      </c>
      <c r="AU1506" t="s"/>
      <c r="AV1506" t="s"/>
      <c r="AW1506" t="s"/>
      <c r="AX1506" t="s"/>
      <c r="AY1506" t="n">
        <v>5855238</v>
      </c>
      <c r="AZ1506" t="s">
        <v>2249</v>
      </c>
      <c r="BA1506" t="s"/>
      <c r="BB1506" t="n">
        <v>3660351</v>
      </c>
      <c r="BC1506" t="n">
        <v>98.9165934920311</v>
      </c>
      <c r="BD1506" t="n">
        <v>8.0724113622706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95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2245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1656.05</v>
      </c>
      <c r="L1507" t="s">
        <v>77</v>
      </c>
      <c r="M1507" t="s"/>
      <c r="N1507" t="s">
        <v>2253</v>
      </c>
      <c r="O1507" t="s">
        <v>79</v>
      </c>
      <c r="P1507" t="s">
        <v>2245</v>
      </c>
      <c r="Q1507" t="s"/>
      <c r="R1507" t="s">
        <v>80</v>
      </c>
      <c r="S1507" t="s">
        <v>2259</v>
      </c>
      <c r="T1507" t="s">
        <v>82</v>
      </c>
      <c r="U1507" t="s">
        <v>83</v>
      </c>
      <c r="V1507" t="s">
        <v>84</v>
      </c>
      <c r="W1507" t="s">
        <v>105</v>
      </c>
      <c r="X1507" t="s"/>
      <c r="Y1507" t="s">
        <v>86</v>
      </c>
      <c r="Z1507">
        <f>HYPERLINK("https://hotelmonitor-cachepage.eclerx.com/savepage/tk_15442502672620778_sr_2150.html","info")</f>
        <v/>
      </c>
      <c r="AA1507" t="n">
        <v>-5855238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89</v>
      </c>
      <c r="AO1507" t="s">
        <v>2260</v>
      </c>
      <c r="AP1507" t="n">
        <v>193</v>
      </c>
      <c r="AQ1507" t="s">
        <v>91</v>
      </c>
      <c r="AR1507" t="s">
        <v>261</v>
      </c>
      <c r="AS1507" t="s"/>
      <c r="AT1507" t="s">
        <v>93</v>
      </c>
      <c r="AU1507" t="s"/>
      <c r="AV1507" t="s"/>
      <c r="AW1507" t="s"/>
      <c r="AX1507" t="s"/>
      <c r="AY1507" t="n">
        <v>5855238</v>
      </c>
      <c r="AZ1507" t="s">
        <v>2249</v>
      </c>
      <c r="BA1507" t="s"/>
      <c r="BB1507" t="n">
        <v>3660351</v>
      </c>
      <c r="BC1507" t="n">
        <v>98.9165934920311</v>
      </c>
      <c r="BD1507" t="n">
        <v>8.0724113622706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95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2245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1657.4</v>
      </c>
      <c r="L1508" t="s">
        <v>77</v>
      </c>
      <c r="M1508" t="s"/>
      <c r="N1508" t="s">
        <v>2250</v>
      </c>
      <c r="O1508" t="s">
        <v>79</v>
      </c>
      <c r="P1508" t="s">
        <v>2245</v>
      </c>
      <c r="Q1508" t="s"/>
      <c r="R1508" t="s">
        <v>80</v>
      </c>
      <c r="S1508" t="s">
        <v>550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HYPERLINK("https://hotelmonitor-cachepage.eclerx.com/savepage/tk_15442502672620778_sr_2150.html","info")</f>
        <v/>
      </c>
      <c r="AA1508" t="n">
        <v>-5855238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193</v>
      </c>
      <c r="AQ1508" t="s">
        <v>91</v>
      </c>
      <c r="AR1508" t="s">
        <v>92</v>
      </c>
      <c r="AS1508" t="s"/>
      <c r="AT1508" t="s">
        <v>93</v>
      </c>
      <c r="AU1508" t="s"/>
      <c r="AV1508" t="s"/>
      <c r="AW1508" t="s"/>
      <c r="AX1508" t="s"/>
      <c r="AY1508" t="n">
        <v>5855238</v>
      </c>
      <c r="AZ1508" t="s">
        <v>2249</v>
      </c>
      <c r="BA1508" t="s"/>
      <c r="BB1508" t="n">
        <v>3660351</v>
      </c>
      <c r="BC1508" t="n">
        <v>98.9165934920311</v>
      </c>
      <c r="BD1508" t="n">
        <v>8.0724113622706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95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2245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1657.4</v>
      </c>
      <c r="L1509" t="s">
        <v>77</v>
      </c>
      <c r="M1509" t="s"/>
      <c r="N1509" t="s">
        <v>2253</v>
      </c>
      <c r="O1509" t="s">
        <v>79</v>
      </c>
      <c r="P1509" t="s">
        <v>2245</v>
      </c>
      <c r="Q1509" t="s"/>
      <c r="R1509" t="s">
        <v>80</v>
      </c>
      <c r="S1509" t="s">
        <v>550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HYPERLINK("https://hotelmonitor-cachepage.eclerx.com/savepage/tk_15442502672620778_sr_2150.html","info")</f>
        <v/>
      </c>
      <c r="AA1509" t="n">
        <v>-5855238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193</v>
      </c>
      <c r="AQ1509" t="s">
        <v>91</v>
      </c>
      <c r="AR1509" t="s">
        <v>92</v>
      </c>
      <c r="AS1509" t="s"/>
      <c r="AT1509" t="s">
        <v>93</v>
      </c>
      <c r="AU1509" t="s"/>
      <c r="AV1509" t="s"/>
      <c r="AW1509" t="s"/>
      <c r="AX1509" t="s"/>
      <c r="AY1509" t="n">
        <v>5855238</v>
      </c>
      <c r="AZ1509" t="s">
        <v>2249</v>
      </c>
      <c r="BA1509" t="s"/>
      <c r="BB1509" t="n">
        <v>3660351</v>
      </c>
      <c r="BC1509" t="n">
        <v>98.9165934920311</v>
      </c>
      <c r="BD1509" t="n">
        <v>8.0724113622706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95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2245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1675.08</v>
      </c>
      <c r="L1510" t="s">
        <v>77</v>
      </c>
      <c r="M1510" t="s"/>
      <c r="N1510" t="s">
        <v>2246</v>
      </c>
      <c r="O1510" t="s">
        <v>79</v>
      </c>
      <c r="P1510" t="s">
        <v>2245</v>
      </c>
      <c r="Q1510" t="s"/>
      <c r="R1510" t="s">
        <v>80</v>
      </c>
      <c r="S1510" t="s">
        <v>2261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HYPERLINK("https://hotelmonitor-cachepage.eclerx.com/savepage/tk_15442502672620778_sr_2150.html","info")</f>
        <v/>
      </c>
      <c r="AA1510" t="n">
        <v>-5855238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193</v>
      </c>
      <c r="AQ1510" t="s">
        <v>91</v>
      </c>
      <c r="AR1510" t="s">
        <v>71</v>
      </c>
      <c r="AS1510" t="s"/>
      <c r="AT1510" t="s">
        <v>93</v>
      </c>
      <c r="AU1510" t="s"/>
      <c r="AV1510" t="s"/>
      <c r="AW1510" t="s"/>
      <c r="AX1510" t="s"/>
      <c r="AY1510" t="n">
        <v>5855238</v>
      </c>
      <c r="AZ1510" t="s">
        <v>2249</v>
      </c>
      <c r="BA1510" t="s"/>
      <c r="BB1510" t="n">
        <v>3660351</v>
      </c>
      <c r="BC1510" t="n">
        <v>98.9165934920311</v>
      </c>
      <c r="BD1510" t="n">
        <v>8.0724113622706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95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2245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1675.08</v>
      </c>
      <c r="L1511" t="s">
        <v>77</v>
      </c>
      <c r="M1511" t="s"/>
      <c r="N1511" t="s">
        <v>2246</v>
      </c>
      <c r="O1511" t="s">
        <v>79</v>
      </c>
      <c r="P1511" t="s">
        <v>2245</v>
      </c>
      <c r="Q1511" t="s"/>
      <c r="R1511" t="s">
        <v>80</v>
      </c>
      <c r="S1511" t="s">
        <v>2261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HYPERLINK("https://hotelmonitor-cachepage.eclerx.com/savepage/tk_15442502672620778_sr_2150.html","info")</f>
        <v/>
      </c>
      <c r="AA1511" t="n">
        <v>-5855238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193</v>
      </c>
      <c r="AQ1511" t="s">
        <v>91</v>
      </c>
      <c r="AR1511" t="s">
        <v>261</v>
      </c>
      <c r="AS1511" t="s"/>
      <c r="AT1511" t="s">
        <v>93</v>
      </c>
      <c r="AU1511" t="s"/>
      <c r="AV1511" t="s"/>
      <c r="AW1511" t="s"/>
      <c r="AX1511" t="s"/>
      <c r="AY1511" t="n">
        <v>5855238</v>
      </c>
      <c r="AZ1511" t="s">
        <v>2249</v>
      </c>
      <c r="BA1511" t="s"/>
      <c r="BB1511" t="n">
        <v>3660351</v>
      </c>
      <c r="BC1511" t="n">
        <v>98.9165934920311</v>
      </c>
      <c r="BD1511" t="n">
        <v>8.0724113622706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95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2245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1735.28</v>
      </c>
      <c r="L1512" t="s">
        <v>77</v>
      </c>
      <c r="M1512" t="s"/>
      <c r="N1512" t="s">
        <v>2250</v>
      </c>
      <c r="O1512" t="s">
        <v>79</v>
      </c>
      <c r="P1512" t="s">
        <v>2245</v>
      </c>
      <c r="Q1512" t="s"/>
      <c r="R1512" t="s">
        <v>80</v>
      </c>
      <c r="S1512" t="s">
        <v>2262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HYPERLINK("https://hotelmonitor-cachepage.eclerx.com/savepage/tk_15442502672620778_sr_2150.html","info")</f>
        <v/>
      </c>
      <c r="AA1512" t="n">
        <v>-5855238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89</v>
      </c>
      <c r="AO1512" t="s">
        <v>106</v>
      </c>
      <c r="AP1512" t="n">
        <v>193</v>
      </c>
      <c r="AQ1512" t="s">
        <v>91</v>
      </c>
      <c r="AR1512" t="s">
        <v>71</v>
      </c>
      <c r="AS1512" t="s"/>
      <c r="AT1512" t="s">
        <v>93</v>
      </c>
      <c r="AU1512" t="s"/>
      <c r="AV1512" t="s"/>
      <c r="AW1512" t="s"/>
      <c r="AX1512" t="s"/>
      <c r="AY1512" t="n">
        <v>5855238</v>
      </c>
      <c r="AZ1512" t="s">
        <v>2249</v>
      </c>
      <c r="BA1512" t="s"/>
      <c r="BB1512" t="n">
        <v>3660351</v>
      </c>
      <c r="BC1512" t="n">
        <v>98.9165934920311</v>
      </c>
      <c r="BD1512" t="n">
        <v>8.0724113622706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95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2245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1735.28</v>
      </c>
      <c r="L1513" t="s">
        <v>77</v>
      </c>
      <c r="M1513" t="s"/>
      <c r="N1513" t="s">
        <v>2253</v>
      </c>
      <c r="O1513" t="s">
        <v>79</v>
      </c>
      <c r="P1513" t="s">
        <v>2245</v>
      </c>
      <c r="Q1513" t="s"/>
      <c r="R1513" t="s">
        <v>80</v>
      </c>
      <c r="S1513" t="s">
        <v>2262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HYPERLINK("https://hotelmonitor-cachepage.eclerx.com/savepage/tk_15442502672620778_sr_2150.html","info")</f>
        <v/>
      </c>
      <c r="AA1513" t="n">
        <v>-5855238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89</v>
      </c>
      <c r="AO1513" t="s">
        <v>106</v>
      </c>
      <c r="AP1513" t="n">
        <v>193</v>
      </c>
      <c r="AQ1513" t="s">
        <v>91</v>
      </c>
      <c r="AR1513" t="s">
        <v>71</v>
      </c>
      <c r="AS1513" t="s"/>
      <c r="AT1513" t="s">
        <v>93</v>
      </c>
      <c r="AU1513" t="s"/>
      <c r="AV1513" t="s"/>
      <c r="AW1513" t="s"/>
      <c r="AX1513" t="s"/>
      <c r="AY1513" t="n">
        <v>5855238</v>
      </c>
      <c r="AZ1513" t="s">
        <v>2249</v>
      </c>
      <c r="BA1513" t="s"/>
      <c r="BB1513" t="n">
        <v>3660351</v>
      </c>
      <c r="BC1513" t="n">
        <v>98.9165934920311</v>
      </c>
      <c r="BD1513" t="n">
        <v>8.0724113622706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95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2245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1735.28</v>
      </c>
      <c r="L1514" t="s">
        <v>77</v>
      </c>
      <c r="M1514" t="s"/>
      <c r="N1514" t="s">
        <v>2250</v>
      </c>
      <c r="O1514" t="s">
        <v>79</v>
      </c>
      <c r="P1514" t="s">
        <v>2245</v>
      </c>
      <c r="Q1514" t="s"/>
      <c r="R1514" t="s">
        <v>80</v>
      </c>
      <c r="S1514" t="s">
        <v>2262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HYPERLINK("https://hotelmonitor-cachepage.eclerx.com/savepage/tk_15442502672620778_sr_2150.html","info")</f>
        <v/>
      </c>
      <c r="AA1514" t="n">
        <v>-5855238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89</v>
      </c>
      <c r="AO1514" t="s">
        <v>106</v>
      </c>
      <c r="AP1514" t="n">
        <v>193</v>
      </c>
      <c r="AQ1514" t="s">
        <v>91</v>
      </c>
      <c r="AR1514" t="s">
        <v>261</v>
      </c>
      <c r="AS1514" t="s"/>
      <c r="AT1514" t="s">
        <v>93</v>
      </c>
      <c r="AU1514" t="s"/>
      <c r="AV1514" t="s"/>
      <c r="AW1514" t="s"/>
      <c r="AX1514" t="s"/>
      <c r="AY1514" t="n">
        <v>5855238</v>
      </c>
      <c r="AZ1514" t="s">
        <v>2249</v>
      </c>
      <c r="BA1514" t="s"/>
      <c r="BB1514" t="n">
        <v>3660351</v>
      </c>
      <c r="BC1514" t="n">
        <v>98.9165934920311</v>
      </c>
      <c r="BD1514" t="n">
        <v>8.0724113622706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95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2245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1735.28</v>
      </c>
      <c r="L1515" t="s">
        <v>77</v>
      </c>
      <c r="M1515" t="s"/>
      <c r="N1515" t="s">
        <v>2253</v>
      </c>
      <c r="O1515" t="s">
        <v>79</v>
      </c>
      <c r="P1515" t="s">
        <v>2245</v>
      </c>
      <c r="Q1515" t="s"/>
      <c r="R1515" t="s">
        <v>80</v>
      </c>
      <c r="S1515" t="s">
        <v>2262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HYPERLINK("https://hotelmonitor-cachepage.eclerx.com/savepage/tk_15442502672620778_sr_2150.html","info")</f>
        <v/>
      </c>
      <c r="AA1515" t="n">
        <v>-5855238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89</v>
      </c>
      <c r="AO1515" t="s">
        <v>106</v>
      </c>
      <c r="AP1515" t="n">
        <v>193</v>
      </c>
      <c r="AQ1515" t="s">
        <v>91</v>
      </c>
      <c r="AR1515" t="s">
        <v>261</v>
      </c>
      <c r="AS1515" t="s"/>
      <c r="AT1515" t="s">
        <v>93</v>
      </c>
      <c r="AU1515" t="s"/>
      <c r="AV1515" t="s"/>
      <c r="AW1515" t="s"/>
      <c r="AX1515" t="s"/>
      <c r="AY1515" t="n">
        <v>5855238</v>
      </c>
      <c r="AZ1515" t="s">
        <v>2249</v>
      </c>
      <c r="BA1515" t="s"/>
      <c r="BB1515" t="n">
        <v>3660351</v>
      </c>
      <c r="BC1515" t="n">
        <v>98.9165934920311</v>
      </c>
      <c r="BD1515" t="n">
        <v>8.0724113622706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95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2245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1750</v>
      </c>
      <c r="L1516" t="s">
        <v>77</v>
      </c>
      <c r="M1516" t="s"/>
      <c r="N1516" t="s">
        <v>2246</v>
      </c>
      <c r="O1516" t="s">
        <v>79</v>
      </c>
      <c r="P1516" t="s">
        <v>2245</v>
      </c>
      <c r="Q1516" t="s"/>
      <c r="R1516" t="s">
        <v>80</v>
      </c>
      <c r="S1516" t="s">
        <v>2263</v>
      </c>
      <c r="T1516" t="s">
        <v>82</v>
      </c>
      <c r="U1516" t="s">
        <v>83</v>
      </c>
      <c r="V1516" t="s">
        <v>84</v>
      </c>
      <c r="W1516" t="s">
        <v>105</v>
      </c>
      <c r="X1516" t="s"/>
      <c r="Y1516" t="s">
        <v>86</v>
      </c>
      <c r="Z1516">
        <f>HYPERLINK("https://hotelmonitor-cachepage.eclerx.com/savepage/tk_15442502672620778_sr_2150.html","info")</f>
        <v/>
      </c>
      <c r="AA1516" t="n">
        <v>-5855238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193</v>
      </c>
      <c r="AQ1516" t="s">
        <v>91</v>
      </c>
      <c r="AR1516" t="s">
        <v>92</v>
      </c>
      <c r="AS1516" t="s"/>
      <c r="AT1516" t="s">
        <v>93</v>
      </c>
      <c r="AU1516" t="s"/>
      <c r="AV1516" t="s"/>
      <c r="AW1516" t="s"/>
      <c r="AX1516" t="s"/>
      <c r="AY1516" t="n">
        <v>5855238</v>
      </c>
      <c r="AZ1516" t="s">
        <v>2249</v>
      </c>
      <c r="BA1516" t="s"/>
      <c r="BB1516" t="n">
        <v>3660351</v>
      </c>
      <c r="BC1516" t="n">
        <v>98.9165934920311</v>
      </c>
      <c r="BD1516" t="n">
        <v>8.0724113622706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95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2245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1814.52</v>
      </c>
      <c r="L1517" t="s">
        <v>77</v>
      </c>
      <c r="M1517" t="s"/>
      <c r="N1517" t="s">
        <v>2246</v>
      </c>
      <c r="O1517" t="s">
        <v>79</v>
      </c>
      <c r="P1517" t="s">
        <v>2245</v>
      </c>
      <c r="Q1517" t="s"/>
      <c r="R1517" t="s">
        <v>80</v>
      </c>
      <c r="S1517" t="s">
        <v>2264</v>
      </c>
      <c r="T1517" t="s">
        <v>82</v>
      </c>
      <c r="U1517" t="s">
        <v>83</v>
      </c>
      <c r="V1517" t="s">
        <v>84</v>
      </c>
      <c r="W1517" t="s">
        <v>105</v>
      </c>
      <c r="X1517" t="s"/>
      <c r="Y1517" t="s">
        <v>86</v>
      </c>
      <c r="Z1517">
        <f>HYPERLINK("https://hotelmonitor-cachepage.eclerx.com/savepage/tk_15442502672620778_sr_2150.html","info")</f>
        <v/>
      </c>
      <c r="AA1517" t="n">
        <v>-5855238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89</v>
      </c>
      <c r="AO1517" t="s">
        <v>2265</v>
      </c>
      <c r="AP1517" t="n">
        <v>193</v>
      </c>
      <c r="AQ1517" t="s">
        <v>91</v>
      </c>
      <c r="AR1517" t="s">
        <v>71</v>
      </c>
      <c r="AS1517" t="s"/>
      <c r="AT1517" t="s">
        <v>93</v>
      </c>
      <c r="AU1517" t="s"/>
      <c r="AV1517" t="s"/>
      <c r="AW1517" t="s"/>
      <c r="AX1517" t="s"/>
      <c r="AY1517" t="n">
        <v>5855238</v>
      </c>
      <c r="AZ1517" t="s">
        <v>2249</v>
      </c>
      <c r="BA1517" t="s"/>
      <c r="BB1517" t="n">
        <v>3660351</v>
      </c>
      <c r="BC1517" t="n">
        <v>98.9165934920311</v>
      </c>
      <c r="BD1517" t="n">
        <v>8.0724113622706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95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2245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1814.52</v>
      </c>
      <c r="L1518" t="s">
        <v>77</v>
      </c>
      <c r="M1518" t="s"/>
      <c r="N1518" t="s">
        <v>2246</v>
      </c>
      <c r="O1518" t="s">
        <v>79</v>
      </c>
      <c r="P1518" t="s">
        <v>2245</v>
      </c>
      <c r="Q1518" t="s"/>
      <c r="R1518" t="s">
        <v>80</v>
      </c>
      <c r="S1518" t="s">
        <v>2264</v>
      </c>
      <c r="T1518" t="s">
        <v>82</v>
      </c>
      <c r="U1518" t="s">
        <v>83</v>
      </c>
      <c r="V1518" t="s">
        <v>84</v>
      </c>
      <c r="W1518" t="s">
        <v>105</v>
      </c>
      <c r="X1518" t="s"/>
      <c r="Y1518" t="s">
        <v>86</v>
      </c>
      <c r="Z1518">
        <f>HYPERLINK("https://hotelmonitor-cachepage.eclerx.com/savepage/tk_15442502672620778_sr_2150.html","info")</f>
        <v/>
      </c>
      <c r="AA1518" t="n">
        <v>-5855238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89</v>
      </c>
      <c r="AO1518" t="s">
        <v>2265</v>
      </c>
      <c r="AP1518" t="n">
        <v>193</v>
      </c>
      <c r="AQ1518" t="s">
        <v>91</v>
      </c>
      <c r="AR1518" t="s">
        <v>261</v>
      </c>
      <c r="AS1518" t="s"/>
      <c r="AT1518" t="s">
        <v>93</v>
      </c>
      <c r="AU1518" t="s"/>
      <c r="AV1518" t="s"/>
      <c r="AW1518" t="s"/>
      <c r="AX1518" t="s"/>
      <c r="AY1518" t="n">
        <v>5855238</v>
      </c>
      <c r="AZ1518" t="s">
        <v>2249</v>
      </c>
      <c r="BA1518" t="s"/>
      <c r="BB1518" t="n">
        <v>3660351</v>
      </c>
      <c r="BC1518" t="n">
        <v>98.9165934920311</v>
      </c>
      <c r="BD1518" t="n">
        <v>8.0724113622706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95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2245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1842.6</v>
      </c>
      <c r="L1519" t="s">
        <v>77</v>
      </c>
      <c r="M1519" t="s"/>
      <c r="N1519" t="s">
        <v>2246</v>
      </c>
      <c r="O1519" t="s">
        <v>79</v>
      </c>
      <c r="P1519" t="s">
        <v>2245</v>
      </c>
      <c r="Q1519" t="s"/>
      <c r="R1519" t="s">
        <v>80</v>
      </c>
      <c r="S1519" t="s">
        <v>2266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HYPERLINK("https://hotelmonitor-cachepage.eclerx.com/savepage/tk_15442502672620778_sr_2150.html","info")</f>
        <v/>
      </c>
      <c r="AA1519" t="n">
        <v>-5855238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193</v>
      </c>
      <c r="AQ1519" t="s">
        <v>91</v>
      </c>
      <c r="AR1519" t="s">
        <v>92</v>
      </c>
      <c r="AS1519" t="s"/>
      <c r="AT1519" t="s">
        <v>93</v>
      </c>
      <c r="AU1519" t="s"/>
      <c r="AV1519" t="s"/>
      <c r="AW1519" t="s"/>
      <c r="AX1519" t="s"/>
      <c r="AY1519" t="n">
        <v>5855238</v>
      </c>
      <c r="AZ1519" t="s">
        <v>2249</v>
      </c>
      <c r="BA1519" t="s"/>
      <c r="BB1519" t="n">
        <v>3660351</v>
      </c>
      <c r="BC1519" t="n">
        <v>98.9165934920311</v>
      </c>
      <c r="BD1519" t="n">
        <v>8.0724113622706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95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2245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1843.43</v>
      </c>
      <c r="L1520" t="s">
        <v>77</v>
      </c>
      <c r="M1520" t="s"/>
      <c r="N1520" t="s">
        <v>2250</v>
      </c>
      <c r="O1520" t="s">
        <v>79</v>
      </c>
      <c r="P1520" t="s">
        <v>2245</v>
      </c>
      <c r="Q1520" t="s"/>
      <c r="R1520" t="s">
        <v>80</v>
      </c>
      <c r="S1520" t="s">
        <v>2267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>
        <f>HYPERLINK("https://hotelmonitor-cachepage.eclerx.com/savepage/tk_15442502672620778_sr_2150.html","info")</f>
        <v/>
      </c>
      <c r="AA1520" t="n">
        <v>-5855238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193</v>
      </c>
      <c r="AQ1520" t="s">
        <v>91</v>
      </c>
      <c r="AR1520" t="s">
        <v>71</v>
      </c>
      <c r="AS1520" t="s"/>
      <c r="AT1520" t="s">
        <v>93</v>
      </c>
      <c r="AU1520" t="s"/>
      <c r="AV1520" t="s"/>
      <c r="AW1520" t="s"/>
      <c r="AX1520" t="s"/>
      <c r="AY1520" t="n">
        <v>5855238</v>
      </c>
      <c r="AZ1520" t="s">
        <v>2249</v>
      </c>
      <c r="BA1520" t="s"/>
      <c r="BB1520" t="n">
        <v>3660351</v>
      </c>
      <c r="BC1520" t="n">
        <v>98.9165934920311</v>
      </c>
      <c r="BD1520" t="n">
        <v>8.0724113622706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95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2245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1843.43</v>
      </c>
      <c r="L1521" t="s">
        <v>77</v>
      </c>
      <c r="M1521" t="s"/>
      <c r="N1521" t="s">
        <v>2253</v>
      </c>
      <c r="O1521" t="s">
        <v>79</v>
      </c>
      <c r="P1521" t="s">
        <v>2245</v>
      </c>
      <c r="Q1521" t="s"/>
      <c r="R1521" t="s">
        <v>80</v>
      </c>
      <c r="S1521" t="s">
        <v>2267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>
        <f>HYPERLINK("https://hotelmonitor-cachepage.eclerx.com/savepage/tk_15442502672620778_sr_2150.html","info")</f>
        <v/>
      </c>
      <c r="AA1521" t="n">
        <v>-5855238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193</v>
      </c>
      <c r="AQ1521" t="s">
        <v>91</v>
      </c>
      <c r="AR1521" t="s">
        <v>71</v>
      </c>
      <c r="AS1521" t="s"/>
      <c r="AT1521" t="s">
        <v>93</v>
      </c>
      <c r="AU1521" t="s"/>
      <c r="AV1521" t="s"/>
      <c r="AW1521" t="s"/>
      <c r="AX1521" t="s"/>
      <c r="AY1521" t="n">
        <v>5855238</v>
      </c>
      <c r="AZ1521" t="s">
        <v>2249</v>
      </c>
      <c r="BA1521" t="s"/>
      <c r="BB1521" t="n">
        <v>3660351</v>
      </c>
      <c r="BC1521" t="n">
        <v>98.9165934920311</v>
      </c>
      <c r="BD1521" t="n">
        <v>8.0724113622706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95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2245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1843.43</v>
      </c>
      <c r="L1522" t="s">
        <v>77</v>
      </c>
      <c r="M1522" t="s"/>
      <c r="N1522" t="s">
        <v>2250</v>
      </c>
      <c r="O1522" t="s">
        <v>79</v>
      </c>
      <c r="P1522" t="s">
        <v>2245</v>
      </c>
      <c r="Q1522" t="s"/>
      <c r="R1522" t="s">
        <v>80</v>
      </c>
      <c r="S1522" t="s">
        <v>2267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>
        <f>HYPERLINK("https://hotelmonitor-cachepage.eclerx.com/savepage/tk_15442502672620778_sr_2150.html","info")</f>
        <v/>
      </c>
      <c r="AA1522" t="n">
        <v>-5855238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193</v>
      </c>
      <c r="AQ1522" t="s">
        <v>91</v>
      </c>
      <c r="AR1522" t="s">
        <v>261</v>
      </c>
      <c r="AS1522" t="s"/>
      <c r="AT1522" t="s">
        <v>93</v>
      </c>
      <c r="AU1522" t="s"/>
      <c r="AV1522" t="s"/>
      <c r="AW1522" t="s"/>
      <c r="AX1522" t="s"/>
      <c r="AY1522" t="n">
        <v>5855238</v>
      </c>
      <c r="AZ1522" t="s">
        <v>2249</v>
      </c>
      <c r="BA1522" t="s"/>
      <c r="BB1522" t="n">
        <v>3660351</v>
      </c>
      <c r="BC1522" t="n">
        <v>98.9165934920311</v>
      </c>
      <c r="BD1522" t="n">
        <v>8.0724113622706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95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2245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1843.43</v>
      </c>
      <c r="L1523" t="s">
        <v>77</v>
      </c>
      <c r="M1523" t="s"/>
      <c r="N1523" t="s">
        <v>2253</v>
      </c>
      <c r="O1523" t="s">
        <v>79</v>
      </c>
      <c r="P1523" t="s">
        <v>2245</v>
      </c>
      <c r="Q1523" t="s"/>
      <c r="R1523" t="s">
        <v>80</v>
      </c>
      <c r="S1523" t="s">
        <v>2267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>
        <f>HYPERLINK("https://hotelmonitor-cachepage.eclerx.com/savepage/tk_15442502672620778_sr_2150.html","info")</f>
        <v/>
      </c>
      <c r="AA1523" t="n">
        <v>-5855238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193</v>
      </c>
      <c r="AQ1523" t="s">
        <v>91</v>
      </c>
      <c r="AR1523" t="s">
        <v>261</v>
      </c>
      <c r="AS1523" t="s"/>
      <c r="AT1523" t="s">
        <v>93</v>
      </c>
      <c r="AU1523" t="s"/>
      <c r="AV1523" t="s"/>
      <c r="AW1523" t="s"/>
      <c r="AX1523" t="s"/>
      <c r="AY1523" t="n">
        <v>5855238</v>
      </c>
      <c r="AZ1523" t="s">
        <v>2249</v>
      </c>
      <c r="BA1523" t="s"/>
      <c r="BB1523" t="n">
        <v>3660351</v>
      </c>
      <c r="BC1523" t="n">
        <v>98.9165934920311</v>
      </c>
      <c r="BD1523" t="n">
        <v>8.0724113622706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95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2245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1927.61</v>
      </c>
      <c r="L1524" t="s">
        <v>77</v>
      </c>
      <c r="M1524" t="s"/>
      <c r="N1524" t="s">
        <v>2246</v>
      </c>
      <c r="O1524" t="s">
        <v>79</v>
      </c>
      <c r="P1524" t="s">
        <v>2245</v>
      </c>
      <c r="Q1524" t="s"/>
      <c r="R1524" t="s">
        <v>80</v>
      </c>
      <c r="S1524" t="s">
        <v>2268</v>
      </c>
      <c r="T1524" t="s">
        <v>82</v>
      </c>
      <c r="U1524" t="s">
        <v>83</v>
      </c>
      <c r="V1524" t="s">
        <v>84</v>
      </c>
      <c r="W1524" t="s">
        <v>105</v>
      </c>
      <c r="X1524" t="s"/>
      <c r="Y1524" t="s">
        <v>86</v>
      </c>
      <c r="Z1524">
        <f>HYPERLINK("https://hotelmonitor-cachepage.eclerx.com/savepage/tk_15442502672620778_sr_2150.html","info")</f>
        <v/>
      </c>
      <c r="AA1524" t="n">
        <v>-5855238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193</v>
      </c>
      <c r="AQ1524" t="s">
        <v>91</v>
      </c>
      <c r="AR1524" t="s">
        <v>71</v>
      </c>
      <c r="AS1524" t="s"/>
      <c r="AT1524" t="s">
        <v>93</v>
      </c>
      <c r="AU1524" t="s"/>
      <c r="AV1524" t="s"/>
      <c r="AW1524" t="s"/>
      <c r="AX1524" t="s"/>
      <c r="AY1524" t="n">
        <v>5855238</v>
      </c>
      <c r="AZ1524" t="s">
        <v>2249</v>
      </c>
      <c r="BA1524" t="s"/>
      <c r="BB1524" t="n">
        <v>3660351</v>
      </c>
      <c r="BC1524" t="n">
        <v>98.9165934920311</v>
      </c>
      <c r="BD1524" t="n">
        <v>8.0724113622706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95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2245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1927.61</v>
      </c>
      <c r="L1525" t="s">
        <v>77</v>
      </c>
      <c r="M1525" t="s"/>
      <c r="N1525" t="s">
        <v>2246</v>
      </c>
      <c r="O1525" t="s">
        <v>79</v>
      </c>
      <c r="P1525" t="s">
        <v>2245</v>
      </c>
      <c r="Q1525" t="s"/>
      <c r="R1525" t="s">
        <v>80</v>
      </c>
      <c r="S1525" t="s">
        <v>2268</v>
      </c>
      <c r="T1525" t="s">
        <v>82</v>
      </c>
      <c r="U1525" t="s">
        <v>83</v>
      </c>
      <c r="V1525" t="s">
        <v>84</v>
      </c>
      <c r="W1525" t="s">
        <v>105</v>
      </c>
      <c r="X1525" t="s"/>
      <c r="Y1525" t="s">
        <v>86</v>
      </c>
      <c r="Z1525">
        <f>HYPERLINK("https://hotelmonitor-cachepage.eclerx.com/savepage/tk_15442502672620778_sr_2150.html","info")</f>
        <v/>
      </c>
      <c r="AA1525" t="n">
        <v>-5855238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193</v>
      </c>
      <c r="AQ1525" t="s">
        <v>91</v>
      </c>
      <c r="AR1525" t="s">
        <v>261</v>
      </c>
      <c r="AS1525" t="s"/>
      <c r="AT1525" t="s">
        <v>93</v>
      </c>
      <c r="AU1525" t="s"/>
      <c r="AV1525" t="s"/>
      <c r="AW1525" t="s"/>
      <c r="AX1525" t="s"/>
      <c r="AY1525" t="n">
        <v>5855238</v>
      </c>
      <c r="AZ1525" t="s">
        <v>2249</v>
      </c>
      <c r="BA1525" t="s"/>
      <c r="BB1525" t="n">
        <v>3660351</v>
      </c>
      <c r="BC1525" t="n">
        <v>98.9165934920311</v>
      </c>
      <c r="BD1525" t="n">
        <v>8.0724113622706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95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2245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1935.19</v>
      </c>
      <c r="L1526" t="s">
        <v>77</v>
      </c>
      <c r="M1526" t="s"/>
      <c r="N1526" t="s">
        <v>2250</v>
      </c>
      <c r="O1526" t="s">
        <v>79</v>
      </c>
      <c r="P1526" t="s">
        <v>2245</v>
      </c>
      <c r="Q1526" t="s"/>
      <c r="R1526" t="s">
        <v>80</v>
      </c>
      <c r="S1526" t="s">
        <v>2269</v>
      </c>
      <c r="T1526" t="s">
        <v>82</v>
      </c>
      <c r="U1526" t="s">
        <v>83</v>
      </c>
      <c r="V1526" t="s">
        <v>84</v>
      </c>
      <c r="W1526" t="s">
        <v>105</v>
      </c>
      <c r="X1526" t="s"/>
      <c r="Y1526" t="s">
        <v>86</v>
      </c>
      <c r="Z1526">
        <f>HYPERLINK("https://hotelmonitor-cachepage.eclerx.com/savepage/tk_15442502672620778_sr_2150.html","info")</f>
        <v/>
      </c>
      <c r="AA1526" t="n">
        <v>-5855238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193</v>
      </c>
      <c r="AQ1526" t="s">
        <v>91</v>
      </c>
      <c r="AR1526" t="s">
        <v>92</v>
      </c>
      <c r="AS1526" t="s"/>
      <c r="AT1526" t="s">
        <v>93</v>
      </c>
      <c r="AU1526" t="s"/>
      <c r="AV1526" t="s"/>
      <c r="AW1526" t="s"/>
      <c r="AX1526" t="s"/>
      <c r="AY1526" t="n">
        <v>5855238</v>
      </c>
      <c r="AZ1526" t="s">
        <v>2249</v>
      </c>
      <c r="BA1526" t="s"/>
      <c r="BB1526" t="n">
        <v>3660351</v>
      </c>
      <c r="BC1526" t="n">
        <v>98.9165934920311</v>
      </c>
      <c r="BD1526" t="n">
        <v>8.0724113622706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95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2245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1935.19</v>
      </c>
      <c r="L1527" t="s">
        <v>77</v>
      </c>
      <c r="M1527" t="s"/>
      <c r="N1527" t="s">
        <v>2253</v>
      </c>
      <c r="O1527" t="s">
        <v>79</v>
      </c>
      <c r="P1527" t="s">
        <v>2245</v>
      </c>
      <c r="Q1527" t="s"/>
      <c r="R1527" t="s">
        <v>80</v>
      </c>
      <c r="S1527" t="s">
        <v>2269</v>
      </c>
      <c r="T1527" t="s">
        <v>82</v>
      </c>
      <c r="U1527" t="s">
        <v>83</v>
      </c>
      <c r="V1527" t="s">
        <v>84</v>
      </c>
      <c r="W1527" t="s">
        <v>105</v>
      </c>
      <c r="X1527" t="s"/>
      <c r="Y1527" t="s">
        <v>86</v>
      </c>
      <c r="Z1527">
        <f>HYPERLINK("https://hotelmonitor-cachepage.eclerx.com/savepage/tk_15442502672620778_sr_2150.html","info")</f>
        <v/>
      </c>
      <c r="AA1527" t="n">
        <v>-5855238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193</v>
      </c>
      <c r="AQ1527" t="s">
        <v>91</v>
      </c>
      <c r="AR1527" t="s">
        <v>92</v>
      </c>
      <c r="AS1527" t="s"/>
      <c r="AT1527" t="s">
        <v>93</v>
      </c>
      <c r="AU1527" t="s"/>
      <c r="AV1527" t="s"/>
      <c r="AW1527" t="s"/>
      <c r="AX1527" t="s"/>
      <c r="AY1527" t="n">
        <v>5855238</v>
      </c>
      <c r="AZ1527" t="s">
        <v>2249</v>
      </c>
      <c r="BA1527" t="s"/>
      <c r="BB1527" t="n">
        <v>3660351</v>
      </c>
      <c r="BC1527" t="n">
        <v>98.9165934920311</v>
      </c>
      <c r="BD1527" t="n">
        <v>8.0724113622706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95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2245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1972.99</v>
      </c>
      <c r="L1528" t="s">
        <v>77</v>
      </c>
      <c r="M1528" t="s"/>
      <c r="N1528" t="s">
        <v>2250</v>
      </c>
      <c r="O1528" t="s">
        <v>79</v>
      </c>
      <c r="P1528" t="s">
        <v>2245</v>
      </c>
      <c r="Q1528" t="s"/>
      <c r="R1528" t="s">
        <v>80</v>
      </c>
      <c r="S1528" t="s">
        <v>1650</v>
      </c>
      <c r="T1528" t="s">
        <v>82</v>
      </c>
      <c r="U1528" t="s">
        <v>83</v>
      </c>
      <c r="V1528" t="s">
        <v>84</v>
      </c>
      <c r="W1528" t="s">
        <v>105</v>
      </c>
      <c r="X1528" t="s"/>
      <c r="Y1528" t="s">
        <v>86</v>
      </c>
      <c r="Z1528">
        <f>HYPERLINK("https://hotelmonitor-cachepage.eclerx.com/savepage/tk_15442502672620778_sr_2150.html","info")</f>
        <v/>
      </c>
      <c r="AA1528" t="n">
        <v>-5855238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89</v>
      </c>
      <c r="AO1528" t="s">
        <v>2270</v>
      </c>
      <c r="AP1528" t="n">
        <v>193</v>
      </c>
      <c r="AQ1528" t="s">
        <v>91</v>
      </c>
      <c r="AR1528" t="s">
        <v>71</v>
      </c>
      <c r="AS1528" t="s"/>
      <c r="AT1528" t="s">
        <v>93</v>
      </c>
      <c r="AU1528" t="s"/>
      <c r="AV1528" t="s"/>
      <c r="AW1528" t="s"/>
      <c r="AX1528" t="s"/>
      <c r="AY1528" t="n">
        <v>5855238</v>
      </c>
      <c r="AZ1528" t="s">
        <v>2249</v>
      </c>
      <c r="BA1528" t="s"/>
      <c r="BB1528" t="n">
        <v>3660351</v>
      </c>
      <c r="BC1528" t="n">
        <v>98.9165934920311</v>
      </c>
      <c r="BD1528" t="n">
        <v>8.0724113622706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95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2245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1972.99</v>
      </c>
      <c r="L1529" t="s">
        <v>77</v>
      </c>
      <c r="M1529" t="s"/>
      <c r="N1529" t="s">
        <v>2253</v>
      </c>
      <c r="O1529" t="s">
        <v>79</v>
      </c>
      <c r="P1529" t="s">
        <v>2245</v>
      </c>
      <c r="Q1529" t="s"/>
      <c r="R1529" t="s">
        <v>80</v>
      </c>
      <c r="S1529" t="s">
        <v>1650</v>
      </c>
      <c r="T1529" t="s">
        <v>82</v>
      </c>
      <c r="U1529" t="s">
        <v>83</v>
      </c>
      <c r="V1529" t="s">
        <v>84</v>
      </c>
      <c r="W1529" t="s">
        <v>105</v>
      </c>
      <c r="X1529" t="s"/>
      <c r="Y1529" t="s">
        <v>86</v>
      </c>
      <c r="Z1529">
        <f>HYPERLINK("https://hotelmonitor-cachepage.eclerx.com/savepage/tk_15442502672620778_sr_2150.html","info")</f>
        <v/>
      </c>
      <c r="AA1529" t="n">
        <v>-5855238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89</v>
      </c>
      <c r="AO1529" t="s">
        <v>2270</v>
      </c>
      <c r="AP1529" t="n">
        <v>193</v>
      </c>
      <c r="AQ1529" t="s">
        <v>91</v>
      </c>
      <c r="AR1529" t="s">
        <v>71</v>
      </c>
      <c r="AS1529" t="s"/>
      <c r="AT1529" t="s">
        <v>93</v>
      </c>
      <c r="AU1529" t="s"/>
      <c r="AV1529" t="s"/>
      <c r="AW1529" t="s"/>
      <c r="AX1529" t="s"/>
      <c r="AY1529" t="n">
        <v>5855238</v>
      </c>
      <c r="AZ1529" t="s">
        <v>2249</v>
      </c>
      <c r="BA1529" t="s"/>
      <c r="BB1529" t="n">
        <v>3660351</v>
      </c>
      <c r="BC1529" t="n">
        <v>98.9165934920311</v>
      </c>
      <c r="BD1529" t="n">
        <v>8.0724113622706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95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2245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1972.99</v>
      </c>
      <c r="L1530" t="s">
        <v>77</v>
      </c>
      <c r="M1530" t="s"/>
      <c r="N1530" t="s">
        <v>2250</v>
      </c>
      <c r="O1530" t="s">
        <v>79</v>
      </c>
      <c r="P1530" t="s">
        <v>2245</v>
      </c>
      <c r="Q1530" t="s"/>
      <c r="R1530" t="s">
        <v>80</v>
      </c>
      <c r="S1530" t="s">
        <v>1650</v>
      </c>
      <c r="T1530" t="s">
        <v>82</v>
      </c>
      <c r="U1530" t="s">
        <v>83</v>
      </c>
      <c r="V1530" t="s">
        <v>84</v>
      </c>
      <c r="W1530" t="s">
        <v>105</v>
      </c>
      <c r="X1530" t="s"/>
      <c r="Y1530" t="s">
        <v>86</v>
      </c>
      <c r="Z1530">
        <f>HYPERLINK("https://hotelmonitor-cachepage.eclerx.com/savepage/tk_15442502672620778_sr_2150.html","info")</f>
        <v/>
      </c>
      <c r="AA1530" t="n">
        <v>-5855238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89</v>
      </c>
      <c r="AO1530" t="s">
        <v>2270</v>
      </c>
      <c r="AP1530" t="n">
        <v>193</v>
      </c>
      <c r="AQ1530" t="s">
        <v>91</v>
      </c>
      <c r="AR1530" t="s">
        <v>261</v>
      </c>
      <c r="AS1530" t="s"/>
      <c r="AT1530" t="s">
        <v>93</v>
      </c>
      <c r="AU1530" t="s"/>
      <c r="AV1530" t="s"/>
      <c r="AW1530" t="s"/>
      <c r="AX1530" t="s"/>
      <c r="AY1530" t="n">
        <v>5855238</v>
      </c>
      <c r="AZ1530" t="s">
        <v>2249</v>
      </c>
      <c r="BA1530" t="s"/>
      <c r="BB1530" t="n">
        <v>3660351</v>
      </c>
      <c r="BC1530" t="n">
        <v>98.9165934920311</v>
      </c>
      <c r="BD1530" t="n">
        <v>8.0724113622706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95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2245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1972.99</v>
      </c>
      <c r="L1531" t="s">
        <v>77</v>
      </c>
      <c r="M1531" t="s"/>
      <c r="N1531" t="s">
        <v>2253</v>
      </c>
      <c r="O1531" t="s">
        <v>79</v>
      </c>
      <c r="P1531" t="s">
        <v>2245</v>
      </c>
      <c r="Q1531" t="s"/>
      <c r="R1531" t="s">
        <v>80</v>
      </c>
      <c r="S1531" t="s">
        <v>1650</v>
      </c>
      <c r="T1531" t="s">
        <v>82</v>
      </c>
      <c r="U1531" t="s">
        <v>83</v>
      </c>
      <c r="V1531" t="s">
        <v>84</v>
      </c>
      <c r="W1531" t="s">
        <v>105</v>
      </c>
      <c r="X1531" t="s"/>
      <c r="Y1531" t="s">
        <v>86</v>
      </c>
      <c r="Z1531">
        <f>HYPERLINK("https://hotelmonitor-cachepage.eclerx.com/savepage/tk_15442502672620778_sr_2150.html","info")</f>
        <v/>
      </c>
      <c r="AA1531" t="n">
        <v>-5855238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89</v>
      </c>
      <c r="AO1531" t="s">
        <v>2270</v>
      </c>
      <c r="AP1531" t="n">
        <v>193</v>
      </c>
      <c r="AQ1531" t="s">
        <v>91</v>
      </c>
      <c r="AR1531" t="s">
        <v>261</v>
      </c>
      <c r="AS1531" t="s"/>
      <c r="AT1531" t="s">
        <v>93</v>
      </c>
      <c r="AU1531" t="s"/>
      <c r="AV1531" t="s"/>
      <c r="AW1531" t="s"/>
      <c r="AX1531" t="s"/>
      <c r="AY1531" t="n">
        <v>5855238</v>
      </c>
      <c r="AZ1531" t="s">
        <v>2249</v>
      </c>
      <c r="BA1531" t="s"/>
      <c r="BB1531" t="n">
        <v>3660351</v>
      </c>
      <c r="BC1531" t="n">
        <v>98.9165934920311</v>
      </c>
      <c r="BD1531" t="n">
        <v>8.0724113622706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95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2245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2027.78</v>
      </c>
      <c r="L1532" t="s">
        <v>77</v>
      </c>
      <c r="M1532" t="s"/>
      <c r="N1532" t="s">
        <v>2250</v>
      </c>
      <c r="O1532" t="s">
        <v>79</v>
      </c>
      <c r="P1532" t="s">
        <v>2245</v>
      </c>
      <c r="Q1532" t="s"/>
      <c r="R1532" t="s">
        <v>80</v>
      </c>
      <c r="S1532" t="s">
        <v>2271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>
        <f>HYPERLINK("https://hotelmonitor-cachepage.eclerx.com/savepage/tk_15442502672620778_sr_2150.html","info")</f>
        <v/>
      </c>
      <c r="AA1532" t="n">
        <v>-5855238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193</v>
      </c>
      <c r="AQ1532" t="s">
        <v>91</v>
      </c>
      <c r="AR1532" t="s">
        <v>92</v>
      </c>
      <c r="AS1532" t="s"/>
      <c r="AT1532" t="s">
        <v>93</v>
      </c>
      <c r="AU1532" t="s"/>
      <c r="AV1532" t="s"/>
      <c r="AW1532" t="s"/>
      <c r="AX1532" t="s"/>
      <c r="AY1532" t="n">
        <v>5855238</v>
      </c>
      <c r="AZ1532" t="s">
        <v>2249</v>
      </c>
      <c r="BA1532" t="s"/>
      <c r="BB1532" t="n">
        <v>3660351</v>
      </c>
      <c r="BC1532" t="n">
        <v>98.9165934920311</v>
      </c>
      <c r="BD1532" t="n">
        <v>8.0724113622706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95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2245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2027.78</v>
      </c>
      <c r="L1533" t="s">
        <v>77</v>
      </c>
      <c r="M1533" t="s"/>
      <c r="N1533" t="s">
        <v>2253</v>
      </c>
      <c r="O1533" t="s">
        <v>79</v>
      </c>
      <c r="P1533" t="s">
        <v>2245</v>
      </c>
      <c r="Q1533" t="s"/>
      <c r="R1533" t="s">
        <v>80</v>
      </c>
      <c r="S1533" t="s">
        <v>2271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>
        <f>HYPERLINK("https://hotelmonitor-cachepage.eclerx.com/savepage/tk_15442502672620778_sr_2150.html","info")</f>
        <v/>
      </c>
      <c r="AA1533" t="n">
        <v>-5855238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193</v>
      </c>
      <c r="AQ1533" t="s">
        <v>91</v>
      </c>
      <c r="AR1533" t="s">
        <v>92</v>
      </c>
      <c r="AS1533" t="s"/>
      <c r="AT1533" t="s">
        <v>93</v>
      </c>
      <c r="AU1533" t="s"/>
      <c r="AV1533" t="s"/>
      <c r="AW1533" t="s"/>
      <c r="AX1533" t="s"/>
      <c r="AY1533" t="n">
        <v>5855238</v>
      </c>
      <c r="AZ1533" t="s">
        <v>2249</v>
      </c>
      <c r="BA1533" t="s"/>
      <c r="BB1533" t="n">
        <v>3660351</v>
      </c>
      <c r="BC1533" t="n">
        <v>98.9165934920311</v>
      </c>
      <c r="BD1533" t="n">
        <v>8.0724113622706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95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2245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2095.96</v>
      </c>
      <c r="L1534" t="s">
        <v>77</v>
      </c>
      <c r="M1534" t="s"/>
      <c r="N1534" t="s">
        <v>2250</v>
      </c>
      <c r="O1534" t="s">
        <v>79</v>
      </c>
      <c r="P1534" t="s">
        <v>2245</v>
      </c>
      <c r="Q1534" t="s"/>
      <c r="R1534" t="s">
        <v>80</v>
      </c>
      <c r="S1534" t="s">
        <v>2272</v>
      </c>
      <c r="T1534" t="s">
        <v>82</v>
      </c>
      <c r="U1534" t="s">
        <v>83</v>
      </c>
      <c r="V1534" t="s">
        <v>84</v>
      </c>
      <c r="W1534" t="s">
        <v>105</v>
      </c>
      <c r="X1534" t="s"/>
      <c r="Y1534" t="s">
        <v>86</v>
      </c>
      <c r="Z1534">
        <f>HYPERLINK("https://hotelmonitor-cachepage.eclerx.com/savepage/tk_15442502672620778_sr_2150.html","info")</f>
        <v/>
      </c>
      <c r="AA1534" t="n">
        <v>-5855238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193</v>
      </c>
      <c r="AQ1534" t="s">
        <v>91</v>
      </c>
      <c r="AR1534" t="s">
        <v>71</v>
      </c>
      <c r="AS1534" t="s"/>
      <c r="AT1534" t="s">
        <v>93</v>
      </c>
      <c r="AU1534" t="s"/>
      <c r="AV1534" t="s"/>
      <c r="AW1534" t="s"/>
      <c r="AX1534" t="s"/>
      <c r="AY1534" t="n">
        <v>5855238</v>
      </c>
      <c r="AZ1534" t="s">
        <v>2249</v>
      </c>
      <c r="BA1534" t="s"/>
      <c r="BB1534" t="n">
        <v>3660351</v>
      </c>
      <c r="BC1534" t="n">
        <v>98.9165934920311</v>
      </c>
      <c r="BD1534" t="n">
        <v>8.0724113622706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95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2245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2095.96</v>
      </c>
      <c r="L1535" t="s">
        <v>77</v>
      </c>
      <c r="M1535" t="s"/>
      <c r="N1535" t="s">
        <v>2253</v>
      </c>
      <c r="O1535" t="s">
        <v>79</v>
      </c>
      <c r="P1535" t="s">
        <v>2245</v>
      </c>
      <c r="Q1535" t="s"/>
      <c r="R1535" t="s">
        <v>80</v>
      </c>
      <c r="S1535" t="s">
        <v>2272</v>
      </c>
      <c r="T1535" t="s">
        <v>82</v>
      </c>
      <c r="U1535" t="s">
        <v>83</v>
      </c>
      <c r="V1535" t="s">
        <v>84</v>
      </c>
      <c r="W1535" t="s">
        <v>105</v>
      </c>
      <c r="X1535" t="s"/>
      <c r="Y1535" t="s">
        <v>86</v>
      </c>
      <c r="Z1535">
        <f>HYPERLINK("https://hotelmonitor-cachepage.eclerx.com/savepage/tk_15442502672620778_sr_2150.html","info")</f>
        <v/>
      </c>
      <c r="AA1535" t="n">
        <v>-5855238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193</v>
      </c>
      <c r="AQ1535" t="s">
        <v>91</v>
      </c>
      <c r="AR1535" t="s">
        <v>71</v>
      </c>
      <c r="AS1535" t="s"/>
      <c r="AT1535" t="s">
        <v>93</v>
      </c>
      <c r="AU1535" t="s"/>
      <c r="AV1535" t="s"/>
      <c r="AW1535" t="s"/>
      <c r="AX1535" t="s"/>
      <c r="AY1535" t="n">
        <v>5855238</v>
      </c>
      <c r="AZ1535" t="s">
        <v>2249</v>
      </c>
      <c r="BA1535" t="s"/>
      <c r="BB1535" t="n">
        <v>3660351</v>
      </c>
      <c r="BC1535" t="n">
        <v>98.9165934920311</v>
      </c>
      <c r="BD1535" t="n">
        <v>8.0724113622706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95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2245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2095.96</v>
      </c>
      <c r="L1536" t="s">
        <v>77</v>
      </c>
      <c r="M1536" t="s"/>
      <c r="N1536" t="s">
        <v>2250</v>
      </c>
      <c r="O1536" t="s">
        <v>79</v>
      </c>
      <c r="P1536" t="s">
        <v>2245</v>
      </c>
      <c r="Q1536" t="s"/>
      <c r="R1536" t="s">
        <v>80</v>
      </c>
      <c r="S1536" t="s">
        <v>2272</v>
      </c>
      <c r="T1536" t="s">
        <v>82</v>
      </c>
      <c r="U1536" t="s">
        <v>83</v>
      </c>
      <c r="V1536" t="s">
        <v>84</v>
      </c>
      <c r="W1536" t="s">
        <v>105</v>
      </c>
      <c r="X1536" t="s"/>
      <c r="Y1536" t="s">
        <v>86</v>
      </c>
      <c r="Z1536">
        <f>HYPERLINK("https://hotelmonitor-cachepage.eclerx.com/savepage/tk_15442502672620778_sr_2150.html","info")</f>
        <v/>
      </c>
      <c r="AA1536" t="n">
        <v>-5855238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193</v>
      </c>
      <c r="AQ1536" t="s">
        <v>91</v>
      </c>
      <c r="AR1536" t="s">
        <v>261</v>
      </c>
      <c r="AS1536" t="s"/>
      <c r="AT1536" t="s">
        <v>93</v>
      </c>
      <c r="AU1536" t="s"/>
      <c r="AV1536" t="s"/>
      <c r="AW1536" t="s"/>
      <c r="AX1536" t="s"/>
      <c r="AY1536" t="n">
        <v>5855238</v>
      </c>
      <c r="AZ1536" t="s">
        <v>2249</v>
      </c>
      <c r="BA1536" t="s"/>
      <c r="BB1536" t="n">
        <v>3660351</v>
      </c>
      <c r="BC1536" t="n">
        <v>98.9165934920311</v>
      </c>
      <c r="BD1536" t="n">
        <v>8.0724113622706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95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2245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2095.96</v>
      </c>
      <c r="L1537" t="s">
        <v>77</v>
      </c>
      <c r="M1537" t="s"/>
      <c r="N1537" t="s">
        <v>2253</v>
      </c>
      <c r="O1537" t="s">
        <v>79</v>
      </c>
      <c r="P1537" t="s">
        <v>2245</v>
      </c>
      <c r="Q1537" t="s"/>
      <c r="R1537" t="s">
        <v>80</v>
      </c>
      <c r="S1537" t="s">
        <v>2272</v>
      </c>
      <c r="T1537" t="s">
        <v>82</v>
      </c>
      <c r="U1537" t="s">
        <v>83</v>
      </c>
      <c r="V1537" t="s">
        <v>84</v>
      </c>
      <c r="W1537" t="s">
        <v>105</v>
      </c>
      <c r="X1537" t="s"/>
      <c r="Y1537" t="s">
        <v>86</v>
      </c>
      <c r="Z1537">
        <f>HYPERLINK("https://hotelmonitor-cachepage.eclerx.com/savepage/tk_15442502672620778_sr_2150.html","info")</f>
        <v/>
      </c>
      <c r="AA1537" t="n">
        <v>-5855238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193</v>
      </c>
      <c r="AQ1537" t="s">
        <v>91</v>
      </c>
      <c r="AR1537" t="s">
        <v>261</v>
      </c>
      <c r="AS1537" t="s"/>
      <c r="AT1537" t="s">
        <v>93</v>
      </c>
      <c r="AU1537" t="s"/>
      <c r="AV1537" t="s"/>
      <c r="AW1537" t="s"/>
      <c r="AX1537" t="s"/>
      <c r="AY1537" t="n">
        <v>5855238</v>
      </c>
      <c r="AZ1537" t="s">
        <v>2249</v>
      </c>
      <c r="BA1537" t="s"/>
      <c r="BB1537" t="n">
        <v>3660351</v>
      </c>
      <c r="BC1537" t="n">
        <v>98.9165934920311</v>
      </c>
      <c r="BD1537" t="n">
        <v>8.0724113622706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95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2245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2120.37</v>
      </c>
      <c r="L1538" t="s">
        <v>77</v>
      </c>
      <c r="M1538" t="s"/>
      <c r="N1538" t="s">
        <v>2246</v>
      </c>
      <c r="O1538" t="s">
        <v>79</v>
      </c>
      <c r="P1538" t="s">
        <v>2245</v>
      </c>
      <c r="Q1538" t="s"/>
      <c r="R1538" t="s">
        <v>80</v>
      </c>
      <c r="S1538" t="s">
        <v>2273</v>
      </c>
      <c r="T1538" t="s">
        <v>82</v>
      </c>
      <c r="U1538" t="s">
        <v>83</v>
      </c>
      <c r="V1538" t="s">
        <v>84</v>
      </c>
      <c r="W1538" t="s">
        <v>105</v>
      </c>
      <c r="X1538" t="s"/>
      <c r="Y1538" t="s">
        <v>86</v>
      </c>
      <c r="Z1538">
        <f>HYPERLINK("https://hotelmonitor-cachepage.eclerx.com/savepage/tk_15442502672620778_sr_2150.html","info")</f>
        <v/>
      </c>
      <c r="AA1538" t="n">
        <v>-5855238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193</v>
      </c>
      <c r="AQ1538" t="s">
        <v>91</v>
      </c>
      <c r="AR1538" t="s">
        <v>92</v>
      </c>
      <c r="AS1538" t="s"/>
      <c r="AT1538" t="s">
        <v>93</v>
      </c>
      <c r="AU1538" t="s"/>
      <c r="AV1538" t="s"/>
      <c r="AW1538" t="s"/>
      <c r="AX1538" t="s"/>
      <c r="AY1538" t="n">
        <v>5855238</v>
      </c>
      <c r="AZ1538" t="s">
        <v>2249</v>
      </c>
      <c r="BA1538" t="s"/>
      <c r="BB1538" t="n">
        <v>3660351</v>
      </c>
      <c r="BC1538" t="n">
        <v>98.9165934920311</v>
      </c>
      <c r="BD1538" t="n">
        <v>8.0724113622706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95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2245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2305.55</v>
      </c>
      <c r="L1539" t="s">
        <v>77</v>
      </c>
      <c r="M1539" t="s"/>
      <c r="N1539" t="s">
        <v>2250</v>
      </c>
      <c r="O1539" t="s">
        <v>79</v>
      </c>
      <c r="P1539" t="s">
        <v>2245</v>
      </c>
      <c r="Q1539" t="s"/>
      <c r="R1539" t="s">
        <v>80</v>
      </c>
      <c r="S1539" t="s">
        <v>2272</v>
      </c>
      <c r="T1539" t="s">
        <v>82</v>
      </c>
      <c r="U1539" t="s">
        <v>83</v>
      </c>
      <c r="V1539" t="s">
        <v>84</v>
      </c>
      <c r="W1539" t="s">
        <v>105</v>
      </c>
      <c r="X1539" t="s"/>
      <c r="Y1539" t="s">
        <v>86</v>
      </c>
      <c r="Z1539">
        <f>HYPERLINK("https://hotelmonitor-cachepage.eclerx.com/savepage/tk_15442502672620778_sr_2150.html","info")</f>
        <v/>
      </c>
      <c r="AA1539" t="n">
        <v>-5855238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193</v>
      </c>
      <c r="AQ1539" t="s">
        <v>91</v>
      </c>
      <c r="AR1539" t="s">
        <v>92</v>
      </c>
      <c r="AS1539" t="s"/>
      <c r="AT1539" t="s">
        <v>93</v>
      </c>
      <c r="AU1539" t="s"/>
      <c r="AV1539" t="s"/>
      <c r="AW1539" t="s"/>
      <c r="AX1539" t="s"/>
      <c r="AY1539" t="n">
        <v>5855238</v>
      </c>
      <c r="AZ1539" t="s">
        <v>2249</v>
      </c>
      <c r="BA1539" t="s"/>
      <c r="BB1539" t="n">
        <v>3660351</v>
      </c>
      <c r="BC1539" t="n">
        <v>98.9165934920311</v>
      </c>
      <c r="BD1539" t="n">
        <v>8.0724113622706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95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2245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2305.55</v>
      </c>
      <c r="L1540" t="s">
        <v>77</v>
      </c>
      <c r="M1540" t="s"/>
      <c r="N1540" t="s">
        <v>2253</v>
      </c>
      <c r="O1540" t="s">
        <v>79</v>
      </c>
      <c r="P1540" t="s">
        <v>2245</v>
      </c>
      <c r="Q1540" t="s"/>
      <c r="R1540" t="s">
        <v>80</v>
      </c>
      <c r="S1540" t="s">
        <v>2272</v>
      </c>
      <c r="T1540" t="s">
        <v>82</v>
      </c>
      <c r="U1540" t="s">
        <v>83</v>
      </c>
      <c r="V1540" t="s">
        <v>84</v>
      </c>
      <c r="W1540" t="s">
        <v>105</v>
      </c>
      <c r="X1540" t="s"/>
      <c r="Y1540" t="s">
        <v>86</v>
      </c>
      <c r="Z1540">
        <f>HYPERLINK("https://hotelmonitor-cachepage.eclerx.com/savepage/tk_15442502672620778_sr_2150.html","info")</f>
        <v/>
      </c>
      <c r="AA1540" t="n">
        <v>-5855238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193</v>
      </c>
      <c r="AQ1540" t="s">
        <v>91</v>
      </c>
      <c r="AR1540" t="s">
        <v>92</v>
      </c>
      <c r="AS1540" t="s"/>
      <c r="AT1540" t="s">
        <v>93</v>
      </c>
      <c r="AU1540" t="s"/>
      <c r="AV1540" t="s"/>
      <c r="AW1540" t="s"/>
      <c r="AX1540" t="s"/>
      <c r="AY1540" t="n">
        <v>5855238</v>
      </c>
      <c r="AZ1540" t="s">
        <v>2249</v>
      </c>
      <c r="BA1540" t="s"/>
      <c r="BB1540" t="n">
        <v>3660351</v>
      </c>
      <c r="BC1540" t="n">
        <v>98.9165934920311</v>
      </c>
      <c r="BD1540" t="n">
        <v>8.0724113622706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95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2274</v>
      </c>
      <c r="F1541" t="n">
        <v>5311110</v>
      </c>
      <c r="G1541" t="s">
        <v>74</v>
      </c>
      <c r="H1541" t="s">
        <v>75</v>
      </c>
      <c r="I1541" t="s"/>
      <c r="J1541" t="s">
        <v>76</v>
      </c>
      <c r="K1541" t="n">
        <v>2681.1</v>
      </c>
      <c r="L1541" t="s">
        <v>77</v>
      </c>
      <c r="M1541" t="s"/>
      <c r="N1541" t="s">
        <v>444</v>
      </c>
      <c r="O1541" t="s">
        <v>79</v>
      </c>
      <c r="P1541" t="s">
        <v>2274</v>
      </c>
      <c r="Q1541" t="s"/>
      <c r="R1541" t="s">
        <v>337</v>
      </c>
      <c r="S1541" t="s">
        <v>2275</v>
      </c>
      <c r="T1541" t="s">
        <v>82</v>
      </c>
      <c r="U1541" t="s">
        <v>83</v>
      </c>
      <c r="V1541" t="s">
        <v>84</v>
      </c>
      <c r="W1541" t="s">
        <v>105</v>
      </c>
      <c r="X1541" t="s"/>
      <c r="Y1541" t="s">
        <v>86</v>
      </c>
      <c r="Z1541">
        <f>HYPERLINK("https://hotelmonitor-cachepage.eclerx.com/savepage/tk_1544250001424423_sr_2150.html","info")</f>
        <v/>
      </c>
      <c r="AA1541" t="n">
        <v>385684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89</v>
      </c>
      <c r="AO1541" t="s">
        <v>2276</v>
      </c>
      <c r="AP1541" t="n">
        <v>65</v>
      </c>
      <c r="AQ1541" t="s">
        <v>91</v>
      </c>
      <c r="AR1541" t="s">
        <v>71</v>
      </c>
      <c r="AS1541" t="s"/>
      <c r="AT1541" t="s">
        <v>93</v>
      </c>
      <c r="AU1541" t="s"/>
      <c r="AV1541" t="s"/>
      <c r="AW1541" t="s"/>
      <c r="AX1541" t="s"/>
      <c r="AY1541" t="n">
        <v>1776812</v>
      </c>
      <c r="AZ1541" t="s">
        <v>2277</v>
      </c>
      <c r="BA1541" t="s"/>
      <c r="BB1541" t="n">
        <v>734821</v>
      </c>
      <c r="BC1541" t="n">
        <v>98.8170908298343</v>
      </c>
      <c r="BD1541" t="n">
        <v>8.04107904341768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95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2274</v>
      </c>
      <c r="F1542" t="n">
        <v>5311110</v>
      </c>
      <c r="G1542" t="s">
        <v>74</v>
      </c>
      <c r="H1542" t="s">
        <v>75</v>
      </c>
      <c r="I1542" t="s"/>
      <c r="J1542" t="s">
        <v>76</v>
      </c>
      <c r="K1542" t="n">
        <v>2681.1</v>
      </c>
      <c r="L1542" t="s">
        <v>77</v>
      </c>
      <c r="M1542" t="s"/>
      <c r="N1542" t="s">
        <v>444</v>
      </c>
      <c r="O1542" t="s">
        <v>79</v>
      </c>
      <c r="P1542" t="s">
        <v>2274</v>
      </c>
      <c r="Q1542" t="s"/>
      <c r="R1542" t="s">
        <v>337</v>
      </c>
      <c r="S1542" t="s">
        <v>2275</v>
      </c>
      <c r="T1542" t="s">
        <v>82</v>
      </c>
      <c r="U1542" t="s">
        <v>83</v>
      </c>
      <c r="V1542" t="s">
        <v>84</v>
      </c>
      <c r="W1542" t="s">
        <v>105</v>
      </c>
      <c r="X1542" t="s"/>
      <c r="Y1542" t="s">
        <v>86</v>
      </c>
      <c r="Z1542">
        <f>HYPERLINK("https://hotelmonitor-cachepage.eclerx.com/savepage/tk_1544250001424423_sr_2150.html","info")</f>
        <v/>
      </c>
      <c r="AA1542" t="n">
        <v>385684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89</v>
      </c>
      <c r="AO1542" t="s">
        <v>2276</v>
      </c>
      <c r="AP1542" t="n">
        <v>65</v>
      </c>
      <c r="AQ1542" t="s">
        <v>91</v>
      </c>
      <c r="AR1542" t="s">
        <v>261</v>
      </c>
      <c r="AS1542" t="s"/>
      <c r="AT1542" t="s">
        <v>93</v>
      </c>
      <c r="AU1542" t="s"/>
      <c r="AV1542" t="s"/>
      <c r="AW1542" t="s"/>
      <c r="AX1542" t="s"/>
      <c r="AY1542" t="n">
        <v>1776812</v>
      </c>
      <c r="AZ1542" t="s">
        <v>2277</v>
      </c>
      <c r="BA1542" t="s"/>
      <c r="BB1542" t="n">
        <v>734821</v>
      </c>
      <c r="BC1542" t="n">
        <v>98.8170908298343</v>
      </c>
      <c r="BD1542" t="n">
        <v>8.04107904341768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95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2274</v>
      </c>
      <c r="F1543" t="n">
        <v>5311110</v>
      </c>
      <c r="G1543" t="s">
        <v>74</v>
      </c>
      <c r="H1543" t="s">
        <v>75</v>
      </c>
      <c r="I1543" t="s"/>
      <c r="J1543" t="s">
        <v>76</v>
      </c>
      <c r="K1543" t="n">
        <v>2881.21</v>
      </c>
      <c r="L1543" t="s">
        <v>77</v>
      </c>
      <c r="M1543" t="s"/>
      <c r="N1543" t="s">
        <v>444</v>
      </c>
      <c r="O1543" t="s">
        <v>79</v>
      </c>
      <c r="P1543" t="s">
        <v>2274</v>
      </c>
      <c r="Q1543" t="s"/>
      <c r="R1543" t="s">
        <v>337</v>
      </c>
      <c r="S1543" t="s">
        <v>1470</v>
      </c>
      <c r="T1543" t="s">
        <v>82</v>
      </c>
      <c r="U1543" t="s">
        <v>83</v>
      </c>
      <c r="V1543" t="s">
        <v>84</v>
      </c>
      <c r="W1543" t="s">
        <v>105</v>
      </c>
      <c r="X1543" t="s"/>
      <c r="Y1543" t="s">
        <v>86</v>
      </c>
      <c r="Z1543">
        <f>HYPERLINK("https://hotelmonitor-cachepage.eclerx.com/savepage/tk_1544250001424423_sr_2150.html","info")</f>
        <v/>
      </c>
      <c r="AA1543" t="n">
        <v>385684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89</v>
      </c>
      <c r="AO1543" t="s">
        <v>310</v>
      </c>
      <c r="AP1543" t="n">
        <v>65</v>
      </c>
      <c r="AQ1543" t="s">
        <v>91</v>
      </c>
      <c r="AR1543" t="s">
        <v>92</v>
      </c>
      <c r="AS1543" t="s"/>
      <c r="AT1543" t="s">
        <v>93</v>
      </c>
      <c r="AU1543" t="s"/>
      <c r="AV1543" t="s"/>
      <c r="AW1543" t="s"/>
      <c r="AX1543" t="s"/>
      <c r="AY1543" t="n">
        <v>1776812</v>
      </c>
      <c r="AZ1543" t="s">
        <v>2277</v>
      </c>
      <c r="BA1543" t="s"/>
      <c r="BB1543" t="n">
        <v>734821</v>
      </c>
      <c r="BC1543" t="n">
        <v>98.8170908298343</v>
      </c>
      <c r="BD1543" t="n">
        <v>8.04107904341768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95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2274</v>
      </c>
      <c r="F1544" t="n">
        <v>5311110</v>
      </c>
      <c r="G1544" t="s">
        <v>74</v>
      </c>
      <c r="H1544" t="s">
        <v>75</v>
      </c>
      <c r="I1544" t="s"/>
      <c r="J1544" t="s">
        <v>76</v>
      </c>
      <c r="K1544" t="n">
        <v>2881.21</v>
      </c>
      <c r="L1544" t="s">
        <v>77</v>
      </c>
      <c r="M1544" t="s"/>
      <c r="N1544" t="s">
        <v>444</v>
      </c>
      <c r="O1544" t="s">
        <v>79</v>
      </c>
      <c r="P1544" t="s">
        <v>2274</v>
      </c>
      <c r="Q1544" t="s"/>
      <c r="R1544" t="s">
        <v>337</v>
      </c>
      <c r="S1544" t="s">
        <v>1470</v>
      </c>
      <c r="T1544" t="s">
        <v>82</v>
      </c>
      <c r="U1544" t="s">
        <v>83</v>
      </c>
      <c r="V1544" t="s">
        <v>84</v>
      </c>
      <c r="W1544" t="s">
        <v>105</v>
      </c>
      <c r="X1544" t="s"/>
      <c r="Y1544" t="s">
        <v>86</v>
      </c>
      <c r="Z1544">
        <f>HYPERLINK("https://hotelmonitor-cachepage.eclerx.com/savepage/tk_1544250001424423_sr_2150.html","info")</f>
        <v/>
      </c>
      <c r="AA1544" t="n">
        <v>385684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89</v>
      </c>
      <c r="AO1544" t="s">
        <v>310</v>
      </c>
      <c r="AP1544" t="n">
        <v>65</v>
      </c>
      <c r="AQ1544" t="s">
        <v>91</v>
      </c>
      <c r="AR1544" t="s">
        <v>92</v>
      </c>
      <c r="AS1544" t="s"/>
      <c r="AT1544" t="s">
        <v>93</v>
      </c>
      <c r="AU1544" t="s"/>
      <c r="AV1544" t="s"/>
      <c r="AW1544" t="s"/>
      <c r="AX1544" t="s"/>
      <c r="AY1544" t="n">
        <v>1776812</v>
      </c>
      <c r="AZ1544" t="s">
        <v>2277</v>
      </c>
      <c r="BA1544" t="s"/>
      <c r="BB1544" t="n">
        <v>734821</v>
      </c>
      <c r="BC1544" t="n">
        <v>98.8170908298343</v>
      </c>
      <c r="BD1544" t="n">
        <v>8.04107904341768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95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2274</v>
      </c>
      <c r="F1545" t="n">
        <v>5311110</v>
      </c>
      <c r="G1545" t="s">
        <v>74</v>
      </c>
      <c r="H1545" t="s">
        <v>75</v>
      </c>
      <c r="I1545" t="s"/>
      <c r="J1545" t="s">
        <v>76</v>
      </c>
      <c r="K1545" t="n">
        <v>3066.46</v>
      </c>
      <c r="L1545" t="s">
        <v>77</v>
      </c>
      <c r="M1545" t="s"/>
      <c r="N1545" t="s">
        <v>1073</v>
      </c>
      <c r="O1545" t="s">
        <v>79</v>
      </c>
      <c r="P1545" t="s">
        <v>2274</v>
      </c>
      <c r="Q1545" t="s"/>
      <c r="R1545" t="s">
        <v>337</v>
      </c>
      <c r="S1545" t="s">
        <v>2278</v>
      </c>
      <c r="T1545" t="s">
        <v>82</v>
      </c>
      <c r="U1545" t="s">
        <v>83</v>
      </c>
      <c r="V1545" t="s">
        <v>84</v>
      </c>
      <c r="W1545" t="s">
        <v>105</v>
      </c>
      <c r="X1545" t="s"/>
      <c r="Y1545" t="s">
        <v>86</v>
      </c>
      <c r="Z1545">
        <f>HYPERLINK("https://hotelmonitor-cachepage.eclerx.com/savepage/tk_1544250001424423_sr_2150.html","info")</f>
        <v/>
      </c>
      <c r="AA1545" t="n">
        <v>385684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89</v>
      </c>
      <c r="AO1545" t="s">
        <v>2279</v>
      </c>
      <c r="AP1545" t="n">
        <v>65</v>
      </c>
      <c r="AQ1545" t="s">
        <v>91</v>
      </c>
      <c r="AR1545" t="s">
        <v>71</v>
      </c>
      <c r="AS1545" t="s"/>
      <c r="AT1545" t="s">
        <v>93</v>
      </c>
      <c r="AU1545" t="s"/>
      <c r="AV1545" t="s"/>
      <c r="AW1545" t="s"/>
      <c r="AX1545" t="s"/>
      <c r="AY1545" t="n">
        <v>1776812</v>
      </c>
      <c r="AZ1545" t="s">
        <v>2277</v>
      </c>
      <c r="BA1545" t="s"/>
      <c r="BB1545" t="n">
        <v>734821</v>
      </c>
      <c r="BC1545" t="n">
        <v>98.8170908298343</v>
      </c>
      <c r="BD1545" t="n">
        <v>8.04107904341768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95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2274</v>
      </c>
      <c r="F1546" t="n">
        <v>5311110</v>
      </c>
      <c r="G1546" t="s">
        <v>74</v>
      </c>
      <c r="H1546" t="s">
        <v>75</v>
      </c>
      <c r="I1546" t="s"/>
      <c r="J1546" t="s">
        <v>76</v>
      </c>
      <c r="K1546" t="n">
        <v>3066.46</v>
      </c>
      <c r="L1546" t="s">
        <v>77</v>
      </c>
      <c r="M1546" t="s"/>
      <c r="N1546" t="s">
        <v>1073</v>
      </c>
      <c r="O1546" t="s">
        <v>79</v>
      </c>
      <c r="P1546" t="s">
        <v>2274</v>
      </c>
      <c r="Q1546" t="s"/>
      <c r="R1546" t="s">
        <v>337</v>
      </c>
      <c r="S1546" t="s">
        <v>2278</v>
      </c>
      <c r="T1546" t="s">
        <v>82</v>
      </c>
      <c r="U1546" t="s">
        <v>83</v>
      </c>
      <c r="V1546" t="s">
        <v>84</v>
      </c>
      <c r="W1546" t="s">
        <v>105</v>
      </c>
      <c r="X1546" t="s"/>
      <c r="Y1546" t="s">
        <v>86</v>
      </c>
      <c r="Z1546">
        <f>HYPERLINK("https://hotelmonitor-cachepage.eclerx.com/savepage/tk_1544250001424423_sr_2150.html","info")</f>
        <v/>
      </c>
      <c r="AA1546" t="n">
        <v>385684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89</v>
      </c>
      <c r="AO1546" t="s">
        <v>2279</v>
      </c>
      <c r="AP1546" t="n">
        <v>65</v>
      </c>
      <c r="AQ1546" t="s">
        <v>91</v>
      </c>
      <c r="AR1546" t="s">
        <v>261</v>
      </c>
      <c r="AS1546" t="s"/>
      <c r="AT1546" t="s">
        <v>93</v>
      </c>
      <c r="AU1546" t="s"/>
      <c r="AV1546" t="s"/>
      <c r="AW1546" t="s"/>
      <c r="AX1546" t="s"/>
      <c r="AY1546" t="n">
        <v>1776812</v>
      </c>
      <c r="AZ1546" t="s">
        <v>2277</v>
      </c>
      <c r="BA1546" t="s"/>
      <c r="BB1546" t="n">
        <v>734821</v>
      </c>
      <c r="BC1546" t="n">
        <v>98.8170908298343</v>
      </c>
      <c r="BD1546" t="n">
        <v>8.04107904341768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95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2274</v>
      </c>
      <c r="F1547" t="n">
        <v>5311110</v>
      </c>
      <c r="G1547" t="s">
        <v>74</v>
      </c>
      <c r="H1547" t="s">
        <v>75</v>
      </c>
      <c r="I1547" t="s"/>
      <c r="J1547" t="s">
        <v>76</v>
      </c>
      <c r="K1547" t="n">
        <v>3260.32</v>
      </c>
      <c r="L1547" t="s">
        <v>77</v>
      </c>
      <c r="M1547" t="s"/>
      <c r="N1547" t="s">
        <v>1073</v>
      </c>
      <c r="O1547" t="s">
        <v>79</v>
      </c>
      <c r="P1547" t="s">
        <v>2274</v>
      </c>
      <c r="Q1547" t="s"/>
      <c r="R1547" t="s">
        <v>337</v>
      </c>
      <c r="S1547" t="s">
        <v>1176</v>
      </c>
      <c r="T1547" t="s">
        <v>82</v>
      </c>
      <c r="U1547" t="s">
        <v>83</v>
      </c>
      <c r="V1547" t="s">
        <v>84</v>
      </c>
      <c r="W1547" t="s">
        <v>105</v>
      </c>
      <c r="X1547" t="s"/>
      <c r="Y1547" t="s">
        <v>86</v>
      </c>
      <c r="Z1547">
        <f>HYPERLINK("https://hotelmonitor-cachepage.eclerx.com/savepage/tk_1544250001424423_sr_2150.html","info")</f>
        <v/>
      </c>
      <c r="AA1547" t="n">
        <v>385684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65</v>
      </c>
      <c r="AQ1547" t="s">
        <v>91</v>
      </c>
      <c r="AR1547" t="s">
        <v>92</v>
      </c>
      <c r="AS1547" t="s"/>
      <c r="AT1547" t="s">
        <v>93</v>
      </c>
      <c r="AU1547" t="s"/>
      <c r="AV1547" t="s"/>
      <c r="AW1547" t="s"/>
      <c r="AX1547" t="s"/>
      <c r="AY1547" t="n">
        <v>1776812</v>
      </c>
      <c r="AZ1547" t="s">
        <v>2277</v>
      </c>
      <c r="BA1547" t="s"/>
      <c r="BB1547" t="n">
        <v>734821</v>
      </c>
      <c r="BC1547" t="n">
        <v>98.8170908298343</v>
      </c>
      <c r="BD1547" t="n">
        <v>8.04107904341768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95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2274</v>
      </c>
      <c r="F1548" t="n">
        <v>5311110</v>
      </c>
      <c r="G1548" t="s">
        <v>74</v>
      </c>
      <c r="H1548" t="s">
        <v>75</v>
      </c>
      <c r="I1548" t="s"/>
      <c r="J1548" t="s">
        <v>76</v>
      </c>
      <c r="K1548" t="n">
        <v>3423.02</v>
      </c>
      <c r="L1548" t="s">
        <v>77</v>
      </c>
      <c r="M1548" t="s"/>
      <c r="N1548" t="s">
        <v>1595</v>
      </c>
      <c r="O1548" t="s">
        <v>79</v>
      </c>
      <c r="P1548" t="s">
        <v>2274</v>
      </c>
      <c r="Q1548" t="s"/>
      <c r="R1548" t="s">
        <v>337</v>
      </c>
      <c r="S1548" t="s">
        <v>2280</v>
      </c>
      <c r="T1548" t="s">
        <v>82</v>
      </c>
      <c r="U1548" t="s">
        <v>83</v>
      </c>
      <c r="V1548" t="s">
        <v>84</v>
      </c>
      <c r="W1548" t="s">
        <v>105</v>
      </c>
      <c r="X1548" t="s"/>
      <c r="Y1548" t="s">
        <v>86</v>
      </c>
      <c r="Z1548">
        <f>HYPERLINK("https://hotelmonitor-cachepage.eclerx.com/savepage/tk_1544250001424423_sr_2150.html","info")</f>
        <v/>
      </c>
      <c r="AA1548" t="n">
        <v>385684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89</v>
      </c>
      <c r="AO1548" t="s">
        <v>2281</v>
      </c>
      <c r="AP1548" t="n">
        <v>65</v>
      </c>
      <c r="AQ1548" t="s">
        <v>91</v>
      </c>
      <c r="AR1548" t="s">
        <v>71</v>
      </c>
      <c r="AS1548" t="s"/>
      <c r="AT1548" t="s">
        <v>93</v>
      </c>
      <c r="AU1548" t="s"/>
      <c r="AV1548" t="s"/>
      <c r="AW1548" t="s"/>
      <c r="AX1548" t="s"/>
      <c r="AY1548" t="n">
        <v>1776812</v>
      </c>
      <c r="AZ1548" t="s">
        <v>2277</v>
      </c>
      <c r="BA1548" t="s"/>
      <c r="BB1548" t="n">
        <v>734821</v>
      </c>
      <c r="BC1548" t="n">
        <v>98.8170908298343</v>
      </c>
      <c r="BD1548" t="n">
        <v>8.04107904341768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95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2274</v>
      </c>
      <c r="F1549" t="n">
        <v>5311110</v>
      </c>
      <c r="G1549" t="s">
        <v>74</v>
      </c>
      <c r="H1549" t="s">
        <v>75</v>
      </c>
      <c r="I1549" t="s"/>
      <c r="J1549" t="s">
        <v>76</v>
      </c>
      <c r="K1549" t="n">
        <v>3423.02</v>
      </c>
      <c r="L1549" t="s">
        <v>77</v>
      </c>
      <c r="M1549" t="s"/>
      <c r="N1549" t="s">
        <v>1595</v>
      </c>
      <c r="O1549" t="s">
        <v>79</v>
      </c>
      <c r="P1549" t="s">
        <v>2274</v>
      </c>
      <c r="Q1549" t="s"/>
      <c r="R1549" t="s">
        <v>337</v>
      </c>
      <c r="S1549" t="s">
        <v>2280</v>
      </c>
      <c r="T1549" t="s">
        <v>82</v>
      </c>
      <c r="U1549" t="s">
        <v>83</v>
      </c>
      <c r="V1549" t="s">
        <v>84</v>
      </c>
      <c r="W1549" t="s">
        <v>105</v>
      </c>
      <c r="X1549" t="s"/>
      <c r="Y1549" t="s">
        <v>86</v>
      </c>
      <c r="Z1549">
        <f>HYPERLINK("https://hotelmonitor-cachepage.eclerx.com/savepage/tk_1544250001424423_sr_2150.html","info")</f>
        <v/>
      </c>
      <c r="AA1549" t="n">
        <v>385684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89</v>
      </c>
      <c r="AO1549" t="s">
        <v>2281</v>
      </c>
      <c r="AP1549" t="n">
        <v>65</v>
      </c>
      <c r="AQ1549" t="s">
        <v>91</v>
      </c>
      <c r="AR1549" t="s">
        <v>261</v>
      </c>
      <c r="AS1549" t="s"/>
      <c r="AT1549" t="s">
        <v>93</v>
      </c>
      <c r="AU1549" t="s"/>
      <c r="AV1549" t="s"/>
      <c r="AW1549" t="s"/>
      <c r="AX1549" t="s"/>
      <c r="AY1549" t="n">
        <v>1776812</v>
      </c>
      <c r="AZ1549" t="s">
        <v>2277</v>
      </c>
      <c r="BA1549" t="s"/>
      <c r="BB1549" t="n">
        <v>734821</v>
      </c>
      <c r="BC1549" t="n">
        <v>98.8170908298343</v>
      </c>
      <c r="BD1549" t="n">
        <v>8.04107904341768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95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2274</v>
      </c>
      <c r="F1550" t="n">
        <v>5311110</v>
      </c>
      <c r="G1550" t="s">
        <v>74</v>
      </c>
      <c r="H1550" t="s">
        <v>75</v>
      </c>
      <c r="I1550" t="s"/>
      <c r="J1550" t="s">
        <v>76</v>
      </c>
      <c r="K1550" t="n">
        <v>3639.42</v>
      </c>
      <c r="L1550" t="s">
        <v>77</v>
      </c>
      <c r="M1550" t="s"/>
      <c r="N1550" t="s">
        <v>1595</v>
      </c>
      <c r="O1550" t="s">
        <v>79</v>
      </c>
      <c r="P1550" t="s">
        <v>2274</v>
      </c>
      <c r="Q1550" t="s"/>
      <c r="R1550" t="s">
        <v>337</v>
      </c>
      <c r="S1550" t="s">
        <v>1498</v>
      </c>
      <c r="T1550" t="s">
        <v>82</v>
      </c>
      <c r="U1550" t="s">
        <v>83</v>
      </c>
      <c r="V1550" t="s">
        <v>84</v>
      </c>
      <c r="W1550" t="s">
        <v>105</v>
      </c>
      <c r="X1550" t="s"/>
      <c r="Y1550" t="s">
        <v>86</v>
      </c>
      <c r="Z1550">
        <f>HYPERLINK("https://hotelmonitor-cachepage.eclerx.com/savepage/tk_1544250001424423_sr_2150.html","info")</f>
        <v/>
      </c>
      <c r="AA1550" t="n">
        <v>385684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89</v>
      </c>
      <c r="AO1550" t="s">
        <v>1003</v>
      </c>
      <c r="AP1550" t="n">
        <v>65</v>
      </c>
      <c r="AQ1550" t="s">
        <v>91</v>
      </c>
      <c r="AR1550" t="s">
        <v>92</v>
      </c>
      <c r="AS1550" t="s"/>
      <c r="AT1550" t="s">
        <v>93</v>
      </c>
      <c r="AU1550" t="s"/>
      <c r="AV1550" t="s"/>
      <c r="AW1550" t="s"/>
      <c r="AX1550" t="s"/>
      <c r="AY1550" t="n">
        <v>1776812</v>
      </c>
      <c r="AZ1550" t="s">
        <v>2277</v>
      </c>
      <c r="BA1550" t="s"/>
      <c r="BB1550" t="n">
        <v>734821</v>
      </c>
      <c r="BC1550" t="n">
        <v>98.8170908298343</v>
      </c>
      <c r="BD1550" t="n">
        <v>8.04107904341768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95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2274</v>
      </c>
      <c r="F1551" t="n">
        <v>5311110</v>
      </c>
      <c r="G1551" t="s">
        <v>74</v>
      </c>
      <c r="H1551" t="s">
        <v>75</v>
      </c>
      <c r="I1551" t="s"/>
      <c r="J1551" t="s">
        <v>76</v>
      </c>
      <c r="K1551" t="n">
        <v>3639.42</v>
      </c>
      <c r="L1551" t="s">
        <v>77</v>
      </c>
      <c r="M1551" t="s"/>
      <c r="N1551" t="s">
        <v>1595</v>
      </c>
      <c r="O1551" t="s">
        <v>79</v>
      </c>
      <c r="P1551" t="s">
        <v>2274</v>
      </c>
      <c r="Q1551" t="s"/>
      <c r="R1551" t="s">
        <v>337</v>
      </c>
      <c r="S1551" t="s">
        <v>1498</v>
      </c>
      <c r="T1551" t="s">
        <v>82</v>
      </c>
      <c r="U1551" t="s">
        <v>83</v>
      </c>
      <c r="V1551" t="s">
        <v>84</v>
      </c>
      <c r="W1551" t="s">
        <v>105</v>
      </c>
      <c r="X1551" t="s"/>
      <c r="Y1551" t="s">
        <v>86</v>
      </c>
      <c r="Z1551">
        <f>HYPERLINK("https://hotelmonitor-cachepage.eclerx.com/savepage/tk_1544250001424423_sr_2150.html","info")</f>
        <v/>
      </c>
      <c r="AA1551" t="n">
        <v>385684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89</v>
      </c>
      <c r="AO1551" t="s">
        <v>1003</v>
      </c>
      <c r="AP1551" t="n">
        <v>65</v>
      </c>
      <c r="AQ1551" t="s">
        <v>91</v>
      </c>
      <c r="AR1551" t="s">
        <v>92</v>
      </c>
      <c r="AS1551" t="s"/>
      <c r="AT1551" t="s">
        <v>93</v>
      </c>
      <c r="AU1551" t="s"/>
      <c r="AV1551" t="s"/>
      <c r="AW1551" t="s"/>
      <c r="AX1551" t="s"/>
      <c r="AY1551" t="n">
        <v>1776812</v>
      </c>
      <c r="AZ1551" t="s">
        <v>2277</v>
      </c>
      <c r="BA1551" t="s"/>
      <c r="BB1551" t="n">
        <v>734821</v>
      </c>
      <c r="BC1551" t="n">
        <v>98.8170908298343</v>
      </c>
      <c r="BD1551" t="n">
        <v>8.04107904341768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95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2282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459.84</v>
      </c>
      <c r="L1552" t="s">
        <v>77</v>
      </c>
      <c r="M1552" t="s"/>
      <c r="N1552" t="s">
        <v>591</v>
      </c>
      <c r="O1552" t="s">
        <v>79</v>
      </c>
      <c r="P1552" t="s">
        <v>2282</v>
      </c>
      <c r="Q1552" t="s"/>
      <c r="R1552" t="s">
        <v>115</v>
      </c>
      <c r="S1552" t="s">
        <v>2283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>
        <f>HYPERLINK("https://hotelmonitor-cachepage.eclerx.com/savepage/tk_15442502591586292_sr_2150.html","info")</f>
        <v/>
      </c>
      <c r="AA1552" t="n">
        <v>-6677167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89</v>
      </c>
      <c r="AO1552" t="s">
        <v>2284</v>
      </c>
      <c r="AP1552" t="n">
        <v>190</v>
      </c>
      <c r="AQ1552" t="s">
        <v>91</v>
      </c>
      <c r="AR1552" t="s">
        <v>71</v>
      </c>
      <c r="AS1552" t="s"/>
      <c r="AT1552" t="s">
        <v>93</v>
      </c>
      <c r="AU1552" t="s"/>
      <c r="AV1552" t="s"/>
      <c r="AW1552" t="s"/>
      <c r="AX1552" t="s"/>
      <c r="AY1552" t="n">
        <v>6677167</v>
      </c>
      <c r="AZ1552" t="s">
        <v>2285</v>
      </c>
      <c r="BA1552" t="s"/>
      <c r="BB1552" t="n">
        <v>1621409</v>
      </c>
      <c r="BC1552" t="n">
        <v>98.9112210273743</v>
      </c>
      <c r="BD1552" t="n">
        <v>8.081090911884409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95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2282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522.85</v>
      </c>
      <c r="L1553" t="s">
        <v>77</v>
      </c>
      <c r="M1553" t="s"/>
      <c r="N1553" t="s">
        <v>590</v>
      </c>
      <c r="O1553" t="s">
        <v>79</v>
      </c>
      <c r="P1553" t="s">
        <v>2282</v>
      </c>
      <c r="Q1553" t="s"/>
      <c r="R1553" t="s">
        <v>115</v>
      </c>
      <c r="S1553" t="s">
        <v>2286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>
        <f>HYPERLINK("https://hotelmonitor-cachepage.eclerx.com/savepage/tk_15442502591586292_sr_2150.html","info")</f>
        <v/>
      </c>
      <c r="AA1553" t="n">
        <v>-6677167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89</v>
      </c>
      <c r="AO1553" t="s">
        <v>2287</v>
      </c>
      <c r="AP1553" t="n">
        <v>190</v>
      </c>
      <c r="AQ1553" t="s">
        <v>91</v>
      </c>
      <c r="AR1553" t="s">
        <v>71</v>
      </c>
      <c r="AS1553" t="s"/>
      <c r="AT1553" t="s">
        <v>93</v>
      </c>
      <c r="AU1553" t="s"/>
      <c r="AV1553" t="s"/>
      <c r="AW1553" t="s"/>
      <c r="AX1553" t="s"/>
      <c r="AY1553" t="n">
        <v>6677167</v>
      </c>
      <c r="AZ1553" t="s">
        <v>2285</v>
      </c>
      <c r="BA1553" t="s"/>
      <c r="BB1553" t="n">
        <v>1621409</v>
      </c>
      <c r="BC1553" t="n">
        <v>98.9112210273743</v>
      </c>
      <c r="BD1553" t="n">
        <v>8.081090911884409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95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2282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609.99</v>
      </c>
      <c r="L1554" t="s">
        <v>77</v>
      </c>
      <c r="M1554" t="s"/>
      <c r="N1554" t="s">
        <v>2288</v>
      </c>
      <c r="O1554" t="s">
        <v>79</v>
      </c>
      <c r="P1554" t="s">
        <v>2282</v>
      </c>
      <c r="Q1554" t="s"/>
      <c r="R1554" t="s">
        <v>115</v>
      </c>
      <c r="S1554" t="s">
        <v>2289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HYPERLINK("https://hotelmonitor-cachepage.eclerx.com/savepage/tk_15442502591586292_sr_2150.html","info")</f>
        <v/>
      </c>
      <c r="AA1554" t="n">
        <v>-6677167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89</v>
      </c>
      <c r="AO1554" t="s">
        <v>2290</v>
      </c>
      <c r="AP1554" t="n">
        <v>190</v>
      </c>
      <c r="AQ1554" t="s">
        <v>91</v>
      </c>
      <c r="AR1554" t="s">
        <v>71</v>
      </c>
      <c r="AS1554" t="s"/>
      <c r="AT1554" t="s">
        <v>93</v>
      </c>
      <c r="AU1554" t="s"/>
      <c r="AV1554" t="s"/>
      <c r="AW1554" t="s"/>
      <c r="AX1554" t="s"/>
      <c r="AY1554" t="n">
        <v>6677167</v>
      </c>
      <c r="AZ1554" t="s">
        <v>2285</v>
      </c>
      <c r="BA1554" t="s"/>
      <c r="BB1554" t="n">
        <v>1621409</v>
      </c>
      <c r="BC1554" t="n">
        <v>98.9112210273743</v>
      </c>
      <c r="BD1554" t="n">
        <v>8.081090911884409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95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2291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637.21</v>
      </c>
      <c r="L1555" t="s">
        <v>77</v>
      </c>
      <c r="M1555" t="s"/>
      <c r="N1555" t="s">
        <v>163</v>
      </c>
      <c r="O1555" t="s">
        <v>79</v>
      </c>
      <c r="P1555" t="s">
        <v>2291</v>
      </c>
      <c r="Q1555" t="s"/>
      <c r="R1555" t="s">
        <v>237</v>
      </c>
      <c r="S1555" t="s">
        <v>1247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HYPERLINK("https://hotelmonitor-cachepage.eclerx.com/savepage/tk_15442505589275777_sr_2150.html","info")</f>
        <v/>
      </c>
      <c r="AA1555" t="n">
        <v>-754727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306</v>
      </c>
      <c r="AQ1555" t="s">
        <v>91</v>
      </c>
      <c r="AR1555" t="s">
        <v>92</v>
      </c>
      <c r="AS1555" t="s"/>
      <c r="AT1555" t="s">
        <v>93</v>
      </c>
      <c r="AU1555" t="s"/>
      <c r="AV1555" t="s"/>
      <c r="AW1555" t="s"/>
      <c r="AX1555" t="s"/>
      <c r="AY1555" t="n">
        <v>754727</v>
      </c>
      <c r="AZ1555" t="s">
        <v>2292</v>
      </c>
      <c r="BA1555" t="s"/>
      <c r="BB1555" t="n">
        <v>247651</v>
      </c>
      <c r="BC1555" t="n">
        <v>98.8773500919342</v>
      </c>
      <c r="BD1555" t="n">
        <v>8.08583905197419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95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2291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934.58</v>
      </c>
      <c r="L1556" t="s">
        <v>77</v>
      </c>
      <c r="M1556" t="s"/>
      <c r="N1556" t="s">
        <v>163</v>
      </c>
      <c r="O1556" t="s">
        <v>79</v>
      </c>
      <c r="P1556" t="s">
        <v>2291</v>
      </c>
      <c r="Q1556" t="s"/>
      <c r="R1556" t="s">
        <v>237</v>
      </c>
      <c r="S1556" t="s">
        <v>360</v>
      </c>
      <c r="T1556" t="s">
        <v>82</v>
      </c>
      <c r="U1556" t="s">
        <v>83</v>
      </c>
      <c r="V1556" t="s">
        <v>84</v>
      </c>
      <c r="W1556" t="s">
        <v>105</v>
      </c>
      <c r="X1556" t="s"/>
      <c r="Y1556" t="s">
        <v>86</v>
      </c>
      <c r="Z1556">
        <f>HYPERLINK("https://hotelmonitor-cachepage.eclerx.com/savepage/tk_15442505589275777_sr_2150.html","info")</f>
        <v/>
      </c>
      <c r="AA1556" t="n">
        <v>-754727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306</v>
      </c>
      <c r="AQ1556" t="s">
        <v>91</v>
      </c>
      <c r="AR1556" t="s">
        <v>92</v>
      </c>
      <c r="AS1556" t="s"/>
      <c r="AT1556" t="s">
        <v>93</v>
      </c>
      <c r="AU1556" t="s"/>
      <c r="AV1556" t="s"/>
      <c r="AW1556" t="s"/>
      <c r="AX1556" t="s"/>
      <c r="AY1556" t="n">
        <v>754727</v>
      </c>
      <c r="AZ1556" t="s">
        <v>2292</v>
      </c>
      <c r="BA1556" t="s"/>
      <c r="BB1556" t="n">
        <v>247651</v>
      </c>
      <c r="BC1556" t="n">
        <v>98.8773500919342</v>
      </c>
      <c r="BD1556" t="n">
        <v>8.08583905197419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95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2291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722.1799999999999</v>
      </c>
      <c r="L1557" t="s">
        <v>77</v>
      </c>
      <c r="M1557" t="s"/>
      <c r="N1557" t="s">
        <v>1007</v>
      </c>
      <c r="O1557" t="s">
        <v>79</v>
      </c>
      <c r="P1557" t="s">
        <v>2291</v>
      </c>
      <c r="Q1557" t="s"/>
      <c r="R1557" t="s">
        <v>237</v>
      </c>
      <c r="S1557" t="s">
        <v>707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>
        <f>HYPERLINK("https://hotelmonitor-cachepage.eclerx.com/savepage/tk_15442505589275777_sr_2150.html","info")</f>
        <v/>
      </c>
      <c r="AA1557" t="n">
        <v>-754727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306</v>
      </c>
      <c r="AQ1557" t="s">
        <v>91</v>
      </c>
      <c r="AR1557" t="s">
        <v>92</v>
      </c>
      <c r="AS1557" t="s"/>
      <c r="AT1557" t="s">
        <v>93</v>
      </c>
      <c r="AU1557" t="s"/>
      <c r="AV1557" t="s"/>
      <c r="AW1557" t="s"/>
      <c r="AX1557" t="s"/>
      <c r="AY1557" t="n">
        <v>754727</v>
      </c>
      <c r="AZ1557" t="s">
        <v>2292</v>
      </c>
      <c r="BA1557" t="s"/>
      <c r="BB1557" t="n">
        <v>247651</v>
      </c>
      <c r="BC1557" t="n">
        <v>98.8773500919342</v>
      </c>
      <c r="BD1557" t="n">
        <v>8.08583905197419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95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2291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934.58</v>
      </c>
      <c r="L1558" t="s">
        <v>77</v>
      </c>
      <c r="M1558" t="s"/>
      <c r="N1558" t="s">
        <v>1007</v>
      </c>
      <c r="O1558" t="s">
        <v>79</v>
      </c>
      <c r="P1558" t="s">
        <v>2291</v>
      </c>
      <c r="Q1558" t="s"/>
      <c r="R1558" t="s">
        <v>237</v>
      </c>
      <c r="S1558" t="s">
        <v>360</v>
      </c>
      <c r="T1558" t="s">
        <v>82</v>
      </c>
      <c r="U1558" t="s">
        <v>83</v>
      </c>
      <c r="V1558" t="s">
        <v>84</v>
      </c>
      <c r="W1558" t="s">
        <v>105</v>
      </c>
      <c r="X1558" t="s"/>
      <c r="Y1558" t="s">
        <v>86</v>
      </c>
      <c r="Z1558">
        <f>HYPERLINK("https://hotelmonitor-cachepage.eclerx.com/savepage/tk_15442505589275777_sr_2150.html","info")</f>
        <v/>
      </c>
      <c r="AA1558" t="n">
        <v>-754727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306</v>
      </c>
      <c r="AQ1558" t="s">
        <v>91</v>
      </c>
      <c r="AR1558" t="s">
        <v>92</v>
      </c>
      <c r="AS1558" t="s"/>
      <c r="AT1558" t="s">
        <v>93</v>
      </c>
      <c r="AU1558" t="s"/>
      <c r="AV1558" t="s"/>
      <c r="AW1558" t="s"/>
      <c r="AX1558" t="s"/>
      <c r="AY1558" t="n">
        <v>754727</v>
      </c>
      <c r="AZ1558" t="s">
        <v>2292</v>
      </c>
      <c r="BA1558" t="s"/>
      <c r="BB1558" t="n">
        <v>247651</v>
      </c>
      <c r="BC1558" t="n">
        <v>98.8773500919342</v>
      </c>
      <c r="BD1558" t="n">
        <v>8.08583905197419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95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2291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722.1799999999999</v>
      </c>
      <c r="L1559" t="s">
        <v>77</v>
      </c>
      <c r="M1559" t="s"/>
      <c r="N1559" t="s">
        <v>591</v>
      </c>
      <c r="O1559" t="s">
        <v>79</v>
      </c>
      <c r="P1559" t="s">
        <v>2291</v>
      </c>
      <c r="Q1559" t="s"/>
      <c r="R1559" t="s">
        <v>237</v>
      </c>
      <c r="S1559" t="s">
        <v>707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HYPERLINK("https://hotelmonitor-cachepage.eclerx.com/savepage/tk_15442505589275777_sr_2150.html","info")</f>
        <v/>
      </c>
      <c r="AA1559" t="n">
        <v>-754727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306</v>
      </c>
      <c r="AQ1559" t="s">
        <v>91</v>
      </c>
      <c r="AR1559" t="s">
        <v>92</v>
      </c>
      <c r="AS1559" t="s"/>
      <c r="AT1559" t="s">
        <v>93</v>
      </c>
      <c r="AU1559" t="s"/>
      <c r="AV1559" t="s"/>
      <c r="AW1559" t="s"/>
      <c r="AX1559" t="s"/>
      <c r="AY1559" t="n">
        <v>754727</v>
      </c>
      <c r="AZ1559" t="s">
        <v>2292</v>
      </c>
      <c r="BA1559" t="s"/>
      <c r="BB1559" t="n">
        <v>247651</v>
      </c>
      <c r="BC1559" t="n">
        <v>98.8773500919342</v>
      </c>
      <c r="BD1559" t="n">
        <v>8.08583905197419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95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2291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1019.54</v>
      </c>
      <c r="L1560" t="s">
        <v>77</v>
      </c>
      <c r="M1560" t="s"/>
      <c r="N1560" t="s">
        <v>591</v>
      </c>
      <c r="O1560" t="s">
        <v>79</v>
      </c>
      <c r="P1560" t="s">
        <v>2291</v>
      </c>
      <c r="Q1560" t="s"/>
      <c r="R1560" t="s">
        <v>237</v>
      </c>
      <c r="S1560" t="s">
        <v>656</v>
      </c>
      <c r="T1560" t="s">
        <v>82</v>
      </c>
      <c r="U1560" t="s">
        <v>83</v>
      </c>
      <c r="V1560" t="s">
        <v>84</v>
      </c>
      <c r="W1560" t="s">
        <v>105</v>
      </c>
      <c r="X1560" t="s"/>
      <c r="Y1560" t="s">
        <v>86</v>
      </c>
      <c r="Z1560">
        <f>HYPERLINK("https://hotelmonitor-cachepage.eclerx.com/savepage/tk_15442505589275777_sr_2150.html","info")</f>
        <v/>
      </c>
      <c r="AA1560" t="n">
        <v>-754727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306</v>
      </c>
      <c r="AQ1560" t="s">
        <v>91</v>
      </c>
      <c r="AR1560" t="s">
        <v>92</v>
      </c>
      <c r="AS1560" t="s"/>
      <c r="AT1560" t="s">
        <v>93</v>
      </c>
      <c r="AU1560" t="s"/>
      <c r="AV1560" t="s"/>
      <c r="AW1560" t="s"/>
      <c r="AX1560" t="s"/>
      <c r="AY1560" t="n">
        <v>754727</v>
      </c>
      <c r="AZ1560" t="s">
        <v>2292</v>
      </c>
      <c r="BA1560" t="s"/>
      <c r="BB1560" t="n">
        <v>247651</v>
      </c>
      <c r="BC1560" t="n">
        <v>98.8773500919342</v>
      </c>
      <c r="BD1560" t="n">
        <v>8.08583905197419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95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2291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815.63</v>
      </c>
      <c r="L1561" t="s">
        <v>77</v>
      </c>
      <c r="M1561" t="s"/>
      <c r="N1561" t="s">
        <v>229</v>
      </c>
      <c r="O1561" t="s">
        <v>79</v>
      </c>
      <c r="P1561" t="s">
        <v>2291</v>
      </c>
      <c r="Q1561" t="s"/>
      <c r="R1561" t="s">
        <v>237</v>
      </c>
      <c r="S1561" t="s">
        <v>2293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>
        <f>HYPERLINK("https://hotelmonitor-cachepage.eclerx.com/savepage/tk_15442505589275777_sr_2150.html","info")</f>
        <v/>
      </c>
      <c r="AA1561" t="n">
        <v>-754727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306</v>
      </c>
      <c r="AQ1561" t="s">
        <v>91</v>
      </c>
      <c r="AR1561" t="s">
        <v>92</v>
      </c>
      <c r="AS1561" t="s"/>
      <c r="AT1561" t="s">
        <v>93</v>
      </c>
      <c r="AU1561" t="s"/>
      <c r="AV1561" t="s"/>
      <c r="AW1561" t="s"/>
      <c r="AX1561" t="s"/>
      <c r="AY1561" t="n">
        <v>754727</v>
      </c>
      <c r="AZ1561" t="s">
        <v>2292</v>
      </c>
      <c r="BA1561" t="s"/>
      <c r="BB1561" t="n">
        <v>247651</v>
      </c>
      <c r="BC1561" t="n">
        <v>98.8773500919342</v>
      </c>
      <c r="BD1561" t="n">
        <v>8.08583905197419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95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2291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1019.54</v>
      </c>
      <c r="L1562" t="s">
        <v>77</v>
      </c>
      <c r="M1562" t="s"/>
      <c r="N1562" t="s">
        <v>229</v>
      </c>
      <c r="O1562" t="s">
        <v>79</v>
      </c>
      <c r="P1562" t="s">
        <v>2291</v>
      </c>
      <c r="Q1562" t="s"/>
      <c r="R1562" t="s">
        <v>237</v>
      </c>
      <c r="S1562" t="s">
        <v>656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>
        <f>HYPERLINK("https://hotelmonitor-cachepage.eclerx.com/savepage/tk_15442505589275777_sr_2150.html","info")</f>
        <v/>
      </c>
      <c r="AA1562" t="n">
        <v>-754727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306</v>
      </c>
      <c r="AQ1562" t="s">
        <v>91</v>
      </c>
      <c r="AR1562" t="s">
        <v>92</v>
      </c>
      <c r="AS1562" t="s"/>
      <c r="AT1562" t="s">
        <v>93</v>
      </c>
      <c r="AU1562" t="s"/>
      <c r="AV1562" t="s"/>
      <c r="AW1562" t="s"/>
      <c r="AX1562" t="s"/>
      <c r="AY1562" t="n">
        <v>754727</v>
      </c>
      <c r="AZ1562" t="s">
        <v>2292</v>
      </c>
      <c r="BA1562" t="s"/>
      <c r="BB1562" t="n">
        <v>247651</v>
      </c>
      <c r="BC1562" t="n">
        <v>98.8773500919342</v>
      </c>
      <c r="BD1562" t="n">
        <v>8.08583905197419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95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2291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1189.46</v>
      </c>
      <c r="L1563" t="s">
        <v>77</v>
      </c>
      <c r="M1563" t="s"/>
      <c r="N1563" t="s">
        <v>229</v>
      </c>
      <c r="O1563" t="s">
        <v>79</v>
      </c>
      <c r="P1563" t="s">
        <v>2291</v>
      </c>
      <c r="Q1563" t="s"/>
      <c r="R1563" t="s">
        <v>237</v>
      </c>
      <c r="S1563" t="s">
        <v>1324</v>
      </c>
      <c r="T1563" t="s">
        <v>82</v>
      </c>
      <c r="U1563" t="s">
        <v>83</v>
      </c>
      <c r="V1563" t="s">
        <v>84</v>
      </c>
      <c r="W1563" t="s">
        <v>105</v>
      </c>
      <c r="X1563" t="s"/>
      <c r="Y1563" t="s">
        <v>86</v>
      </c>
      <c r="Z1563">
        <f>HYPERLINK("https://hotelmonitor-cachepage.eclerx.com/savepage/tk_15442505589275777_sr_2150.html","info")</f>
        <v/>
      </c>
      <c r="AA1563" t="n">
        <v>-754727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306</v>
      </c>
      <c r="AQ1563" t="s">
        <v>91</v>
      </c>
      <c r="AR1563" t="s">
        <v>92</v>
      </c>
      <c r="AS1563" t="s"/>
      <c r="AT1563" t="s">
        <v>93</v>
      </c>
      <c r="AU1563" t="s"/>
      <c r="AV1563" t="s"/>
      <c r="AW1563" t="s"/>
      <c r="AX1563" t="s"/>
      <c r="AY1563" t="n">
        <v>754727</v>
      </c>
      <c r="AZ1563" t="s">
        <v>2292</v>
      </c>
      <c r="BA1563" t="s"/>
      <c r="BB1563" t="n">
        <v>247651</v>
      </c>
      <c r="BC1563" t="n">
        <v>98.8773500919342</v>
      </c>
      <c r="BD1563" t="n">
        <v>8.08583905197419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95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2294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2160.91</v>
      </c>
      <c r="L1564" t="s">
        <v>77</v>
      </c>
      <c r="M1564" t="s"/>
      <c r="N1564" t="s">
        <v>2295</v>
      </c>
      <c r="O1564" t="s">
        <v>79</v>
      </c>
      <c r="P1564" t="s">
        <v>2294</v>
      </c>
      <c r="Q1564" t="s"/>
      <c r="R1564" t="s">
        <v>80</v>
      </c>
      <c r="S1564" t="s">
        <v>1463</v>
      </c>
      <c r="T1564" t="s">
        <v>82</v>
      </c>
      <c r="U1564" t="s">
        <v>83</v>
      </c>
      <c r="V1564" t="s">
        <v>84</v>
      </c>
      <c r="W1564" t="s">
        <v>105</v>
      </c>
      <c r="X1564" t="s"/>
      <c r="Y1564" t="s">
        <v>86</v>
      </c>
      <c r="Z1564">
        <f>HYPERLINK("https://hotelmonitor-cachepage.eclerx.com/savepage/tk_15442500574237688_sr_2150.html","info")</f>
        <v/>
      </c>
      <c r="AA1564" t="n">
        <v>-3791591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93</v>
      </c>
      <c r="AQ1564" t="s">
        <v>91</v>
      </c>
      <c r="AR1564" t="s">
        <v>92</v>
      </c>
      <c r="AS1564" t="s"/>
      <c r="AT1564" t="s">
        <v>93</v>
      </c>
      <c r="AU1564" t="s"/>
      <c r="AV1564" t="s"/>
      <c r="AW1564" t="s"/>
      <c r="AX1564" t="s"/>
      <c r="AY1564" t="n">
        <v>3791591</v>
      </c>
      <c r="AZ1564" t="s">
        <v>2296</v>
      </c>
      <c r="BA1564" t="s"/>
      <c r="BB1564" t="n">
        <v>774190</v>
      </c>
      <c r="BC1564" t="n">
        <v>98.7475815</v>
      </c>
      <c r="BD1564" t="n">
        <v>8.061344099999999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95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2297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2463.89</v>
      </c>
      <c r="L1565" t="s">
        <v>77</v>
      </c>
      <c r="M1565" t="s"/>
      <c r="N1565" t="s">
        <v>2298</v>
      </c>
      <c r="O1565" t="s">
        <v>79</v>
      </c>
      <c r="P1565" t="s">
        <v>2297</v>
      </c>
      <c r="Q1565" t="s"/>
      <c r="R1565" t="s">
        <v>337</v>
      </c>
      <c r="S1565" t="s">
        <v>1052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>
        <f>HYPERLINK("https://hotelmonitor-cachepage.eclerx.com/savepage/tk_15442501283295145_sr_2150.html","info")</f>
        <v/>
      </c>
      <c r="AA1565" t="n">
        <v>-3791646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129</v>
      </c>
      <c r="AQ1565" t="s">
        <v>91</v>
      </c>
      <c r="AR1565" t="s">
        <v>92</v>
      </c>
      <c r="AS1565" t="s"/>
      <c r="AT1565" t="s">
        <v>93</v>
      </c>
      <c r="AU1565" t="s"/>
      <c r="AV1565" t="s"/>
      <c r="AW1565" t="s"/>
      <c r="AX1565" t="s"/>
      <c r="AY1565" t="n">
        <v>3791646</v>
      </c>
      <c r="AZ1565" t="s">
        <v>2299</v>
      </c>
      <c r="BA1565" t="s"/>
      <c r="BB1565" t="n">
        <v>2159450</v>
      </c>
      <c r="BC1565" t="n">
        <v>98.8848978281021</v>
      </c>
      <c r="BD1565" t="n">
        <v>8.099615777269049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95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2300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1552.56</v>
      </c>
      <c r="L1566" t="s">
        <v>77</v>
      </c>
      <c r="M1566" t="s"/>
      <c r="N1566" t="s">
        <v>2301</v>
      </c>
      <c r="O1566" t="s">
        <v>79</v>
      </c>
      <c r="P1566" t="s">
        <v>2300</v>
      </c>
      <c r="Q1566" t="s"/>
      <c r="R1566" t="s">
        <v>80</v>
      </c>
      <c r="S1566" t="s">
        <v>2302</v>
      </c>
      <c r="T1566" t="s">
        <v>82</v>
      </c>
      <c r="U1566" t="s">
        <v>83</v>
      </c>
      <c r="V1566" t="s">
        <v>84</v>
      </c>
      <c r="W1566" t="s">
        <v>105</v>
      </c>
      <c r="X1566" t="s"/>
      <c r="Y1566" t="s">
        <v>86</v>
      </c>
      <c r="Z1566">
        <f>HYPERLINK("https://hotelmonitor-cachepage.eclerx.com/savepage/tk_15442506919475427_sr_2150.html","info")</f>
        <v/>
      </c>
      <c r="AA1566" t="n">
        <v>-6677164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89</v>
      </c>
      <c r="AO1566" t="s">
        <v>2303</v>
      </c>
      <c r="AP1566" t="n">
        <v>357</v>
      </c>
      <c r="AQ1566" t="s">
        <v>91</v>
      </c>
      <c r="AR1566" t="s">
        <v>71</v>
      </c>
      <c r="AS1566" t="s"/>
      <c r="AT1566" t="s">
        <v>93</v>
      </c>
      <c r="AU1566" t="s"/>
      <c r="AV1566" t="s"/>
      <c r="AW1566" t="s"/>
      <c r="AX1566" t="s"/>
      <c r="AY1566" t="n">
        <v>6677164</v>
      </c>
      <c r="AZ1566" t="s">
        <v>2304</v>
      </c>
      <c r="BA1566" t="s"/>
      <c r="BB1566" t="n">
        <v>108924</v>
      </c>
      <c r="BC1566" t="n">
        <v>98.8125381469727</v>
      </c>
      <c r="BD1566" t="n">
        <v>8.045186042785639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95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2300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1552.56</v>
      </c>
      <c r="L1567" t="s">
        <v>77</v>
      </c>
      <c r="M1567" t="s"/>
      <c r="N1567" t="s">
        <v>2301</v>
      </c>
      <c r="O1567" t="s">
        <v>79</v>
      </c>
      <c r="P1567" t="s">
        <v>2300</v>
      </c>
      <c r="Q1567" t="s"/>
      <c r="R1567" t="s">
        <v>80</v>
      </c>
      <c r="S1567" t="s">
        <v>2302</v>
      </c>
      <c r="T1567" t="s">
        <v>82</v>
      </c>
      <c r="U1567" t="s">
        <v>83</v>
      </c>
      <c r="V1567" t="s">
        <v>84</v>
      </c>
      <c r="W1567" t="s">
        <v>105</v>
      </c>
      <c r="X1567" t="s"/>
      <c r="Y1567" t="s">
        <v>86</v>
      </c>
      <c r="Z1567">
        <f>HYPERLINK("https://hotelmonitor-cachepage.eclerx.com/savepage/tk_15442506919475427_sr_2150.html","info")</f>
        <v/>
      </c>
      <c r="AA1567" t="n">
        <v>-6677164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89</v>
      </c>
      <c r="AO1567" t="s">
        <v>2303</v>
      </c>
      <c r="AP1567" t="n">
        <v>357</v>
      </c>
      <c r="AQ1567" t="s">
        <v>91</v>
      </c>
      <c r="AR1567" t="s">
        <v>71</v>
      </c>
      <c r="AS1567" t="s"/>
      <c r="AT1567" t="s">
        <v>93</v>
      </c>
      <c r="AU1567" t="s"/>
      <c r="AV1567" t="s"/>
      <c r="AW1567" t="s"/>
      <c r="AX1567" t="s"/>
      <c r="AY1567" t="n">
        <v>6677164</v>
      </c>
      <c r="AZ1567" t="s">
        <v>2304</v>
      </c>
      <c r="BA1567" t="s"/>
      <c r="BB1567" t="n">
        <v>108924</v>
      </c>
      <c r="BC1567" t="n">
        <v>98.8125381469727</v>
      </c>
      <c r="BD1567" t="n">
        <v>8.045186042785639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95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2305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3621.27</v>
      </c>
      <c r="L1568" t="s">
        <v>77</v>
      </c>
      <c r="M1568" t="s"/>
      <c r="N1568" t="s">
        <v>2306</v>
      </c>
      <c r="O1568" t="s">
        <v>79</v>
      </c>
      <c r="P1568" t="s">
        <v>2305</v>
      </c>
      <c r="Q1568" t="s"/>
      <c r="R1568" t="s">
        <v>168</v>
      </c>
      <c r="S1568" t="s">
        <v>2307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>
        <f>HYPERLINK("https://hotelmonitor-cachepage.eclerx.com/savepage/tk_15442507714171267_sr_2150.html","info")</f>
        <v/>
      </c>
      <c r="AA1568" t="n">
        <v>-6797506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89</v>
      </c>
      <c r="AO1568" t="s">
        <v>2308</v>
      </c>
      <c r="AP1568" t="n">
        <v>387</v>
      </c>
      <c r="AQ1568" t="s">
        <v>91</v>
      </c>
      <c r="AR1568" t="s">
        <v>71</v>
      </c>
      <c r="AS1568" t="s"/>
      <c r="AT1568" t="s">
        <v>93</v>
      </c>
      <c r="AU1568" t="s"/>
      <c r="AV1568" t="s"/>
      <c r="AW1568" t="s"/>
      <c r="AX1568" t="s"/>
      <c r="AY1568" t="n">
        <v>6797506</v>
      </c>
      <c r="AZ1568" t="s"/>
      <c r="BA1568" t="s"/>
      <c r="BB1568" t="n">
        <v>5906071</v>
      </c>
      <c r="BC1568" t="n">
        <v>98.82655699999999</v>
      </c>
      <c r="BD1568" t="n">
        <v>8.033385000000001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95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2305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3621.27</v>
      </c>
      <c r="L1569" t="s">
        <v>77</v>
      </c>
      <c r="M1569" t="s"/>
      <c r="N1569" t="s">
        <v>2309</v>
      </c>
      <c r="O1569" t="s">
        <v>79</v>
      </c>
      <c r="P1569" t="s">
        <v>2305</v>
      </c>
      <c r="Q1569" t="s"/>
      <c r="R1569" t="s">
        <v>168</v>
      </c>
      <c r="S1569" t="s">
        <v>2307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>
        <f>HYPERLINK("https://hotelmonitor-cachepage.eclerx.com/savepage/tk_15442507714171267_sr_2150.html","info")</f>
        <v/>
      </c>
      <c r="AA1569" t="n">
        <v>-6797506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89</v>
      </c>
      <c r="AO1569" t="s">
        <v>2308</v>
      </c>
      <c r="AP1569" t="n">
        <v>387</v>
      </c>
      <c r="AQ1569" t="s">
        <v>91</v>
      </c>
      <c r="AR1569" t="s">
        <v>71</v>
      </c>
      <c r="AS1569" t="s"/>
      <c r="AT1569" t="s">
        <v>93</v>
      </c>
      <c r="AU1569" t="s"/>
      <c r="AV1569" t="s"/>
      <c r="AW1569" t="s"/>
      <c r="AX1569" t="s"/>
      <c r="AY1569" t="n">
        <v>6797506</v>
      </c>
      <c r="AZ1569" t="s"/>
      <c r="BA1569" t="s"/>
      <c r="BB1569" t="n">
        <v>5906071</v>
      </c>
      <c r="BC1569" t="n">
        <v>98.82655699999999</v>
      </c>
      <c r="BD1569" t="n">
        <v>8.033385000000001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95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2305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3621.27</v>
      </c>
      <c r="L1570" t="s">
        <v>77</v>
      </c>
      <c r="M1570" t="s"/>
      <c r="N1570" t="s">
        <v>2306</v>
      </c>
      <c r="O1570" t="s">
        <v>79</v>
      </c>
      <c r="P1570" t="s">
        <v>2305</v>
      </c>
      <c r="Q1570" t="s"/>
      <c r="R1570" t="s">
        <v>168</v>
      </c>
      <c r="S1570" t="s">
        <v>2307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>
        <f>HYPERLINK("https://hotelmonitor-cachepage.eclerx.com/savepage/tk_15442507714171267_sr_2150.html","info")</f>
        <v/>
      </c>
      <c r="AA1570" t="n">
        <v>-6797506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89</v>
      </c>
      <c r="AO1570" t="s">
        <v>2308</v>
      </c>
      <c r="AP1570" t="n">
        <v>387</v>
      </c>
      <c r="AQ1570" t="s">
        <v>91</v>
      </c>
      <c r="AR1570" t="s">
        <v>261</v>
      </c>
      <c r="AS1570" t="s"/>
      <c r="AT1570" t="s">
        <v>93</v>
      </c>
      <c r="AU1570" t="s"/>
      <c r="AV1570" t="s"/>
      <c r="AW1570" t="s"/>
      <c r="AX1570" t="s"/>
      <c r="AY1570" t="n">
        <v>6797506</v>
      </c>
      <c r="AZ1570" t="s"/>
      <c r="BA1570" t="s"/>
      <c r="BB1570" t="n">
        <v>5906071</v>
      </c>
      <c r="BC1570" t="n">
        <v>98.82655699999999</v>
      </c>
      <c r="BD1570" t="n">
        <v>8.033385000000001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95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2305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3621.27</v>
      </c>
      <c r="L1571" t="s">
        <v>77</v>
      </c>
      <c r="M1571" t="s"/>
      <c r="N1571" t="s">
        <v>2309</v>
      </c>
      <c r="O1571" t="s">
        <v>79</v>
      </c>
      <c r="P1571" t="s">
        <v>2305</v>
      </c>
      <c r="Q1571" t="s"/>
      <c r="R1571" t="s">
        <v>168</v>
      </c>
      <c r="S1571" t="s">
        <v>2307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>
        <f>HYPERLINK("https://hotelmonitor-cachepage.eclerx.com/savepage/tk_15442507714171267_sr_2150.html","info")</f>
        <v/>
      </c>
      <c r="AA1571" t="n">
        <v>-6797506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89</v>
      </c>
      <c r="AO1571" t="s">
        <v>2308</v>
      </c>
      <c r="AP1571" t="n">
        <v>387</v>
      </c>
      <c r="AQ1571" t="s">
        <v>91</v>
      </c>
      <c r="AR1571" t="s">
        <v>261</v>
      </c>
      <c r="AS1571" t="s"/>
      <c r="AT1571" t="s">
        <v>93</v>
      </c>
      <c r="AU1571" t="s"/>
      <c r="AV1571" t="s"/>
      <c r="AW1571" t="s"/>
      <c r="AX1571" t="s"/>
      <c r="AY1571" t="n">
        <v>6797506</v>
      </c>
      <c r="AZ1571" t="s"/>
      <c r="BA1571" t="s"/>
      <c r="BB1571" t="n">
        <v>5906071</v>
      </c>
      <c r="BC1571" t="n">
        <v>98.82655699999999</v>
      </c>
      <c r="BD1571" t="n">
        <v>8.033385000000001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95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2305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3914.1</v>
      </c>
      <c r="L1572" t="s">
        <v>77</v>
      </c>
      <c r="M1572" t="s"/>
      <c r="N1572" t="s">
        <v>2310</v>
      </c>
      <c r="O1572" t="s">
        <v>79</v>
      </c>
      <c r="P1572" t="s">
        <v>2305</v>
      </c>
      <c r="Q1572" t="s"/>
      <c r="R1572" t="s">
        <v>168</v>
      </c>
      <c r="S1572" t="s">
        <v>2311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>
        <f>HYPERLINK("https://hotelmonitor-cachepage.eclerx.com/savepage/tk_15442507714171267_sr_2150.html","info")</f>
        <v/>
      </c>
      <c r="AA1572" t="n">
        <v>-6797506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89</v>
      </c>
      <c r="AO1572" t="s">
        <v>2312</v>
      </c>
      <c r="AP1572" t="n">
        <v>387</v>
      </c>
      <c r="AQ1572" t="s">
        <v>91</v>
      </c>
      <c r="AR1572" t="s">
        <v>71</v>
      </c>
      <c r="AS1572" t="s"/>
      <c r="AT1572" t="s">
        <v>93</v>
      </c>
      <c r="AU1572" t="s"/>
      <c r="AV1572" t="s"/>
      <c r="AW1572" t="s"/>
      <c r="AX1572" t="s"/>
      <c r="AY1572" t="n">
        <v>6797506</v>
      </c>
      <c r="AZ1572" t="s"/>
      <c r="BA1572" t="s"/>
      <c r="BB1572" t="n">
        <v>5906071</v>
      </c>
      <c r="BC1572" t="n">
        <v>98.82655699999999</v>
      </c>
      <c r="BD1572" t="n">
        <v>8.033385000000001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95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2305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3914.1</v>
      </c>
      <c r="L1573" t="s">
        <v>77</v>
      </c>
      <c r="M1573" t="s"/>
      <c r="N1573" t="s">
        <v>2310</v>
      </c>
      <c r="O1573" t="s">
        <v>79</v>
      </c>
      <c r="P1573" t="s">
        <v>2305</v>
      </c>
      <c r="Q1573" t="s"/>
      <c r="R1573" t="s">
        <v>168</v>
      </c>
      <c r="S1573" t="s">
        <v>2311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HYPERLINK("https://hotelmonitor-cachepage.eclerx.com/savepage/tk_15442507714171267_sr_2150.html","info")</f>
        <v/>
      </c>
      <c r="AA1573" t="n">
        <v>-6797506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89</v>
      </c>
      <c r="AO1573" t="s">
        <v>2312</v>
      </c>
      <c r="AP1573" t="n">
        <v>387</v>
      </c>
      <c r="AQ1573" t="s">
        <v>91</v>
      </c>
      <c r="AR1573" t="s">
        <v>261</v>
      </c>
      <c r="AS1573" t="s"/>
      <c r="AT1573" t="s">
        <v>93</v>
      </c>
      <c r="AU1573" t="s"/>
      <c r="AV1573" t="s"/>
      <c r="AW1573" t="s"/>
      <c r="AX1573" t="s"/>
      <c r="AY1573" t="n">
        <v>6797506</v>
      </c>
      <c r="AZ1573" t="s"/>
      <c r="BA1573" t="s"/>
      <c r="BB1573" t="n">
        <v>5906071</v>
      </c>
      <c r="BC1573" t="n">
        <v>98.82655699999999</v>
      </c>
      <c r="BD1573" t="n">
        <v>8.033385000000001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95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2305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4168.47</v>
      </c>
      <c r="L1574" t="s">
        <v>77</v>
      </c>
      <c r="M1574" t="s"/>
      <c r="N1574" t="s">
        <v>2313</v>
      </c>
      <c r="O1574" t="s">
        <v>79</v>
      </c>
      <c r="P1574" t="s">
        <v>2305</v>
      </c>
      <c r="Q1574" t="s"/>
      <c r="R1574" t="s">
        <v>168</v>
      </c>
      <c r="S1574" t="s">
        <v>2314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HYPERLINK("https://hotelmonitor-cachepage.eclerx.com/savepage/tk_15442507714171267_sr_2150.html","info")</f>
        <v/>
      </c>
      <c r="AA1574" t="n">
        <v>-6797506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89</v>
      </c>
      <c r="AO1574" t="s">
        <v>2315</v>
      </c>
      <c r="AP1574" t="n">
        <v>387</v>
      </c>
      <c r="AQ1574" t="s">
        <v>91</v>
      </c>
      <c r="AR1574" t="s">
        <v>71</v>
      </c>
      <c r="AS1574" t="s"/>
      <c r="AT1574" t="s">
        <v>93</v>
      </c>
      <c r="AU1574" t="s"/>
      <c r="AV1574" t="s"/>
      <c r="AW1574" t="s"/>
      <c r="AX1574" t="s"/>
      <c r="AY1574" t="n">
        <v>6797506</v>
      </c>
      <c r="AZ1574" t="s"/>
      <c r="BA1574" t="s"/>
      <c r="BB1574" t="n">
        <v>5906071</v>
      </c>
      <c r="BC1574" t="n">
        <v>98.82655699999999</v>
      </c>
      <c r="BD1574" t="n">
        <v>8.033385000000001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95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2305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4168.47</v>
      </c>
      <c r="L1575" t="s">
        <v>77</v>
      </c>
      <c r="M1575" t="s"/>
      <c r="N1575" t="s">
        <v>2316</v>
      </c>
      <c r="O1575" t="s">
        <v>79</v>
      </c>
      <c r="P1575" t="s">
        <v>2305</v>
      </c>
      <c r="Q1575" t="s"/>
      <c r="R1575" t="s">
        <v>168</v>
      </c>
      <c r="S1575" t="s">
        <v>2314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>
        <f>HYPERLINK("https://hotelmonitor-cachepage.eclerx.com/savepage/tk_15442507714171267_sr_2150.html","info")</f>
        <v/>
      </c>
      <c r="AA1575" t="n">
        <v>-6797506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89</v>
      </c>
      <c r="AO1575" t="s">
        <v>2315</v>
      </c>
      <c r="AP1575" t="n">
        <v>387</v>
      </c>
      <c r="AQ1575" t="s">
        <v>91</v>
      </c>
      <c r="AR1575" t="s">
        <v>71</v>
      </c>
      <c r="AS1575" t="s"/>
      <c r="AT1575" t="s">
        <v>93</v>
      </c>
      <c r="AU1575" t="s"/>
      <c r="AV1575" t="s"/>
      <c r="AW1575" t="s"/>
      <c r="AX1575" t="s"/>
      <c r="AY1575" t="n">
        <v>6797506</v>
      </c>
      <c r="AZ1575" t="s"/>
      <c r="BA1575" t="s"/>
      <c r="BB1575" t="n">
        <v>5906071</v>
      </c>
      <c r="BC1575" t="n">
        <v>98.82655699999999</v>
      </c>
      <c r="BD1575" t="n">
        <v>8.033385000000001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95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2305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4168.47</v>
      </c>
      <c r="L1576" t="s">
        <v>77</v>
      </c>
      <c r="M1576" t="s"/>
      <c r="N1576" t="s">
        <v>2313</v>
      </c>
      <c r="O1576" t="s">
        <v>79</v>
      </c>
      <c r="P1576" t="s">
        <v>2305</v>
      </c>
      <c r="Q1576" t="s"/>
      <c r="R1576" t="s">
        <v>168</v>
      </c>
      <c r="S1576" t="s">
        <v>2314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HYPERLINK("https://hotelmonitor-cachepage.eclerx.com/savepage/tk_15442507714171267_sr_2150.html","info")</f>
        <v/>
      </c>
      <c r="AA1576" t="n">
        <v>-6797506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89</v>
      </c>
      <c r="AO1576" t="s">
        <v>2315</v>
      </c>
      <c r="AP1576" t="n">
        <v>387</v>
      </c>
      <c r="AQ1576" t="s">
        <v>91</v>
      </c>
      <c r="AR1576" t="s">
        <v>261</v>
      </c>
      <c r="AS1576" t="s"/>
      <c r="AT1576" t="s">
        <v>93</v>
      </c>
      <c r="AU1576" t="s"/>
      <c r="AV1576" t="s"/>
      <c r="AW1576" t="s"/>
      <c r="AX1576" t="s"/>
      <c r="AY1576" t="n">
        <v>6797506</v>
      </c>
      <c r="AZ1576" t="s"/>
      <c r="BA1576" t="s"/>
      <c r="BB1576" t="n">
        <v>5906071</v>
      </c>
      <c r="BC1576" t="n">
        <v>98.82655699999999</v>
      </c>
      <c r="BD1576" t="n">
        <v>8.033385000000001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95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2305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4168.47</v>
      </c>
      <c r="L1577" t="s">
        <v>77</v>
      </c>
      <c r="M1577" t="s"/>
      <c r="N1577" t="s">
        <v>2316</v>
      </c>
      <c r="O1577" t="s">
        <v>79</v>
      </c>
      <c r="P1577" t="s">
        <v>2305</v>
      </c>
      <c r="Q1577" t="s"/>
      <c r="R1577" t="s">
        <v>168</v>
      </c>
      <c r="S1577" t="s">
        <v>2314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>
        <f>HYPERLINK("https://hotelmonitor-cachepage.eclerx.com/savepage/tk_15442507714171267_sr_2150.html","info")</f>
        <v/>
      </c>
      <c r="AA1577" t="n">
        <v>-6797506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89</v>
      </c>
      <c r="AO1577" t="s">
        <v>2315</v>
      </c>
      <c r="AP1577" t="n">
        <v>387</v>
      </c>
      <c r="AQ1577" t="s">
        <v>91</v>
      </c>
      <c r="AR1577" t="s">
        <v>261</v>
      </c>
      <c r="AS1577" t="s"/>
      <c r="AT1577" t="s">
        <v>93</v>
      </c>
      <c r="AU1577" t="s"/>
      <c r="AV1577" t="s"/>
      <c r="AW1577" t="s"/>
      <c r="AX1577" t="s"/>
      <c r="AY1577" t="n">
        <v>6797506</v>
      </c>
      <c r="AZ1577" t="s"/>
      <c r="BA1577" t="s"/>
      <c r="BB1577" t="n">
        <v>5906071</v>
      </c>
      <c r="BC1577" t="n">
        <v>98.82655699999999</v>
      </c>
      <c r="BD1577" t="n">
        <v>8.033385000000001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95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2305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4348.95</v>
      </c>
      <c r="L1578" t="s">
        <v>77</v>
      </c>
      <c r="M1578" t="s"/>
      <c r="N1578" t="s">
        <v>2317</v>
      </c>
      <c r="O1578" t="s">
        <v>79</v>
      </c>
      <c r="P1578" t="s">
        <v>2305</v>
      </c>
      <c r="Q1578" t="s"/>
      <c r="R1578" t="s">
        <v>168</v>
      </c>
      <c r="S1578" t="s">
        <v>2318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>
        <f>HYPERLINK("https://hotelmonitor-cachepage.eclerx.com/savepage/tk_15442507714171267_sr_2150.html","info")</f>
        <v/>
      </c>
      <c r="AA1578" t="n">
        <v>-6797506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89</v>
      </c>
      <c r="AO1578" t="s">
        <v>2319</v>
      </c>
      <c r="AP1578" t="n">
        <v>387</v>
      </c>
      <c r="AQ1578" t="s">
        <v>91</v>
      </c>
      <c r="AR1578" t="s">
        <v>132</v>
      </c>
      <c r="AS1578" t="s"/>
      <c r="AT1578" t="s">
        <v>93</v>
      </c>
      <c r="AU1578" t="s"/>
      <c r="AV1578" t="s"/>
      <c r="AW1578" t="s"/>
      <c r="AX1578" t="s"/>
      <c r="AY1578" t="n">
        <v>6797506</v>
      </c>
      <c r="AZ1578" t="s"/>
      <c r="BA1578" t="s"/>
      <c r="BB1578" t="n">
        <v>5906071</v>
      </c>
      <c r="BC1578" t="n">
        <v>98.82655699999999</v>
      </c>
      <c r="BD1578" t="n">
        <v>8.033385000000001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95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2305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5693.43</v>
      </c>
      <c r="L1579" t="s">
        <v>77</v>
      </c>
      <c r="M1579" t="s"/>
      <c r="N1579" t="s">
        <v>2320</v>
      </c>
      <c r="O1579" t="s">
        <v>79</v>
      </c>
      <c r="P1579" t="s">
        <v>2305</v>
      </c>
      <c r="Q1579" t="s"/>
      <c r="R1579" t="s">
        <v>168</v>
      </c>
      <c r="S1579" t="s">
        <v>2321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>
        <f>HYPERLINK("https://hotelmonitor-cachepage.eclerx.com/savepage/tk_15442507714171267_sr_2150.html","info")</f>
        <v/>
      </c>
      <c r="AA1579" t="n">
        <v>-6797506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89</v>
      </c>
      <c r="AO1579" t="s">
        <v>2322</v>
      </c>
      <c r="AP1579" t="n">
        <v>387</v>
      </c>
      <c r="AQ1579" t="s">
        <v>91</v>
      </c>
      <c r="AR1579" t="s">
        <v>71</v>
      </c>
      <c r="AS1579" t="s"/>
      <c r="AT1579" t="s">
        <v>93</v>
      </c>
      <c r="AU1579" t="s"/>
      <c r="AV1579" t="s"/>
      <c r="AW1579" t="s"/>
      <c r="AX1579" t="s"/>
      <c r="AY1579" t="n">
        <v>6797506</v>
      </c>
      <c r="AZ1579" t="s"/>
      <c r="BA1579" t="s"/>
      <c r="BB1579" t="n">
        <v>5906071</v>
      </c>
      <c r="BC1579" t="n">
        <v>98.82655699999999</v>
      </c>
      <c r="BD1579" t="n">
        <v>8.033385000000001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95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2305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5693.43</v>
      </c>
      <c r="L1580" t="s">
        <v>77</v>
      </c>
      <c r="M1580" t="s"/>
      <c r="N1580" t="s">
        <v>2320</v>
      </c>
      <c r="O1580" t="s">
        <v>79</v>
      </c>
      <c r="P1580" t="s">
        <v>2305</v>
      </c>
      <c r="Q1580" t="s"/>
      <c r="R1580" t="s">
        <v>168</v>
      </c>
      <c r="S1580" t="s">
        <v>2321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>
        <f>HYPERLINK("https://hotelmonitor-cachepage.eclerx.com/savepage/tk_15442507714171267_sr_2150.html","info")</f>
        <v/>
      </c>
      <c r="AA1580" t="n">
        <v>-6797506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89</v>
      </c>
      <c r="AO1580" t="s">
        <v>2322</v>
      </c>
      <c r="AP1580" t="n">
        <v>387</v>
      </c>
      <c r="AQ1580" t="s">
        <v>91</v>
      </c>
      <c r="AR1580" t="s">
        <v>261</v>
      </c>
      <c r="AS1580" t="s"/>
      <c r="AT1580" t="s">
        <v>93</v>
      </c>
      <c r="AU1580" t="s"/>
      <c r="AV1580" t="s"/>
      <c r="AW1580" t="s"/>
      <c r="AX1580" t="s"/>
      <c r="AY1580" t="n">
        <v>6797506</v>
      </c>
      <c r="AZ1580" t="s"/>
      <c r="BA1580" t="s"/>
      <c r="BB1580" t="n">
        <v>5906071</v>
      </c>
      <c r="BC1580" t="n">
        <v>98.82655699999999</v>
      </c>
      <c r="BD1580" t="n">
        <v>8.033385000000001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95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2305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6710.07</v>
      </c>
      <c r="L1581" t="s">
        <v>77</v>
      </c>
      <c r="M1581" t="s"/>
      <c r="N1581" t="s">
        <v>2323</v>
      </c>
      <c r="O1581" t="s">
        <v>79</v>
      </c>
      <c r="P1581" t="s">
        <v>2305</v>
      </c>
      <c r="Q1581" t="s"/>
      <c r="R1581" t="s">
        <v>168</v>
      </c>
      <c r="S1581" t="s">
        <v>2324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>
        <f>HYPERLINK("https://hotelmonitor-cachepage.eclerx.com/savepage/tk_15442507714171267_sr_2150.html","info")</f>
        <v/>
      </c>
      <c r="AA1581" t="n">
        <v>-6797506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89</v>
      </c>
      <c r="AO1581" t="s">
        <v>2325</v>
      </c>
      <c r="AP1581" t="n">
        <v>387</v>
      </c>
      <c r="AQ1581" t="s">
        <v>91</v>
      </c>
      <c r="AR1581" t="s">
        <v>71</v>
      </c>
      <c r="AS1581" t="s"/>
      <c r="AT1581" t="s">
        <v>93</v>
      </c>
      <c r="AU1581" t="s"/>
      <c r="AV1581" t="s"/>
      <c r="AW1581" t="s"/>
      <c r="AX1581" t="s"/>
      <c r="AY1581" t="n">
        <v>6797506</v>
      </c>
      <c r="AZ1581" t="s"/>
      <c r="BA1581" t="s"/>
      <c r="BB1581" t="n">
        <v>5906071</v>
      </c>
      <c r="BC1581" t="n">
        <v>98.82655699999999</v>
      </c>
      <c r="BD1581" t="n">
        <v>8.033385000000001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95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2305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6710.07</v>
      </c>
      <c r="L1582" t="s">
        <v>77</v>
      </c>
      <c r="M1582" t="s"/>
      <c r="N1582" t="s">
        <v>2323</v>
      </c>
      <c r="O1582" t="s">
        <v>79</v>
      </c>
      <c r="P1582" t="s">
        <v>2305</v>
      </c>
      <c r="Q1582" t="s"/>
      <c r="R1582" t="s">
        <v>168</v>
      </c>
      <c r="S1582" t="s">
        <v>2324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>
        <f>HYPERLINK("https://hotelmonitor-cachepage.eclerx.com/savepage/tk_15442507714171267_sr_2150.html","info")</f>
        <v/>
      </c>
      <c r="AA1582" t="n">
        <v>-6797506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89</v>
      </c>
      <c r="AO1582" t="s">
        <v>2325</v>
      </c>
      <c r="AP1582" t="n">
        <v>387</v>
      </c>
      <c r="AQ1582" t="s">
        <v>91</v>
      </c>
      <c r="AR1582" t="s">
        <v>261</v>
      </c>
      <c r="AS1582" t="s"/>
      <c r="AT1582" t="s">
        <v>93</v>
      </c>
      <c r="AU1582" t="s"/>
      <c r="AV1582" t="s"/>
      <c r="AW1582" t="s"/>
      <c r="AX1582" t="s"/>
      <c r="AY1582" t="n">
        <v>6797506</v>
      </c>
      <c r="AZ1582" t="s"/>
      <c r="BA1582" t="s"/>
      <c r="BB1582" t="n">
        <v>5906071</v>
      </c>
      <c r="BC1582" t="n">
        <v>98.82655699999999</v>
      </c>
      <c r="BD1582" t="n">
        <v>8.033385000000001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95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2326</v>
      </c>
      <c r="F1583" t="n">
        <v>1696143</v>
      </c>
      <c r="G1583" t="s">
        <v>74</v>
      </c>
      <c r="H1583" t="s">
        <v>75</v>
      </c>
      <c r="I1583" t="s"/>
      <c r="J1583" t="s">
        <v>76</v>
      </c>
      <c r="K1583" t="n">
        <v>1685.88</v>
      </c>
      <c r="L1583" t="s">
        <v>77</v>
      </c>
      <c r="M1583" t="s"/>
      <c r="N1583" t="s">
        <v>444</v>
      </c>
      <c r="O1583" t="s">
        <v>79</v>
      </c>
      <c r="P1583" t="s">
        <v>2327</v>
      </c>
      <c r="Q1583" t="s"/>
      <c r="R1583" t="s">
        <v>80</v>
      </c>
      <c r="S1583" t="s">
        <v>2328</v>
      </c>
      <c r="T1583" t="s">
        <v>82</v>
      </c>
      <c r="U1583" t="s">
        <v>83</v>
      </c>
      <c r="V1583" t="s">
        <v>84</v>
      </c>
      <c r="W1583" t="s">
        <v>105</v>
      </c>
      <c r="X1583" t="s"/>
      <c r="Y1583" t="s">
        <v>86</v>
      </c>
      <c r="Z1583">
        <f>HYPERLINK("https://hotelmonitor-cachepage.eclerx.com/savepage/tk_15442503826633906_sr_2150.html","info")</f>
        <v/>
      </c>
      <c r="AA1583" t="n">
        <v>257229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89</v>
      </c>
      <c r="AO1583" t="s">
        <v>2329</v>
      </c>
      <c r="AP1583" t="n">
        <v>233</v>
      </c>
      <c r="AQ1583" t="s">
        <v>91</v>
      </c>
      <c r="AR1583" t="s">
        <v>71</v>
      </c>
      <c r="AS1583" t="s"/>
      <c r="AT1583" t="s">
        <v>93</v>
      </c>
      <c r="AU1583" t="s"/>
      <c r="AV1583" t="s"/>
      <c r="AW1583" t="s"/>
      <c r="AX1583" t="s"/>
      <c r="AY1583" t="n">
        <v>955344</v>
      </c>
      <c r="AZ1583" t="s">
        <v>2330</v>
      </c>
      <c r="BA1583" t="s"/>
      <c r="BB1583" t="n">
        <v>301952</v>
      </c>
      <c r="BC1583" t="n">
        <v>98.8610120057274</v>
      </c>
      <c r="BD1583" t="n">
        <v>8.028910490231301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95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2326</v>
      </c>
      <c r="F1584" t="n">
        <v>1696143</v>
      </c>
      <c r="G1584" t="s">
        <v>74</v>
      </c>
      <c r="H1584" t="s">
        <v>75</v>
      </c>
      <c r="I1584" t="s"/>
      <c r="J1584" t="s">
        <v>76</v>
      </c>
      <c r="K1584" t="n">
        <v>1685.88</v>
      </c>
      <c r="L1584" t="s">
        <v>77</v>
      </c>
      <c r="M1584" t="s"/>
      <c r="N1584" t="s">
        <v>444</v>
      </c>
      <c r="O1584" t="s">
        <v>79</v>
      </c>
      <c r="P1584" t="s">
        <v>2327</v>
      </c>
      <c r="Q1584" t="s"/>
      <c r="R1584" t="s">
        <v>80</v>
      </c>
      <c r="S1584" t="s">
        <v>2328</v>
      </c>
      <c r="T1584" t="s">
        <v>82</v>
      </c>
      <c r="U1584" t="s">
        <v>83</v>
      </c>
      <c r="V1584" t="s">
        <v>84</v>
      </c>
      <c r="W1584" t="s">
        <v>105</v>
      </c>
      <c r="X1584" t="s"/>
      <c r="Y1584" t="s">
        <v>86</v>
      </c>
      <c r="Z1584">
        <f>HYPERLINK("https://hotelmonitor-cachepage.eclerx.com/savepage/tk_15442503826633906_sr_2150.html","info")</f>
        <v/>
      </c>
      <c r="AA1584" t="n">
        <v>257229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89</v>
      </c>
      <c r="AO1584" t="s">
        <v>2329</v>
      </c>
      <c r="AP1584" t="n">
        <v>233</v>
      </c>
      <c r="AQ1584" t="s">
        <v>91</v>
      </c>
      <c r="AR1584" t="s">
        <v>261</v>
      </c>
      <c r="AS1584" t="s"/>
      <c r="AT1584" t="s">
        <v>93</v>
      </c>
      <c r="AU1584" t="s"/>
      <c r="AV1584" t="s"/>
      <c r="AW1584" t="s"/>
      <c r="AX1584" t="s"/>
      <c r="AY1584" t="n">
        <v>955344</v>
      </c>
      <c r="AZ1584" t="s">
        <v>2330</v>
      </c>
      <c r="BA1584" t="s"/>
      <c r="BB1584" t="n">
        <v>301952</v>
      </c>
      <c r="BC1584" t="n">
        <v>98.8610120057274</v>
      </c>
      <c r="BD1584" t="n">
        <v>8.028910490231301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95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2326</v>
      </c>
      <c r="F1585" t="n">
        <v>1696143</v>
      </c>
      <c r="G1585" t="s">
        <v>74</v>
      </c>
      <c r="H1585" t="s">
        <v>75</v>
      </c>
      <c r="I1585" t="s"/>
      <c r="J1585" t="s">
        <v>76</v>
      </c>
      <c r="K1585" t="n">
        <v>2124.04</v>
      </c>
      <c r="L1585" t="s">
        <v>77</v>
      </c>
      <c r="M1585" t="s"/>
      <c r="N1585" t="s">
        <v>444</v>
      </c>
      <c r="O1585" t="s">
        <v>79</v>
      </c>
      <c r="P1585" t="s">
        <v>2327</v>
      </c>
      <c r="Q1585" t="s"/>
      <c r="R1585" t="s">
        <v>80</v>
      </c>
      <c r="S1585" t="s">
        <v>2331</v>
      </c>
      <c r="T1585" t="s">
        <v>82</v>
      </c>
      <c r="U1585" t="s">
        <v>83</v>
      </c>
      <c r="V1585" t="s">
        <v>84</v>
      </c>
      <c r="W1585" t="s">
        <v>105</v>
      </c>
      <c r="X1585" t="s"/>
      <c r="Y1585" t="s">
        <v>86</v>
      </c>
      <c r="Z1585">
        <f>HYPERLINK("https://hotelmonitor-cachepage.eclerx.com/savepage/tk_15442503826633906_sr_2150.html","info")</f>
        <v/>
      </c>
      <c r="AA1585" t="n">
        <v>257229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89</v>
      </c>
      <c r="AO1585" t="s">
        <v>2332</v>
      </c>
      <c r="AP1585" t="n">
        <v>233</v>
      </c>
      <c r="AQ1585" t="s">
        <v>91</v>
      </c>
      <c r="AR1585" t="s">
        <v>92</v>
      </c>
      <c r="AS1585" t="s"/>
      <c r="AT1585" t="s">
        <v>93</v>
      </c>
      <c r="AU1585" t="s"/>
      <c r="AV1585" t="s"/>
      <c r="AW1585" t="s"/>
      <c r="AX1585" t="s"/>
      <c r="AY1585" t="n">
        <v>955344</v>
      </c>
      <c r="AZ1585" t="s">
        <v>2330</v>
      </c>
      <c r="BA1585" t="s"/>
      <c r="BB1585" t="n">
        <v>301952</v>
      </c>
      <c r="BC1585" t="n">
        <v>98.8610120057274</v>
      </c>
      <c r="BD1585" t="n">
        <v>8.028910490231301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95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2326</v>
      </c>
      <c r="F1586" t="n">
        <v>1696143</v>
      </c>
      <c r="G1586" t="s">
        <v>74</v>
      </c>
      <c r="H1586" t="s">
        <v>75</v>
      </c>
      <c r="I1586" t="s"/>
      <c r="J1586" t="s">
        <v>76</v>
      </c>
      <c r="K1586" t="n">
        <v>2626.69</v>
      </c>
      <c r="L1586" t="s">
        <v>77</v>
      </c>
      <c r="M1586" t="s"/>
      <c r="N1586" t="s">
        <v>2333</v>
      </c>
      <c r="O1586" t="s">
        <v>79</v>
      </c>
      <c r="P1586" t="s">
        <v>2327</v>
      </c>
      <c r="Q1586" t="s"/>
      <c r="R1586" t="s">
        <v>80</v>
      </c>
      <c r="S1586" t="s">
        <v>2334</v>
      </c>
      <c r="T1586" t="s">
        <v>82</v>
      </c>
      <c r="U1586" t="s">
        <v>83</v>
      </c>
      <c r="V1586" t="s">
        <v>84</v>
      </c>
      <c r="W1586" t="s">
        <v>105</v>
      </c>
      <c r="X1586" t="s"/>
      <c r="Y1586" t="s">
        <v>86</v>
      </c>
      <c r="Z1586">
        <f>HYPERLINK("https://hotelmonitor-cachepage.eclerx.com/savepage/tk_15442503826633906_sr_2150.html","info")</f>
        <v/>
      </c>
      <c r="AA1586" t="n">
        <v>257229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89</v>
      </c>
      <c r="AO1586" t="s">
        <v>2335</v>
      </c>
      <c r="AP1586" t="n">
        <v>233</v>
      </c>
      <c r="AQ1586" t="s">
        <v>91</v>
      </c>
      <c r="AR1586" t="s">
        <v>71</v>
      </c>
      <c r="AS1586" t="s"/>
      <c r="AT1586" t="s">
        <v>93</v>
      </c>
      <c r="AU1586" t="s"/>
      <c r="AV1586" t="s"/>
      <c r="AW1586" t="s"/>
      <c r="AX1586" t="s"/>
      <c r="AY1586" t="n">
        <v>955344</v>
      </c>
      <c r="AZ1586" t="s">
        <v>2330</v>
      </c>
      <c r="BA1586" t="s"/>
      <c r="BB1586" t="n">
        <v>301952</v>
      </c>
      <c r="BC1586" t="n">
        <v>98.8610120057274</v>
      </c>
      <c r="BD1586" t="n">
        <v>8.028910490231301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95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2326</v>
      </c>
      <c r="F1587" t="n">
        <v>1696143</v>
      </c>
      <c r="G1587" t="s">
        <v>74</v>
      </c>
      <c r="H1587" t="s">
        <v>75</v>
      </c>
      <c r="I1587" t="s"/>
      <c r="J1587" t="s">
        <v>76</v>
      </c>
      <c r="K1587" t="n">
        <v>2626.69</v>
      </c>
      <c r="L1587" t="s">
        <v>77</v>
      </c>
      <c r="M1587" t="s"/>
      <c r="N1587" t="s">
        <v>2333</v>
      </c>
      <c r="O1587" t="s">
        <v>79</v>
      </c>
      <c r="P1587" t="s">
        <v>2327</v>
      </c>
      <c r="Q1587" t="s"/>
      <c r="R1587" t="s">
        <v>80</v>
      </c>
      <c r="S1587" t="s">
        <v>2334</v>
      </c>
      <c r="T1587" t="s">
        <v>82</v>
      </c>
      <c r="U1587" t="s">
        <v>83</v>
      </c>
      <c r="V1587" t="s">
        <v>84</v>
      </c>
      <c r="W1587" t="s">
        <v>105</v>
      </c>
      <c r="X1587" t="s"/>
      <c r="Y1587" t="s">
        <v>86</v>
      </c>
      <c r="Z1587">
        <f>HYPERLINK("https://hotelmonitor-cachepage.eclerx.com/savepage/tk_15442503826633906_sr_2150.html","info")</f>
        <v/>
      </c>
      <c r="AA1587" t="n">
        <v>257229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89</v>
      </c>
      <c r="AO1587" t="s">
        <v>2335</v>
      </c>
      <c r="AP1587" t="n">
        <v>233</v>
      </c>
      <c r="AQ1587" t="s">
        <v>91</v>
      </c>
      <c r="AR1587" t="s">
        <v>261</v>
      </c>
      <c r="AS1587" t="s"/>
      <c r="AT1587" t="s">
        <v>93</v>
      </c>
      <c r="AU1587" t="s"/>
      <c r="AV1587" t="s"/>
      <c r="AW1587" t="s"/>
      <c r="AX1587" t="s"/>
      <c r="AY1587" t="n">
        <v>955344</v>
      </c>
      <c r="AZ1587" t="s">
        <v>2330</v>
      </c>
      <c r="BA1587" t="s"/>
      <c r="BB1587" t="n">
        <v>301952</v>
      </c>
      <c r="BC1587" t="n">
        <v>98.8610120057274</v>
      </c>
      <c r="BD1587" t="n">
        <v>8.028910490231301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95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2326</v>
      </c>
      <c r="F1588" t="n">
        <v>1696143</v>
      </c>
      <c r="G1588" t="s">
        <v>74</v>
      </c>
      <c r="H1588" t="s">
        <v>75</v>
      </c>
      <c r="I1588" t="s"/>
      <c r="J1588" t="s">
        <v>76</v>
      </c>
      <c r="K1588" t="n">
        <v>3313.51</v>
      </c>
      <c r="L1588" t="s">
        <v>77</v>
      </c>
      <c r="M1588" t="s"/>
      <c r="N1588" t="s">
        <v>2333</v>
      </c>
      <c r="O1588" t="s">
        <v>79</v>
      </c>
      <c r="P1588" t="s">
        <v>2327</v>
      </c>
      <c r="Q1588" t="s"/>
      <c r="R1588" t="s">
        <v>80</v>
      </c>
      <c r="S1588" t="s">
        <v>2336</v>
      </c>
      <c r="T1588" t="s">
        <v>82</v>
      </c>
      <c r="U1588" t="s">
        <v>83</v>
      </c>
      <c r="V1588" t="s">
        <v>84</v>
      </c>
      <c r="W1588" t="s">
        <v>105</v>
      </c>
      <c r="X1588" t="s"/>
      <c r="Y1588" t="s">
        <v>86</v>
      </c>
      <c r="Z1588">
        <f>HYPERLINK("https://hotelmonitor-cachepage.eclerx.com/savepage/tk_15442503826633906_sr_2150.html","info")</f>
        <v/>
      </c>
      <c r="AA1588" t="n">
        <v>257229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89</v>
      </c>
      <c r="AO1588" t="s">
        <v>2337</v>
      </c>
      <c r="AP1588" t="n">
        <v>233</v>
      </c>
      <c r="AQ1588" t="s">
        <v>91</v>
      </c>
      <c r="AR1588" t="s">
        <v>92</v>
      </c>
      <c r="AS1588" t="s"/>
      <c r="AT1588" t="s">
        <v>93</v>
      </c>
      <c r="AU1588" t="s"/>
      <c r="AV1588" t="s"/>
      <c r="AW1588" t="s"/>
      <c r="AX1588" t="s"/>
      <c r="AY1588" t="n">
        <v>955344</v>
      </c>
      <c r="AZ1588" t="s">
        <v>2330</v>
      </c>
      <c r="BA1588" t="s"/>
      <c r="BB1588" t="n">
        <v>301952</v>
      </c>
      <c r="BC1588" t="n">
        <v>98.8610120057274</v>
      </c>
      <c r="BD1588" t="n">
        <v>8.028910490231301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95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2338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802.8</v>
      </c>
      <c r="L1589" t="s">
        <v>77</v>
      </c>
      <c r="M1589" t="s"/>
      <c r="N1589" t="s">
        <v>1007</v>
      </c>
      <c r="O1589" t="s">
        <v>79</v>
      </c>
      <c r="P1589" t="s">
        <v>2338</v>
      </c>
      <c r="Q1589" t="s"/>
      <c r="R1589" t="s">
        <v>115</v>
      </c>
      <c r="S1589" t="s">
        <v>2339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>
        <f>HYPERLINK("https://hotelmonitor-cachepage.eclerx.com/savepage/tk_15442505117995946_sr_2150.html","info")</f>
        <v/>
      </c>
      <c r="AA1589" t="n">
        <v>-6713326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282</v>
      </c>
      <c r="AQ1589" t="s">
        <v>91</v>
      </c>
      <c r="AR1589" t="s">
        <v>92</v>
      </c>
      <c r="AS1589" t="s"/>
      <c r="AT1589" t="s">
        <v>93</v>
      </c>
      <c r="AU1589" t="s"/>
      <c r="AV1589" t="s"/>
      <c r="AW1589" t="s"/>
      <c r="AX1589" t="s"/>
      <c r="AY1589" t="n">
        <v>6713326</v>
      </c>
      <c r="AZ1589" t="s">
        <v>2340</v>
      </c>
      <c r="BA1589" t="s"/>
      <c r="BB1589" t="n">
        <v>1979612</v>
      </c>
      <c r="BC1589" t="n">
        <v>98.8409729003906</v>
      </c>
      <c r="BD1589" t="n">
        <v>8.04298114776611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95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2338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1168.22</v>
      </c>
      <c r="L1590" t="s">
        <v>77</v>
      </c>
      <c r="M1590" t="s"/>
      <c r="N1590" t="s">
        <v>229</v>
      </c>
      <c r="O1590" t="s">
        <v>79</v>
      </c>
      <c r="P1590" t="s">
        <v>2338</v>
      </c>
      <c r="Q1590" t="s"/>
      <c r="R1590" t="s">
        <v>115</v>
      </c>
      <c r="S1590" t="s">
        <v>834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HYPERLINK("https://hotelmonitor-cachepage.eclerx.com/savepage/tk_15442505117995946_sr_2150.html","info")</f>
        <v/>
      </c>
      <c r="AA1590" t="n">
        <v>-6713326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282</v>
      </c>
      <c r="AQ1590" t="s">
        <v>91</v>
      </c>
      <c r="AR1590" t="s">
        <v>92</v>
      </c>
      <c r="AS1590" t="s"/>
      <c r="AT1590" t="s">
        <v>93</v>
      </c>
      <c r="AU1590" t="s"/>
      <c r="AV1590" t="s"/>
      <c r="AW1590" t="s"/>
      <c r="AX1590" t="s"/>
      <c r="AY1590" t="n">
        <v>6713326</v>
      </c>
      <c r="AZ1590" t="s">
        <v>2340</v>
      </c>
      <c r="BA1590" t="s"/>
      <c r="BB1590" t="n">
        <v>1979612</v>
      </c>
      <c r="BC1590" t="n">
        <v>98.8409729003906</v>
      </c>
      <c r="BD1590" t="n">
        <v>8.04298114776611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95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2341</v>
      </c>
      <c r="F1591" t="n">
        <v>545196</v>
      </c>
      <c r="G1591" t="s">
        <v>74</v>
      </c>
      <c r="H1591" t="s">
        <v>75</v>
      </c>
      <c r="I1591" t="s"/>
      <c r="J1591" t="s">
        <v>76</v>
      </c>
      <c r="K1591" t="n">
        <v>12400</v>
      </c>
      <c r="L1591" t="s">
        <v>77</v>
      </c>
      <c r="M1591" t="s"/>
      <c r="N1591" t="s">
        <v>2342</v>
      </c>
      <c r="O1591" t="s">
        <v>79</v>
      </c>
      <c r="P1591" t="s">
        <v>2343</v>
      </c>
      <c r="Q1591" t="s"/>
      <c r="R1591" t="s">
        <v>127</v>
      </c>
      <c r="S1591" t="s">
        <v>2344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HYPERLINK("https://hotelmonitor-cachepage.eclerx.com/savepage/tk_15442504421374428_sr_2150.html","info")</f>
        <v/>
      </c>
      <c r="AA1591" t="n">
        <v>78931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89</v>
      </c>
      <c r="AO1591" t="s">
        <v>131</v>
      </c>
      <c r="AP1591" t="n">
        <v>257</v>
      </c>
      <c r="AQ1591" t="s">
        <v>91</v>
      </c>
      <c r="AR1591" t="s">
        <v>2345</v>
      </c>
      <c r="AS1591" t="s"/>
      <c r="AT1591" t="s">
        <v>93</v>
      </c>
      <c r="AU1591" t="s"/>
      <c r="AV1591" t="s"/>
      <c r="AW1591" t="s"/>
      <c r="AX1591" t="s"/>
      <c r="AY1591" t="n">
        <v>1684969</v>
      </c>
      <c r="AZ1591" t="s">
        <v>2346</v>
      </c>
      <c r="BA1591" t="s"/>
      <c r="BB1591" t="n">
        <v>69352</v>
      </c>
      <c r="BC1591" t="n">
        <v>98.74631500244141</v>
      </c>
      <c r="BD1591" t="n">
        <v>8.063835144042971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95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2341</v>
      </c>
      <c r="F1592" t="n">
        <v>545196</v>
      </c>
      <c r="G1592" t="s">
        <v>74</v>
      </c>
      <c r="H1592" t="s">
        <v>75</v>
      </c>
      <c r="I1592" t="s"/>
      <c r="J1592" t="s">
        <v>76</v>
      </c>
      <c r="K1592" t="n">
        <v>12400</v>
      </c>
      <c r="L1592" t="s">
        <v>77</v>
      </c>
      <c r="M1592" t="s"/>
      <c r="N1592" t="s">
        <v>214</v>
      </c>
      <c r="O1592" t="s">
        <v>79</v>
      </c>
      <c r="P1592" t="s">
        <v>2343</v>
      </c>
      <c r="Q1592" t="s"/>
      <c r="R1592" t="s">
        <v>127</v>
      </c>
      <c r="S1592" t="s">
        <v>2344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>
        <f>HYPERLINK("https://hotelmonitor-cachepage.eclerx.com/savepage/tk_15442504421374428_sr_2150.html","info")</f>
        <v/>
      </c>
      <c r="AA1592" t="n">
        <v>78931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89</v>
      </c>
      <c r="AO1592" t="s">
        <v>131</v>
      </c>
      <c r="AP1592" t="n">
        <v>257</v>
      </c>
      <c r="AQ1592" t="s">
        <v>91</v>
      </c>
      <c r="AR1592" t="s">
        <v>2345</v>
      </c>
      <c r="AS1592" t="s"/>
      <c r="AT1592" t="s">
        <v>93</v>
      </c>
      <c r="AU1592" t="s"/>
      <c r="AV1592" t="s"/>
      <c r="AW1592" t="s"/>
      <c r="AX1592" t="s"/>
      <c r="AY1592" t="n">
        <v>1684969</v>
      </c>
      <c r="AZ1592" t="s">
        <v>2346</v>
      </c>
      <c r="BA1592" t="s"/>
      <c r="BB1592" t="n">
        <v>69352</v>
      </c>
      <c r="BC1592" t="n">
        <v>98.74631500244141</v>
      </c>
      <c r="BD1592" t="n">
        <v>8.063835144042971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95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2341</v>
      </c>
      <c r="F1593" t="n">
        <v>545196</v>
      </c>
      <c r="G1593" t="s">
        <v>74</v>
      </c>
      <c r="H1593" t="s">
        <v>75</v>
      </c>
      <c r="I1593" t="s"/>
      <c r="J1593" t="s">
        <v>76</v>
      </c>
      <c r="K1593" t="n">
        <v>12400</v>
      </c>
      <c r="L1593" t="s">
        <v>77</v>
      </c>
      <c r="M1593" t="s"/>
      <c r="N1593" t="s">
        <v>2342</v>
      </c>
      <c r="O1593" t="s">
        <v>79</v>
      </c>
      <c r="P1593" t="s">
        <v>2343</v>
      </c>
      <c r="Q1593" t="s"/>
      <c r="R1593" t="s">
        <v>127</v>
      </c>
      <c r="S1593" t="s">
        <v>2344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>
        <f>HYPERLINK("https://hotelmonitor-cachepage.eclerx.com/savepage/tk_15442504421374428_sr_2150.html","info")</f>
        <v/>
      </c>
      <c r="AA1593" t="n">
        <v>78931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257</v>
      </c>
      <c r="AQ1593" t="s">
        <v>91</v>
      </c>
      <c r="AR1593" t="s">
        <v>92</v>
      </c>
      <c r="AS1593" t="s"/>
      <c r="AT1593" t="s">
        <v>93</v>
      </c>
      <c r="AU1593" t="s"/>
      <c r="AV1593" t="s"/>
      <c r="AW1593" t="s"/>
      <c r="AX1593" t="s"/>
      <c r="AY1593" t="n">
        <v>1684969</v>
      </c>
      <c r="AZ1593" t="s">
        <v>2346</v>
      </c>
      <c r="BA1593" t="s"/>
      <c r="BB1593" t="n">
        <v>69352</v>
      </c>
      <c r="BC1593" t="n">
        <v>98.74631500244141</v>
      </c>
      <c r="BD1593" t="n">
        <v>8.063835144042971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95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2341</v>
      </c>
      <c r="F1594" t="n">
        <v>545196</v>
      </c>
      <c r="G1594" t="s">
        <v>74</v>
      </c>
      <c r="H1594" t="s">
        <v>75</v>
      </c>
      <c r="I1594" t="s"/>
      <c r="J1594" t="s">
        <v>76</v>
      </c>
      <c r="K1594" t="n">
        <v>12400</v>
      </c>
      <c r="L1594" t="s">
        <v>77</v>
      </c>
      <c r="M1594" t="s"/>
      <c r="N1594" t="s">
        <v>214</v>
      </c>
      <c r="O1594" t="s">
        <v>79</v>
      </c>
      <c r="P1594" t="s">
        <v>2343</v>
      </c>
      <c r="Q1594" t="s"/>
      <c r="R1594" t="s">
        <v>127</v>
      </c>
      <c r="S1594" t="s">
        <v>2344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HYPERLINK("https://hotelmonitor-cachepage.eclerx.com/savepage/tk_15442504421374428_sr_2150.html","info")</f>
        <v/>
      </c>
      <c r="AA1594" t="n">
        <v>78931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257</v>
      </c>
      <c r="AQ1594" t="s">
        <v>91</v>
      </c>
      <c r="AR1594" t="s">
        <v>92</v>
      </c>
      <c r="AS1594" t="s"/>
      <c r="AT1594" t="s">
        <v>93</v>
      </c>
      <c r="AU1594" t="s"/>
      <c r="AV1594" t="s"/>
      <c r="AW1594" t="s"/>
      <c r="AX1594" t="s"/>
      <c r="AY1594" t="n">
        <v>1684969</v>
      </c>
      <c r="AZ1594" t="s">
        <v>2346</v>
      </c>
      <c r="BA1594" t="s"/>
      <c r="BB1594" t="n">
        <v>69352</v>
      </c>
      <c r="BC1594" t="n">
        <v>98.74631500244141</v>
      </c>
      <c r="BD1594" t="n">
        <v>8.063835144042971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95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2347</v>
      </c>
      <c r="F1595" t="n">
        <v>545183</v>
      </c>
      <c r="G1595" t="s">
        <v>74</v>
      </c>
      <c r="H1595" t="s">
        <v>75</v>
      </c>
      <c r="I1595" t="s"/>
      <c r="J1595" t="s">
        <v>76</v>
      </c>
      <c r="K1595" t="n">
        <v>5277.18</v>
      </c>
      <c r="L1595" t="s">
        <v>77</v>
      </c>
      <c r="M1595" t="s"/>
      <c r="N1595" t="s">
        <v>2348</v>
      </c>
      <c r="O1595" t="s">
        <v>79</v>
      </c>
      <c r="P1595" t="s">
        <v>2347</v>
      </c>
      <c r="Q1595" t="s"/>
      <c r="R1595" t="s">
        <v>148</v>
      </c>
      <c r="S1595" t="s">
        <v>2349</v>
      </c>
      <c r="T1595" t="s">
        <v>82</v>
      </c>
      <c r="U1595" t="s">
        <v>83</v>
      </c>
      <c r="V1595" t="s">
        <v>84</v>
      </c>
      <c r="W1595" t="s">
        <v>105</v>
      </c>
      <c r="X1595" t="s"/>
      <c r="Y1595" t="s">
        <v>86</v>
      </c>
      <c r="Z1595">
        <f>HYPERLINK("https://hotelmonitor-cachepage.eclerx.com/savepage/tk_15442503036327524_sr_2150.html","info")</f>
        <v/>
      </c>
      <c r="AA1595" t="n">
        <v>52694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89</v>
      </c>
      <c r="AO1595" t="s">
        <v>1044</v>
      </c>
      <c r="AP1595" t="n">
        <v>206</v>
      </c>
      <c r="AQ1595" t="s">
        <v>91</v>
      </c>
      <c r="AR1595" t="s">
        <v>92</v>
      </c>
      <c r="AS1595" t="s"/>
      <c r="AT1595" t="s">
        <v>93</v>
      </c>
      <c r="AU1595" t="s"/>
      <c r="AV1595" t="s"/>
      <c r="AW1595" t="s"/>
      <c r="AX1595" t="s"/>
      <c r="AY1595" t="n">
        <v>4750984</v>
      </c>
      <c r="AZ1595" t="s">
        <v>2350</v>
      </c>
      <c r="BA1595" t="s"/>
      <c r="BB1595" t="n">
        <v>48397</v>
      </c>
      <c r="BC1595" t="n">
        <v>98.8175582885742</v>
      </c>
      <c r="BD1595" t="n">
        <v>8.03849324527088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95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2347</v>
      </c>
      <c r="F1596" t="n">
        <v>545183</v>
      </c>
      <c r="G1596" t="s">
        <v>74</v>
      </c>
      <c r="H1596" t="s">
        <v>75</v>
      </c>
      <c r="I1596" t="s"/>
      <c r="J1596" t="s">
        <v>76</v>
      </c>
      <c r="K1596" t="n">
        <v>5732.11</v>
      </c>
      <c r="L1596" t="s">
        <v>77</v>
      </c>
      <c r="M1596" t="s"/>
      <c r="N1596" t="s">
        <v>2351</v>
      </c>
      <c r="O1596" t="s">
        <v>79</v>
      </c>
      <c r="P1596" t="s">
        <v>2347</v>
      </c>
      <c r="Q1596" t="s"/>
      <c r="R1596" t="s">
        <v>148</v>
      </c>
      <c r="S1596" t="s">
        <v>2352</v>
      </c>
      <c r="T1596" t="s">
        <v>82</v>
      </c>
      <c r="U1596" t="s">
        <v>83</v>
      </c>
      <c r="V1596" t="s">
        <v>84</v>
      </c>
      <c r="W1596" t="s">
        <v>105</v>
      </c>
      <c r="X1596" t="s"/>
      <c r="Y1596" t="s">
        <v>86</v>
      </c>
      <c r="Z1596">
        <f>HYPERLINK("https://hotelmonitor-cachepage.eclerx.com/savepage/tk_15442503036327524_sr_2150.html","info")</f>
        <v/>
      </c>
      <c r="AA1596" t="n">
        <v>52694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89</v>
      </c>
      <c r="AO1596" t="s">
        <v>2353</v>
      </c>
      <c r="AP1596" t="n">
        <v>206</v>
      </c>
      <c r="AQ1596" t="s">
        <v>91</v>
      </c>
      <c r="AR1596" t="s">
        <v>92</v>
      </c>
      <c r="AS1596" t="s"/>
      <c r="AT1596" t="s">
        <v>93</v>
      </c>
      <c r="AU1596" t="s"/>
      <c r="AV1596" t="s"/>
      <c r="AW1596" t="s"/>
      <c r="AX1596" t="s"/>
      <c r="AY1596" t="n">
        <v>4750984</v>
      </c>
      <c r="AZ1596" t="s">
        <v>2350</v>
      </c>
      <c r="BA1596" t="s"/>
      <c r="BB1596" t="n">
        <v>48397</v>
      </c>
      <c r="BC1596" t="n">
        <v>98.8175582885742</v>
      </c>
      <c r="BD1596" t="n">
        <v>8.03849324527088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95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2347</v>
      </c>
      <c r="F1597" t="n">
        <v>545183</v>
      </c>
      <c r="G1597" t="s">
        <v>74</v>
      </c>
      <c r="H1597" t="s">
        <v>75</v>
      </c>
      <c r="I1597" t="s"/>
      <c r="J1597" t="s">
        <v>76</v>
      </c>
      <c r="K1597" t="n">
        <v>5936.81</v>
      </c>
      <c r="L1597" t="s">
        <v>77</v>
      </c>
      <c r="M1597" t="s"/>
      <c r="N1597" t="s">
        <v>2348</v>
      </c>
      <c r="O1597" t="s">
        <v>79</v>
      </c>
      <c r="P1597" t="s">
        <v>2347</v>
      </c>
      <c r="Q1597" t="s"/>
      <c r="R1597" t="s">
        <v>148</v>
      </c>
      <c r="S1597" t="s">
        <v>2354</v>
      </c>
      <c r="T1597" t="s">
        <v>82</v>
      </c>
      <c r="U1597" t="s">
        <v>83</v>
      </c>
      <c r="V1597" t="s">
        <v>84</v>
      </c>
      <c r="W1597" t="s">
        <v>105</v>
      </c>
      <c r="X1597" t="s"/>
      <c r="Y1597" t="s">
        <v>86</v>
      </c>
      <c r="Z1597">
        <f>HYPERLINK("https://hotelmonitor-cachepage.eclerx.com/savepage/tk_15442503036327524_sr_2150.html","info")</f>
        <v/>
      </c>
      <c r="AA1597" t="n">
        <v>52694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206</v>
      </c>
      <c r="AQ1597" t="s">
        <v>91</v>
      </c>
      <c r="AR1597" t="s">
        <v>92</v>
      </c>
      <c r="AS1597" t="s"/>
      <c r="AT1597" t="s">
        <v>93</v>
      </c>
      <c r="AU1597" t="s"/>
      <c r="AV1597" t="s"/>
      <c r="AW1597" t="s"/>
      <c r="AX1597" t="s"/>
      <c r="AY1597" t="n">
        <v>4750984</v>
      </c>
      <c r="AZ1597" t="s">
        <v>2350</v>
      </c>
      <c r="BA1597" t="s"/>
      <c r="BB1597" t="n">
        <v>48397</v>
      </c>
      <c r="BC1597" t="n">
        <v>98.8175582885742</v>
      </c>
      <c r="BD1597" t="n">
        <v>8.03849324527088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95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2347</v>
      </c>
      <c r="F1598" t="n">
        <v>545183</v>
      </c>
      <c r="G1598" t="s">
        <v>74</v>
      </c>
      <c r="H1598" t="s">
        <v>75</v>
      </c>
      <c r="I1598" t="s"/>
      <c r="J1598" t="s">
        <v>76</v>
      </c>
      <c r="K1598" t="n">
        <v>6016.35</v>
      </c>
      <c r="L1598" t="s">
        <v>77</v>
      </c>
      <c r="M1598" t="s"/>
      <c r="N1598" t="s">
        <v>2348</v>
      </c>
      <c r="O1598" t="s">
        <v>79</v>
      </c>
      <c r="P1598" t="s">
        <v>2347</v>
      </c>
      <c r="Q1598" t="s"/>
      <c r="R1598" t="s">
        <v>148</v>
      </c>
      <c r="S1598" t="s">
        <v>2355</v>
      </c>
      <c r="T1598" t="s">
        <v>82</v>
      </c>
      <c r="U1598" t="s">
        <v>83</v>
      </c>
      <c r="V1598" t="s">
        <v>84</v>
      </c>
      <c r="W1598" t="s">
        <v>105</v>
      </c>
      <c r="X1598" t="s"/>
      <c r="Y1598" t="s">
        <v>86</v>
      </c>
      <c r="Z1598">
        <f>HYPERLINK("https://hotelmonitor-cachepage.eclerx.com/savepage/tk_15442503036327524_sr_2150.html","info")</f>
        <v/>
      </c>
      <c r="AA1598" t="n">
        <v>52694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89</v>
      </c>
      <c r="AO1598" t="s">
        <v>2356</v>
      </c>
      <c r="AP1598" t="n">
        <v>206</v>
      </c>
      <c r="AQ1598" t="s">
        <v>91</v>
      </c>
      <c r="AR1598" t="s">
        <v>71</v>
      </c>
      <c r="AS1598" t="s"/>
      <c r="AT1598" t="s">
        <v>93</v>
      </c>
      <c r="AU1598" t="s"/>
      <c r="AV1598" t="s"/>
      <c r="AW1598" t="s"/>
      <c r="AX1598" t="s"/>
      <c r="AY1598" t="n">
        <v>4750984</v>
      </c>
      <c r="AZ1598" t="s">
        <v>2350</v>
      </c>
      <c r="BA1598" t="s"/>
      <c r="BB1598" t="n">
        <v>48397</v>
      </c>
      <c r="BC1598" t="n">
        <v>98.8175582885742</v>
      </c>
      <c r="BD1598" t="n">
        <v>8.03849324527088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95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2347</v>
      </c>
      <c r="F1599" t="n">
        <v>545183</v>
      </c>
      <c r="G1599" t="s">
        <v>74</v>
      </c>
      <c r="H1599" t="s">
        <v>75</v>
      </c>
      <c r="I1599" t="s"/>
      <c r="J1599" t="s">
        <v>76</v>
      </c>
      <c r="K1599" t="n">
        <v>6016.35</v>
      </c>
      <c r="L1599" t="s">
        <v>77</v>
      </c>
      <c r="M1599" t="s"/>
      <c r="N1599" t="s">
        <v>2348</v>
      </c>
      <c r="O1599" t="s">
        <v>79</v>
      </c>
      <c r="P1599" t="s">
        <v>2347</v>
      </c>
      <c r="Q1599" t="s"/>
      <c r="R1599" t="s">
        <v>148</v>
      </c>
      <c r="S1599" t="s">
        <v>2355</v>
      </c>
      <c r="T1599" t="s">
        <v>82</v>
      </c>
      <c r="U1599" t="s">
        <v>83</v>
      </c>
      <c r="V1599" t="s">
        <v>84</v>
      </c>
      <c r="W1599" t="s">
        <v>105</v>
      </c>
      <c r="X1599" t="s"/>
      <c r="Y1599" t="s">
        <v>86</v>
      </c>
      <c r="Z1599">
        <f>HYPERLINK("https://hotelmonitor-cachepage.eclerx.com/savepage/tk_15442503036327524_sr_2150.html","info")</f>
        <v/>
      </c>
      <c r="AA1599" t="n">
        <v>52694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89</v>
      </c>
      <c r="AO1599" t="s">
        <v>2356</v>
      </c>
      <c r="AP1599" t="n">
        <v>206</v>
      </c>
      <c r="AQ1599" t="s">
        <v>91</v>
      </c>
      <c r="AR1599" t="s">
        <v>261</v>
      </c>
      <c r="AS1599" t="s"/>
      <c r="AT1599" t="s">
        <v>93</v>
      </c>
      <c r="AU1599" t="s"/>
      <c r="AV1599" t="s"/>
      <c r="AW1599" t="s"/>
      <c r="AX1599" t="s"/>
      <c r="AY1599" t="n">
        <v>4750984</v>
      </c>
      <c r="AZ1599" t="s">
        <v>2350</v>
      </c>
      <c r="BA1599" t="s"/>
      <c r="BB1599" t="n">
        <v>48397</v>
      </c>
      <c r="BC1599" t="n">
        <v>98.8175582885742</v>
      </c>
      <c r="BD1599" t="n">
        <v>8.03849324527088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95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2347</v>
      </c>
      <c r="F1600" t="n">
        <v>545183</v>
      </c>
      <c r="G1600" t="s">
        <v>74</v>
      </c>
      <c r="H1600" t="s">
        <v>75</v>
      </c>
      <c r="I1600" t="s"/>
      <c r="J1600" t="s">
        <v>76</v>
      </c>
      <c r="K1600" t="n">
        <v>6448.61</v>
      </c>
      <c r="L1600" t="s">
        <v>77</v>
      </c>
      <c r="M1600" t="s"/>
      <c r="N1600" t="s">
        <v>2351</v>
      </c>
      <c r="O1600" t="s">
        <v>79</v>
      </c>
      <c r="P1600" t="s">
        <v>2347</v>
      </c>
      <c r="Q1600" t="s"/>
      <c r="R1600" t="s">
        <v>148</v>
      </c>
      <c r="S1600" t="s">
        <v>2357</v>
      </c>
      <c r="T1600" t="s">
        <v>82</v>
      </c>
      <c r="U1600" t="s">
        <v>83</v>
      </c>
      <c r="V1600" t="s">
        <v>84</v>
      </c>
      <c r="W1600" t="s">
        <v>105</v>
      </c>
      <c r="X1600" t="s"/>
      <c r="Y1600" t="s">
        <v>86</v>
      </c>
      <c r="Z1600">
        <f>HYPERLINK("https://hotelmonitor-cachepage.eclerx.com/savepage/tk_15442503036327524_sr_2150.html","info")</f>
        <v/>
      </c>
      <c r="AA1600" t="n">
        <v>52694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206</v>
      </c>
      <c r="AQ1600" t="s">
        <v>91</v>
      </c>
      <c r="AR1600" t="s">
        <v>92</v>
      </c>
      <c r="AS1600" t="s"/>
      <c r="AT1600" t="s">
        <v>93</v>
      </c>
      <c r="AU1600" t="s"/>
      <c r="AV1600" t="s"/>
      <c r="AW1600" t="s"/>
      <c r="AX1600" t="s"/>
      <c r="AY1600" t="n">
        <v>4750984</v>
      </c>
      <c r="AZ1600" t="s">
        <v>2350</v>
      </c>
      <c r="BA1600" t="s"/>
      <c r="BB1600" t="n">
        <v>48397</v>
      </c>
      <c r="BC1600" t="n">
        <v>98.8175582885742</v>
      </c>
      <c r="BD1600" t="n">
        <v>8.03849324527088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95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2347</v>
      </c>
      <c r="F1601" t="n">
        <v>545183</v>
      </c>
      <c r="G1601" t="s">
        <v>74</v>
      </c>
      <c r="H1601" t="s">
        <v>75</v>
      </c>
      <c r="I1601" t="s"/>
      <c r="J1601" t="s">
        <v>76</v>
      </c>
      <c r="K1601" t="n">
        <v>6535.01</v>
      </c>
      <c r="L1601" t="s">
        <v>77</v>
      </c>
      <c r="M1601" t="s"/>
      <c r="N1601" t="s">
        <v>2351</v>
      </c>
      <c r="O1601" t="s">
        <v>79</v>
      </c>
      <c r="P1601" t="s">
        <v>2347</v>
      </c>
      <c r="Q1601" t="s"/>
      <c r="R1601" t="s">
        <v>148</v>
      </c>
      <c r="S1601" t="s">
        <v>2358</v>
      </c>
      <c r="T1601" t="s">
        <v>82</v>
      </c>
      <c r="U1601" t="s">
        <v>83</v>
      </c>
      <c r="V1601" t="s">
        <v>84</v>
      </c>
      <c r="W1601" t="s">
        <v>105</v>
      </c>
      <c r="X1601" t="s"/>
      <c r="Y1601" t="s">
        <v>86</v>
      </c>
      <c r="Z1601">
        <f>HYPERLINK("https://hotelmonitor-cachepage.eclerx.com/savepage/tk_15442503036327524_sr_2150.html","info")</f>
        <v/>
      </c>
      <c r="AA1601" t="n">
        <v>52694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89</v>
      </c>
      <c r="AO1601" t="s">
        <v>2359</v>
      </c>
      <c r="AP1601" t="n">
        <v>206</v>
      </c>
      <c r="AQ1601" t="s">
        <v>91</v>
      </c>
      <c r="AR1601" t="s">
        <v>71</v>
      </c>
      <c r="AS1601" t="s"/>
      <c r="AT1601" t="s">
        <v>93</v>
      </c>
      <c r="AU1601" t="s"/>
      <c r="AV1601" t="s"/>
      <c r="AW1601" t="s"/>
      <c r="AX1601" t="s"/>
      <c r="AY1601" t="n">
        <v>4750984</v>
      </c>
      <c r="AZ1601" t="s">
        <v>2350</v>
      </c>
      <c r="BA1601" t="s"/>
      <c r="BB1601" t="n">
        <v>48397</v>
      </c>
      <c r="BC1601" t="n">
        <v>98.8175582885742</v>
      </c>
      <c r="BD1601" t="n">
        <v>8.03849324527088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95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2347</v>
      </c>
      <c r="F1602" t="n">
        <v>545183</v>
      </c>
      <c r="G1602" t="s">
        <v>74</v>
      </c>
      <c r="H1602" t="s">
        <v>75</v>
      </c>
      <c r="I1602" t="s"/>
      <c r="J1602" t="s">
        <v>76</v>
      </c>
      <c r="K1602" t="n">
        <v>6535.01</v>
      </c>
      <c r="L1602" t="s">
        <v>77</v>
      </c>
      <c r="M1602" t="s"/>
      <c r="N1602" t="s">
        <v>2351</v>
      </c>
      <c r="O1602" t="s">
        <v>79</v>
      </c>
      <c r="P1602" t="s">
        <v>2347</v>
      </c>
      <c r="Q1602" t="s"/>
      <c r="R1602" t="s">
        <v>148</v>
      </c>
      <c r="S1602" t="s">
        <v>2358</v>
      </c>
      <c r="T1602" t="s">
        <v>82</v>
      </c>
      <c r="U1602" t="s">
        <v>83</v>
      </c>
      <c r="V1602" t="s">
        <v>84</v>
      </c>
      <c r="W1602" t="s">
        <v>105</v>
      </c>
      <c r="X1602" t="s"/>
      <c r="Y1602" t="s">
        <v>86</v>
      </c>
      <c r="Z1602">
        <f>HYPERLINK("https://hotelmonitor-cachepage.eclerx.com/savepage/tk_15442503036327524_sr_2150.html","info")</f>
        <v/>
      </c>
      <c r="AA1602" t="n">
        <v>52694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89</v>
      </c>
      <c r="AO1602" t="s">
        <v>2359</v>
      </c>
      <c r="AP1602" t="n">
        <v>206</v>
      </c>
      <c r="AQ1602" t="s">
        <v>91</v>
      </c>
      <c r="AR1602" t="s">
        <v>261</v>
      </c>
      <c r="AS1602" t="s"/>
      <c r="AT1602" t="s">
        <v>93</v>
      </c>
      <c r="AU1602" t="s"/>
      <c r="AV1602" t="s"/>
      <c r="AW1602" t="s"/>
      <c r="AX1602" t="s"/>
      <c r="AY1602" t="n">
        <v>4750984</v>
      </c>
      <c r="AZ1602" t="s">
        <v>2350</v>
      </c>
      <c r="BA1602" t="s"/>
      <c r="BB1602" t="n">
        <v>48397</v>
      </c>
      <c r="BC1602" t="n">
        <v>98.8175582885742</v>
      </c>
      <c r="BD1602" t="n">
        <v>8.03849324527088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95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2347</v>
      </c>
      <c r="F1603" t="n">
        <v>545183</v>
      </c>
      <c r="G1603" t="s">
        <v>74</v>
      </c>
      <c r="H1603" t="s">
        <v>75</v>
      </c>
      <c r="I1603" t="s"/>
      <c r="J1603" t="s">
        <v>76</v>
      </c>
      <c r="K1603" t="n">
        <v>10766.64</v>
      </c>
      <c r="L1603" t="s">
        <v>77</v>
      </c>
      <c r="M1603" t="s"/>
      <c r="N1603" t="s">
        <v>229</v>
      </c>
      <c r="O1603" t="s">
        <v>79</v>
      </c>
      <c r="P1603" t="s">
        <v>2347</v>
      </c>
      <c r="Q1603" t="s"/>
      <c r="R1603" t="s">
        <v>148</v>
      </c>
      <c r="S1603" t="s">
        <v>2360</v>
      </c>
      <c r="T1603" t="s">
        <v>82</v>
      </c>
      <c r="U1603" t="s">
        <v>83</v>
      </c>
      <c r="V1603" t="s">
        <v>84</v>
      </c>
      <c r="W1603" t="s">
        <v>105</v>
      </c>
      <c r="X1603" t="s"/>
      <c r="Y1603" t="s">
        <v>86</v>
      </c>
      <c r="Z1603">
        <f>HYPERLINK("https://hotelmonitor-cachepage.eclerx.com/savepage/tk_15442503036327524_sr_2150.html","info")</f>
        <v/>
      </c>
      <c r="AA1603" t="n">
        <v>52694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206</v>
      </c>
      <c r="AQ1603" t="s">
        <v>91</v>
      </c>
      <c r="AR1603" t="s">
        <v>92</v>
      </c>
      <c r="AS1603" t="s"/>
      <c r="AT1603" t="s">
        <v>93</v>
      </c>
      <c r="AU1603" t="s"/>
      <c r="AV1603" t="s"/>
      <c r="AW1603" t="s"/>
      <c r="AX1603" t="s"/>
      <c r="AY1603" t="n">
        <v>4750984</v>
      </c>
      <c r="AZ1603" t="s">
        <v>2350</v>
      </c>
      <c r="BA1603" t="s"/>
      <c r="BB1603" t="n">
        <v>48397</v>
      </c>
      <c r="BC1603" t="n">
        <v>98.8175582885742</v>
      </c>
      <c r="BD1603" t="n">
        <v>8.03849324527088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95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2347</v>
      </c>
      <c r="F1604" t="n">
        <v>545183</v>
      </c>
      <c r="G1604" t="s">
        <v>74</v>
      </c>
      <c r="H1604" t="s">
        <v>75</v>
      </c>
      <c r="I1604" t="s"/>
      <c r="J1604" t="s">
        <v>76</v>
      </c>
      <c r="K1604" t="n">
        <v>11903.96</v>
      </c>
      <c r="L1604" t="s">
        <v>77</v>
      </c>
      <c r="M1604" t="s"/>
      <c r="N1604" t="s">
        <v>221</v>
      </c>
      <c r="O1604" t="s">
        <v>79</v>
      </c>
      <c r="P1604" t="s">
        <v>2347</v>
      </c>
      <c r="Q1604" t="s"/>
      <c r="R1604" t="s">
        <v>148</v>
      </c>
      <c r="S1604" t="s">
        <v>2361</v>
      </c>
      <c r="T1604" t="s">
        <v>82</v>
      </c>
      <c r="U1604" t="s">
        <v>83</v>
      </c>
      <c r="V1604" t="s">
        <v>84</v>
      </c>
      <c r="W1604" t="s">
        <v>105</v>
      </c>
      <c r="X1604" t="s"/>
      <c r="Y1604" t="s">
        <v>86</v>
      </c>
      <c r="Z1604">
        <f>HYPERLINK("https://hotelmonitor-cachepage.eclerx.com/savepage/tk_15442503036327524_sr_2150.html","info")</f>
        <v/>
      </c>
      <c r="AA1604" t="n">
        <v>52694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206</v>
      </c>
      <c r="AQ1604" t="s">
        <v>91</v>
      </c>
      <c r="AR1604" t="s">
        <v>92</v>
      </c>
      <c r="AS1604" t="s"/>
      <c r="AT1604" t="s">
        <v>93</v>
      </c>
      <c r="AU1604" t="s"/>
      <c r="AV1604" t="s"/>
      <c r="AW1604" t="s"/>
      <c r="AX1604" t="s"/>
      <c r="AY1604" t="n">
        <v>4750984</v>
      </c>
      <c r="AZ1604" t="s">
        <v>2350</v>
      </c>
      <c r="BA1604" t="s"/>
      <c r="BB1604" t="n">
        <v>48397</v>
      </c>
      <c r="BC1604" t="n">
        <v>98.8175582885742</v>
      </c>
      <c r="BD1604" t="n">
        <v>8.03849324527088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95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2362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1299.07</v>
      </c>
      <c r="L1605" t="s">
        <v>77</v>
      </c>
      <c r="M1605" t="s"/>
      <c r="N1605" t="s">
        <v>2363</v>
      </c>
      <c r="O1605" t="s">
        <v>79</v>
      </c>
      <c r="P1605" t="s">
        <v>2362</v>
      </c>
      <c r="Q1605" t="s"/>
      <c r="R1605" t="s">
        <v>115</v>
      </c>
      <c r="S1605" t="s">
        <v>2364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>
        <f>HYPERLINK("https://hotelmonitor-cachepage.eclerx.com/savepage/tk_15442506955295703_sr_2150.html","info")</f>
        <v/>
      </c>
      <c r="AA1605" t="n">
        <v>-3791575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359</v>
      </c>
      <c r="AQ1605" t="s">
        <v>91</v>
      </c>
      <c r="AR1605" t="s">
        <v>92</v>
      </c>
      <c r="AS1605" t="s"/>
      <c r="AT1605" t="s">
        <v>93</v>
      </c>
      <c r="AU1605" t="s"/>
      <c r="AV1605" t="s"/>
      <c r="AW1605" t="s"/>
      <c r="AX1605" t="s"/>
      <c r="AY1605" t="n">
        <v>3791575</v>
      </c>
      <c r="AZ1605" t="s">
        <v>2365</v>
      </c>
      <c r="BA1605" t="s"/>
      <c r="BB1605" t="n">
        <v>1599772</v>
      </c>
      <c r="BC1605" t="n">
        <v>98.91609</v>
      </c>
      <c r="BD1605" t="n">
        <v>8.063008999999999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95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2362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1579.44</v>
      </c>
      <c r="L1606" t="s">
        <v>77</v>
      </c>
      <c r="M1606" t="s"/>
      <c r="N1606" t="s">
        <v>2366</v>
      </c>
      <c r="O1606" t="s">
        <v>79</v>
      </c>
      <c r="P1606" t="s">
        <v>2362</v>
      </c>
      <c r="Q1606" t="s"/>
      <c r="R1606" t="s">
        <v>115</v>
      </c>
      <c r="S1606" t="s">
        <v>1825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>
        <f>HYPERLINK("https://hotelmonitor-cachepage.eclerx.com/savepage/tk_15442506955295703_sr_2150.html","info")</f>
        <v/>
      </c>
      <c r="AA1606" t="n">
        <v>-3791575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359</v>
      </c>
      <c r="AQ1606" t="s">
        <v>91</v>
      </c>
      <c r="AR1606" t="s">
        <v>92</v>
      </c>
      <c r="AS1606" t="s"/>
      <c r="AT1606" t="s">
        <v>93</v>
      </c>
      <c r="AU1606" t="s"/>
      <c r="AV1606" t="s"/>
      <c r="AW1606" t="s"/>
      <c r="AX1606" t="s"/>
      <c r="AY1606" t="n">
        <v>3791575</v>
      </c>
      <c r="AZ1606" t="s">
        <v>2365</v>
      </c>
      <c r="BA1606" t="s"/>
      <c r="BB1606" t="n">
        <v>1599772</v>
      </c>
      <c r="BC1606" t="n">
        <v>98.91609</v>
      </c>
      <c r="BD1606" t="n">
        <v>8.063008999999999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95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2367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1440.61</v>
      </c>
      <c r="L1607" t="s">
        <v>77</v>
      </c>
      <c r="M1607" t="s"/>
      <c r="N1607" t="s">
        <v>358</v>
      </c>
      <c r="O1607" t="s">
        <v>79</v>
      </c>
      <c r="P1607" t="s">
        <v>2367</v>
      </c>
      <c r="Q1607" t="s"/>
      <c r="R1607" t="s">
        <v>80</v>
      </c>
      <c r="S1607" t="s">
        <v>2368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>
        <f>HYPERLINK("https://hotelmonitor-cachepage.eclerx.com/savepage/tk_1544250460400189_sr_2150.html","info")</f>
        <v/>
      </c>
      <c r="AA1607" t="n">
        <v>-3791402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263</v>
      </c>
      <c r="AQ1607" t="s">
        <v>91</v>
      </c>
      <c r="AR1607" t="s">
        <v>92</v>
      </c>
      <c r="AS1607" t="s"/>
      <c r="AT1607" t="s">
        <v>93</v>
      </c>
      <c r="AU1607" t="s"/>
      <c r="AV1607" t="s"/>
      <c r="AW1607" t="s"/>
      <c r="AX1607" t="s"/>
      <c r="AY1607" t="n">
        <v>3791402</v>
      </c>
      <c r="AZ1607" t="s">
        <v>2369</v>
      </c>
      <c r="BA1607" t="s"/>
      <c r="BB1607" t="n">
        <v>1527769</v>
      </c>
      <c r="BC1607" t="n">
        <v>98.826195</v>
      </c>
      <c r="BD1607" t="n">
        <v>8.032909999999999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95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2370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361.85</v>
      </c>
      <c r="L1608" t="s">
        <v>77</v>
      </c>
      <c r="M1608" t="s"/>
      <c r="N1608" t="s">
        <v>2371</v>
      </c>
      <c r="O1608" t="s">
        <v>79</v>
      </c>
      <c r="P1608" t="s">
        <v>2370</v>
      </c>
      <c r="Q1608" t="s"/>
      <c r="R1608" t="s">
        <v>80</v>
      </c>
      <c r="S1608" t="s">
        <v>2372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>
        <f>HYPERLINK("https://hotelmonitor-cachepage.eclerx.com/savepage/tk_15442498983775413_sr_2150.html","info")</f>
        <v/>
      </c>
      <c r="AA1608" t="n">
        <v>-3791353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89</v>
      </c>
      <c r="AO1608" t="s">
        <v>2373</v>
      </c>
      <c r="AP1608" t="n">
        <v>17</v>
      </c>
      <c r="AQ1608" t="s">
        <v>91</v>
      </c>
      <c r="AR1608" t="s">
        <v>71</v>
      </c>
      <c r="AS1608" t="s"/>
      <c r="AT1608" t="s">
        <v>93</v>
      </c>
      <c r="AU1608" t="s"/>
      <c r="AV1608" t="s"/>
      <c r="AW1608" t="s"/>
      <c r="AX1608" t="s"/>
      <c r="AY1608" t="n">
        <v>3791353</v>
      </c>
      <c r="AZ1608" t="s">
        <v>2374</v>
      </c>
      <c r="BA1608" t="s"/>
      <c r="BB1608" t="n">
        <v>1415708</v>
      </c>
      <c r="BC1608" t="n">
        <v>98.9139756560326</v>
      </c>
      <c r="BD1608" t="n">
        <v>8.065773264983379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95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2370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459.26</v>
      </c>
      <c r="L1609" t="s">
        <v>77</v>
      </c>
      <c r="M1609" t="s"/>
      <c r="N1609" t="s">
        <v>2375</v>
      </c>
      <c r="O1609" t="s">
        <v>79</v>
      </c>
      <c r="P1609" t="s">
        <v>2370</v>
      </c>
      <c r="Q1609" t="s"/>
      <c r="R1609" t="s">
        <v>80</v>
      </c>
      <c r="S1609" t="s">
        <v>2376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>
        <f>HYPERLINK("https://hotelmonitor-cachepage.eclerx.com/savepage/tk_15442498983775413_sr_2150.html","info")</f>
        <v/>
      </c>
      <c r="AA1609" t="n">
        <v>-3791353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17</v>
      </c>
      <c r="AQ1609" t="s">
        <v>91</v>
      </c>
      <c r="AR1609" t="s">
        <v>92</v>
      </c>
      <c r="AS1609" t="s"/>
      <c r="AT1609" t="s">
        <v>93</v>
      </c>
      <c r="AU1609" t="s"/>
      <c r="AV1609" t="s"/>
      <c r="AW1609" t="s"/>
      <c r="AX1609" t="s"/>
      <c r="AY1609" t="n">
        <v>3791353</v>
      </c>
      <c r="AZ1609" t="s">
        <v>2374</v>
      </c>
      <c r="BA1609" t="s"/>
      <c r="BB1609" t="n">
        <v>1415708</v>
      </c>
      <c r="BC1609" t="n">
        <v>98.9139756560326</v>
      </c>
      <c r="BD1609" t="n">
        <v>8.065773264983379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95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2370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649.86</v>
      </c>
      <c r="L1610" t="s">
        <v>77</v>
      </c>
      <c r="M1610" t="s"/>
      <c r="N1610" t="s">
        <v>2377</v>
      </c>
      <c r="O1610" t="s">
        <v>79</v>
      </c>
      <c r="P1610" t="s">
        <v>2370</v>
      </c>
      <c r="Q1610" t="s"/>
      <c r="R1610" t="s">
        <v>80</v>
      </c>
      <c r="S1610" t="s">
        <v>2378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HYPERLINK("https://hotelmonitor-cachepage.eclerx.com/savepage/tk_15442498983775413_sr_2150.html","info")</f>
        <v/>
      </c>
      <c r="AA1610" t="n">
        <v>-3791353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89</v>
      </c>
      <c r="AO1610" t="s">
        <v>2379</v>
      </c>
      <c r="AP1610" t="n">
        <v>17</v>
      </c>
      <c r="AQ1610" t="s">
        <v>91</v>
      </c>
      <c r="AR1610" t="s">
        <v>71</v>
      </c>
      <c r="AS1610" t="s"/>
      <c r="AT1610" t="s">
        <v>93</v>
      </c>
      <c r="AU1610" t="s"/>
      <c r="AV1610" t="s"/>
      <c r="AW1610" t="s"/>
      <c r="AX1610" t="s"/>
      <c r="AY1610" t="n">
        <v>3791353</v>
      </c>
      <c r="AZ1610" t="s">
        <v>2374</v>
      </c>
      <c r="BA1610" t="s"/>
      <c r="BB1610" t="n">
        <v>1415708</v>
      </c>
      <c r="BC1610" t="n">
        <v>98.9139756560326</v>
      </c>
      <c r="BD1610" t="n">
        <v>8.065773264983379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95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2370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849.6</v>
      </c>
      <c r="L1611" t="s">
        <v>77</v>
      </c>
      <c r="M1611" t="s"/>
      <c r="N1611" t="s">
        <v>2377</v>
      </c>
      <c r="O1611" t="s">
        <v>79</v>
      </c>
      <c r="P1611" t="s">
        <v>2370</v>
      </c>
      <c r="Q1611" t="s"/>
      <c r="R1611" t="s">
        <v>80</v>
      </c>
      <c r="S1611" t="s">
        <v>2380</v>
      </c>
      <c r="T1611" t="s">
        <v>82</v>
      </c>
      <c r="U1611" t="s">
        <v>83</v>
      </c>
      <c r="V1611" t="s">
        <v>84</v>
      </c>
      <c r="W1611" t="s">
        <v>105</v>
      </c>
      <c r="X1611" t="s"/>
      <c r="Y1611" t="s">
        <v>86</v>
      </c>
      <c r="Z1611">
        <f>HYPERLINK("https://hotelmonitor-cachepage.eclerx.com/savepage/tk_15442498983775413_sr_2150.html","info")</f>
        <v/>
      </c>
      <c r="AA1611" t="n">
        <v>-3791353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89</v>
      </c>
      <c r="AO1611" t="s">
        <v>2381</v>
      </c>
      <c r="AP1611" t="n">
        <v>17</v>
      </c>
      <c r="AQ1611" t="s">
        <v>91</v>
      </c>
      <c r="AR1611" t="s">
        <v>71</v>
      </c>
      <c r="AS1611" t="s"/>
      <c r="AT1611" t="s">
        <v>93</v>
      </c>
      <c r="AU1611" t="s"/>
      <c r="AV1611" t="s"/>
      <c r="AW1611" t="s"/>
      <c r="AX1611" t="s"/>
      <c r="AY1611" t="n">
        <v>3791353</v>
      </c>
      <c r="AZ1611" t="s">
        <v>2374</v>
      </c>
      <c r="BA1611" t="s"/>
      <c r="BB1611" t="n">
        <v>1415708</v>
      </c>
      <c r="BC1611" t="n">
        <v>98.9139756560326</v>
      </c>
      <c r="BD1611" t="n">
        <v>8.065773264983379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95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2370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880.85</v>
      </c>
      <c r="L1612" t="s">
        <v>77</v>
      </c>
      <c r="M1612" t="s"/>
      <c r="N1612" t="s">
        <v>2382</v>
      </c>
      <c r="O1612" t="s">
        <v>79</v>
      </c>
      <c r="P1612" t="s">
        <v>2370</v>
      </c>
      <c r="Q1612" t="s"/>
      <c r="R1612" t="s">
        <v>80</v>
      </c>
      <c r="S1612" t="s">
        <v>2383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>
        <f>HYPERLINK("https://hotelmonitor-cachepage.eclerx.com/savepage/tk_15442498983775413_sr_2150.html","info")</f>
        <v/>
      </c>
      <c r="AA1612" t="n">
        <v>-3791353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17</v>
      </c>
      <c r="AQ1612" t="s">
        <v>91</v>
      </c>
      <c r="AR1612" t="s">
        <v>92</v>
      </c>
      <c r="AS1612" t="s"/>
      <c r="AT1612" t="s">
        <v>93</v>
      </c>
      <c r="AU1612" t="s"/>
      <c r="AV1612" t="s"/>
      <c r="AW1612" t="s"/>
      <c r="AX1612" t="s"/>
      <c r="AY1612" t="n">
        <v>3791353</v>
      </c>
      <c r="AZ1612" t="s">
        <v>2374</v>
      </c>
      <c r="BA1612" t="s"/>
      <c r="BB1612" t="n">
        <v>1415708</v>
      </c>
      <c r="BC1612" t="n">
        <v>98.9139756560326</v>
      </c>
      <c r="BD1612" t="n">
        <v>8.065773264983379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95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2370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1151.6</v>
      </c>
      <c r="L1613" t="s">
        <v>77</v>
      </c>
      <c r="M1613" t="s"/>
      <c r="N1613" t="s">
        <v>2382</v>
      </c>
      <c r="O1613" t="s">
        <v>79</v>
      </c>
      <c r="P1613" t="s">
        <v>2370</v>
      </c>
      <c r="Q1613" t="s"/>
      <c r="R1613" t="s">
        <v>80</v>
      </c>
      <c r="S1613" t="s">
        <v>2384</v>
      </c>
      <c r="T1613" t="s">
        <v>82</v>
      </c>
      <c r="U1613" t="s">
        <v>83</v>
      </c>
      <c r="V1613" t="s">
        <v>84</v>
      </c>
      <c r="W1613" t="s">
        <v>105</v>
      </c>
      <c r="X1613" t="s"/>
      <c r="Y1613" t="s">
        <v>86</v>
      </c>
      <c r="Z1613">
        <f>HYPERLINK("https://hotelmonitor-cachepage.eclerx.com/savepage/tk_15442498983775413_sr_2150.html","info")</f>
        <v/>
      </c>
      <c r="AA1613" t="n">
        <v>-3791353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17</v>
      </c>
      <c r="AQ1613" t="s">
        <v>91</v>
      </c>
      <c r="AR1613" t="s">
        <v>92</v>
      </c>
      <c r="AS1613" t="s"/>
      <c r="AT1613" t="s">
        <v>93</v>
      </c>
      <c r="AU1613" t="s"/>
      <c r="AV1613" t="s"/>
      <c r="AW1613" t="s"/>
      <c r="AX1613" t="s"/>
      <c r="AY1613" t="n">
        <v>3791353</v>
      </c>
      <c r="AZ1613" t="s">
        <v>2374</v>
      </c>
      <c r="BA1613" t="s"/>
      <c r="BB1613" t="n">
        <v>1415708</v>
      </c>
      <c r="BC1613" t="n">
        <v>98.9139756560326</v>
      </c>
      <c r="BD1613" t="n">
        <v>8.065773264983379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95</v>
      </c>
    </row>
    <row r="1614" spans="1:70">
      <c r="A1614" t="s">
        <v>145</v>
      </c>
      <c r="B1614" t="s">
        <v>71</v>
      </c>
      <c r="C1614" t="s">
        <v>72</v>
      </c>
      <c r="D1614" t="n">
        <v>2</v>
      </c>
      <c r="E1614" t="s">
        <v>174</v>
      </c>
      <c r="F1614" t="n">
        <v>3888472</v>
      </c>
      <c r="G1614" t="s">
        <v>74</v>
      </c>
      <c r="H1614" t="s">
        <v>75</v>
      </c>
      <c r="I1614" t="s"/>
      <c r="J1614" t="s">
        <v>76</v>
      </c>
      <c r="K1614" t="n">
        <v>15728.41</v>
      </c>
      <c r="L1614" t="s">
        <v>77</v>
      </c>
      <c r="M1614" t="s"/>
      <c r="N1614" t="s">
        <v>175</v>
      </c>
      <c r="O1614" t="s">
        <v>79</v>
      </c>
      <c r="P1614" t="s">
        <v>174</v>
      </c>
      <c r="Q1614" t="s"/>
      <c r="R1614" t="s">
        <v>127</v>
      </c>
      <c r="S1614" t="s">
        <v>2385</v>
      </c>
      <c r="T1614" t="s">
        <v>82</v>
      </c>
      <c r="U1614" t="s">
        <v>83</v>
      </c>
      <c r="V1614" t="s">
        <v>84</v>
      </c>
      <c r="W1614" t="s">
        <v>105</v>
      </c>
      <c r="X1614" t="s"/>
      <c r="Y1614" t="s">
        <v>86</v>
      </c>
      <c r="Z1614">
        <f>HYPERLINK("https://hotelmonitor-cachepage.eclerx.com/savepage/tk_15442514526944828_sr_2150.html","info")</f>
        <v/>
      </c>
      <c r="AA1614" t="n">
        <v>390667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89</v>
      </c>
      <c r="AO1614" t="s">
        <v>2386</v>
      </c>
      <c r="AP1614" t="n">
        <v>525</v>
      </c>
      <c r="AQ1614" t="s">
        <v>91</v>
      </c>
      <c r="AR1614" t="s">
        <v>71</v>
      </c>
      <c r="AS1614" t="s"/>
      <c r="AT1614" t="s">
        <v>93</v>
      </c>
      <c r="AU1614" t="s"/>
      <c r="AV1614" t="s"/>
      <c r="AW1614" t="s"/>
      <c r="AX1614" t="s"/>
      <c r="AY1614" t="n">
        <v>5005176</v>
      </c>
      <c r="AZ1614" t="s">
        <v>178</v>
      </c>
      <c r="BA1614" t="s"/>
      <c r="BB1614" t="n">
        <v>528782</v>
      </c>
      <c r="BC1614" t="n">
        <v>98.97162437438961</v>
      </c>
      <c r="BD1614" t="n">
        <v>7.80250042989498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119</v>
      </c>
    </row>
    <row r="1615" spans="1:70">
      <c r="A1615" t="s">
        <v>145</v>
      </c>
      <c r="B1615" t="s">
        <v>71</v>
      </c>
      <c r="C1615" t="s">
        <v>72</v>
      </c>
      <c r="D1615" t="n">
        <v>2</v>
      </c>
      <c r="E1615" t="s">
        <v>174</v>
      </c>
      <c r="F1615" t="n">
        <v>3888472</v>
      </c>
      <c r="G1615" t="s">
        <v>74</v>
      </c>
      <c r="H1615" t="s">
        <v>75</v>
      </c>
      <c r="I1615" t="s"/>
      <c r="J1615" t="s">
        <v>76</v>
      </c>
      <c r="K1615" t="n">
        <v>45612.47</v>
      </c>
      <c r="L1615" t="s">
        <v>77</v>
      </c>
      <c r="M1615" t="s"/>
      <c r="N1615" t="s">
        <v>175</v>
      </c>
      <c r="O1615" t="s">
        <v>79</v>
      </c>
      <c r="P1615" t="s">
        <v>174</v>
      </c>
      <c r="Q1615" t="s"/>
      <c r="R1615" t="s">
        <v>127</v>
      </c>
      <c r="S1615" t="s">
        <v>179</v>
      </c>
      <c r="T1615" t="s">
        <v>82</v>
      </c>
      <c r="U1615" t="s">
        <v>83</v>
      </c>
      <c r="V1615" t="s">
        <v>84</v>
      </c>
      <c r="W1615" t="s">
        <v>105</v>
      </c>
      <c r="X1615" t="s"/>
      <c r="Y1615" t="s">
        <v>86</v>
      </c>
      <c r="Z1615">
        <f>HYPERLINK("https://hotelmonitor-cachepage.eclerx.com/savepage/tk_15442514526944828_sr_2150.html","info")</f>
        <v/>
      </c>
      <c r="AA1615" t="n">
        <v>390667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525</v>
      </c>
      <c r="AQ1615" t="s">
        <v>91</v>
      </c>
      <c r="AR1615" t="s">
        <v>92</v>
      </c>
      <c r="AS1615" t="s"/>
      <c r="AT1615" t="s">
        <v>93</v>
      </c>
      <c r="AU1615" t="s"/>
      <c r="AV1615" t="s"/>
      <c r="AW1615" t="s"/>
      <c r="AX1615" t="s"/>
      <c r="AY1615" t="n">
        <v>5005176</v>
      </c>
      <c r="AZ1615" t="s">
        <v>178</v>
      </c>
      <c r="BA1615" t="s"/>
      <c r="BB1615" t="n">
        <v>528782</v>
      </c>
      <c r="BC1615" t="n">
        <v>98.97162437438961</v>
      </c>
      <c r="BD1615" t="n">
        <v>7.80250042989498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119</v>
      </c>
    </row>
    <row r="1616" spans="1:70">
      <c r="A1616" t="s">
        <v>145</v>
      </c>
      <c r="B1616" t="s">
        <v>71</v>
      </c>
      <c r="C1616" t="s">
        <v>72</v>
      </c>
      <c r="D1616" t="n">
        <v>2</v>
      </c>
      <c r="E1616" t="s">
        <v>174</v>
      </c>
      <c r="F1616" t="n">
        <v>3888472</v>
      </c>
      <c r="G1616" t="s">
        <v>74</v>
      </c>
      <c r="H1616" t="s">
        <v>75</v>
      </c>
      <c r="I1616" t="s"/>
      <c r="J1616" t="s">
        <v>76</v>
      </c>
      <c r="K1616" t="n">
        <v>15865.21</v>
      </c>
      <c r="L1616" t="s">
        <v>77</v>
      </c>
      <c r="M1616" t="s"/>
      <c r="N1616" t="s">
        <v>180</v>
      </c>
      <c r="O1616" t="s">
        <v>79</v>
      </c>
      <c r="P1616" t="s">
        <v>174</v>
      </c>
      <c r="Q1616" t="s"/>
      <c r="R1616" t="s">
        <v>127</v>
      </c>
      <c r="S1616" t="s">
        <v>181</v>
      </c>
      <c r="T1616" t="s">
        <v>82</v>
      </c>
      <c r="U1616" t="s">
        <v>83</v>
      </c>
      <c r="V1616" t="s">
        <v>84</v>
      </c>
      <c r="W1616" t="s">
        <v>105</v>
      </c>
      <c r="X1616" t="s"/>
      <c r="Y1616" t="s">
        <v>86</v>
      </c>
      <c r="Z1616">
        <f>HYPERLINK("https://hotelmonitor-cachepage.eclerx.com/savepage/tk_15442514526944828_sr_2150.html","info")</f>
        <v/>
      </c>
      <c r="AA1616" t="n">
        <v>390667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525</v>
      </c>
      <c r="AQ1616" t="s">
        <v>91</v>
      </c>
      <c r="AR1616" t="s">
        <v>92</v>
      </c>
      <c r="AS1616" t="s"/>
      <c r="AT1616" t="s">
        <v>93</v>
      </c>
      <c r="AU1616" t="s"/>
      <c r="AV1616" t="s"/>
      <c r="AW1616" t="s"/>
      <c r="AX1616" t="s"/>
      <c r="AY1616" t="n">
        <v>5005176</v>
      </c>
      <c r="AZ1616" t="s">
        <v>178</v>
      </c>
      <c r="BA1616" t="s"/>
      <c r="BB1616" t="n">
        <v>528782</v>
      </c>
      <c r="BC1616" t="n">
        <v>98.97162437438961</v>
      </c>
      <c r="BD1616" t="n">
        <v>7.80250042989498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119</v>
      </c>
    </row>
    <row r="1617" spans="1:70">
      <c r="A1617" t="s">
        <v>145</v>
      </c>
      <c r="B1617" t="s">
        <v>71</v>
      </c>
      <c r="C1617" t="s">
        <v>72</v>
      </c>
      <c r="D1617" t="n">
        <v>2</v>
      </c>
      <c r="E1617" t="s">
        <v>174</v>
      </c>
      <c r="F1617" t="n">
        <v>3888472</v>
      </c>
      <c r="G1617" t="s">
        <v>74</v>
      </c>
      <c r="H1617" t="s">
        <v>75</v>
      </c>
      <c r="I1617" t="s"/>
      <c r="J1617" t="s">
        <v>76</v>
      </c>
      <c r="K1617" t="n">
        <v>19169</v>
      </c>
      <c r="L1617" t="s">
        <v>77</v>
      </c>
      <c r="M1617" t="s"/>
      <c r="N1617" t="s">
        <v>182</v>
      </c>
      <c r="O1617" t="s">
        <v>79</v>
      </c>
      <c r="P1617" t="s">
        <v>174</v>
      </c>
      <c r="Q1617" t="s"/>
      <c r="R1617" t="s">
        <v>127</v>
      </c>
      <c r="S1617" t="s">
        <v>2387</v>
      </c>
      <c r="T1617" t="s">
        <v>82</v>
      </c>
      <c r="U1617" t="s">
        <v>83</v>
      </c>
      <c r="V1617" t="s">
        <v>84</v>
      </c>
      <c r="W1617" t="s">
        <v>105</v>
      </c>
      <c r="X1617" t="s"/>
      <c r="Y1617" t="s">
        <v>86</v>
      </c>
      <c r="Z1617">
        <f>HYPERLINK("https://hotelmonitor-cachepage.eclerx.com/savepage/tk_15442514526944828_sr_2150.html","info")</f>
        <v/>
      </c>
      <c r="AA1617" t="n">
        <v>390667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89</v>
      </c>
      <c r="AO1617" t="s">
        <v>2388</v>
      </c>
      <c r="AP1617" t="n">
        <v>525</v>
      </c>
      <c r="AQ1617" t="s">
        <v>91</v>
      </c>
      <c r="AR1617" t="s">
        <v>71</v>
      </c>
      <c r="AS1617" t="s"/>
      <c r="AT1617" t="s">
        <v>93</v>
      </c>
      <c r="AU1617" t="s"/>
      <c r="AV1617" t="s"/>
      <c r="AW1617" t="s"/>
      <c r="AX1617" t="s"/>
      <c r="AY1617" t="n">
        <v>5005176</v>
      </c>
      <c r="AZ1617" t="s">
        <v>178</v>
      </c>
      <c r="BA1617" t="s"/>
      <c r="BB1617" t="n">
        <v>528782</v>
      </c>
      <c r="BC1617" t="n">
        <v>98.97162437438961</v>
      </c>
      <c r="BD1617" t="n">
        <v>7.80250042989498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119</v>
      </c>
    </row>
    <row r="1618" spans="1:70">
      <c r="A1618" t="s">
        <v>145</v>
      </c>
      <c r="B1618" t="s">
        <v>71</v>
      </c>
      <c r="C1618" t="s">
        <v>72</v>
      </c>
      <c r="D1618" t="n">
        <v>2</v>
      </c>
      <c r="E1618" t="s">
        <v>174</v>
      </c>
      <c r="F1618" t="n">
        <v>3888472</v>
      </c>
      <c r="G1618" t="s">
        <v>74</v>
      </c>
      <c r="H1618" t="s">
        <v>75</v>
      </c>
      <c r="I1618" t="s"/>
      <c r="J1618" t="s">
        <v>76</v>
      </c>
      <c r="K1618" t="n">
        <v>21609.18</v>
      </c>
      <c r="L1618" t="s">
        <v>77</v>
      </c>
      <c r="M1618" t="s"/>
      <c r="N1618" t="s">
        <v>185</v>
      </c>
      <c r="O1618" t="s">
        <v>79</v>
      </c>
      <c r="P1618" t="s">
        <v>174</v>
      </c>
      <c r="Q1618" t="s"/>
      <c r="R1618" t="s">
        <v>127</v>
      </c>
      <c r="S1618" t="s">
        <v>2389</v>
      </c>
      <c r="T1618" t="s">
        <v>82</v>
      </c>
      <c r="U1618" t="s">
        <v>83</v>
      </c>
      <c r="V1618" t="s">
        <v>84</v>
      </c>
      <c r="W1618" t="s">
        <v>105</v>
      </c>
      <c r="X1618" t="s"/>
      <c r="Y1618" t="s">
        <v>86</v>
      </c>
      <c r="Z1618">
        <f>HYPERLINK("https://hotelmonitor-cachepage.eclerx.com/savepage/tk_15442514526944828_sr_2150.html","info")</f>
        <v/>
      </c>
      <c r="AA1618" t="n">
        <v>390667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89</v>
      </c>
      <c r="AO1618" t="s">
        <v>2390</v>
      </c>
      <c r="AP1618" t="n">
        <v>525</v>
      </c>
      <c r="AQ1618" t="s">
        <v>91</v>
      </c>
      <c r="AR1618" t="s">
        <v>71</v>
      </c>
      <c r="AS1618" t="s"/>
      <c r="AT1618" t="s">
        <v>93</v>
      </c>
      <c r="AU1618" t="s"/>
      <c r="AV1618" t="s"/>
      <c r="AW1618" t="s"/>
      <c r="AX1618" t="s"/>
      <c r="AY1618" t="n">
        <v>5005176</v>
      </c>
      <c r="AZ1618" t="s">
        <v>178</v>
      </c>
      <c r="BA1618" t="s"/>
      <c r="BB1618" t="n">
        <v>528782</v>
      </c>
      <c r="BC1618" t="n">
        <v>98.97162437438961</v>
      </c>
      <c r="BD1618" t="n">
        <v>7.80250042989498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119</v>
      </c>
    </row>
    <row r="1619" spans="1:70">
      <c r="A1619" t="s">
        <v>145</v>
      </c>
      <c r="B1619" t="s">
        <v>71</v>
      </c>
      <c r="C1619" t="s">
        <v>72</v>
      </c>
      <c r="D1619" t="n">
        <v>2</v>
      </c>
      <c r="E1619" t="s">
        <v>174</v>
      </c>
      <c r="F1619" t="n">
        <v>3888472</v>
      </c>
      <c r="G1619" t="s">
        <v>74</v>
      </c>
      <c r="H1619" t="s">
        <v>75</v>
      </c>
      <c r="I1619" t="s"/>
      <c r="J1619" t="s">
        <v>76</v>
      </c>
      <c r="K1619" t="n">
        <v>34276.63</v>
      </c>
      <c r="L1619" t="s">
        <v>77</v>
      </c>
      <c r="M1619" t="s"/>
      <c r="N1619" t="s">
        <v>188</v>
      </c>
      <c r="O1619" t="s">
        <v>79</v>
      </c>
      <c r="P1619" t="s">
        <v>174</v>
      </c>
      <c r="Q1619" t="s"/>
      <c r="R1619" t="s">
        <v>127</v>
      </c>
      <c r="S1619" t="s">
        <v>2391</v>
      </c>
      <c r="T1619" t="s">
        <v>82</v>
      </c>
      <c r="U1619" t="s">
        <v>83</v>
      </c>
      <c r="V1619" t="s">
        <v>84</v>
      </c>
      <c r="W1619" t="s">
        <v>105</v>
      </c>
      <c r="X1619" t="s"/>
      <c r="Y1619" t="s">
        <v>86</v>
      </c>
      <c r="Z1619">
        <f>HYPERLINK("https://hotelmonitor-cachepage.eclerx.com/savepage/tk_15442514526944828_sr_2150.html","info")</f>
        <v/>
      </c>
      <c r="AA1619" t="n">
        <v>390667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89</v>
      </c>
      <c r="AO1619" t="s">
        <v>2392</v>
      </c>
      <c r="AP1619" t="n">
        <v>525</v>
      </c>
      <c r="AQ1619" t="s">
        <v>91</v>
      </c>
      <c r="AR1619" t="s">
        <v>71</v>
      </c>
      <c r="AS1619" t="s"/>
      <c r="AT1619" t="s">
        <v>93</v>
      </c>
      <c r="AU1619" t="s"/>
      <c r="AV1619" t="s"/>
      <c r="AW1619" t="s"/>
      <c r="AX1619" t="s"/>
      <c r="AY1619" t="n">
        <v>5005176</v>
      </c>
      <c r="AZ1619" t="s">
        <v>178</v>
      </c>
      <c r="BA1619" t="s"/>
      <c r="BB1619" t="n">
        <v>528782</v>
      </c>
      <c r="BC1619" t="n">
        <v>98.97162437438961</v>
      </c>
      <c r="BD1619" t="n">
        <v>7.80250042989498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119</v>
      </c>
    </row>
    <row r="1620" spans="1:70">
      <c r="A1620" t="s">
        <v>145</v>
      </c>
      <c r="B1620" t="s">
        <v>71</v>
      </c>
      <c r="C1620" t="s">
        <v>72</v>
      </c>
      <c r="D1620" t="n">
        <v>2</v>
      </c>
      <c r="E1620" t="s">
        <v>174</v>
      </c>
      <c r="F1620" t="n">
        <v>3888472</v>
      </c>
      <c r="G1620" t="s">
        <v>74</v>
      </c>
      <c r="H1620" t="s">
        <v>75</v>
      </c>
      <c r="I1620" t="s"/>
      <c r="J1620" t="s">
        <v>76</v>
      </c>
      <c r="K1620" t="n">
        <v>34276.63</v>
      </c>
      <c r="L1620" t="s">
        <v>77</v>
      </c>
      <c r="M1620" t="s"/>
      <c r="N1620" t="s">
        <v>191</v>
      </c>
      <c r="O1620" t="s">
        <v>79</v>
      </c>
      <c r="P1620" t="s">
        <v>174</v>
      </c>
      <c r="Q1620" t="s"/>
      <c r="R1620" t="s">
        <v>127</v>
      </c>
      <c r="S1620" t="s">
        <v>2391</v>
      </c>
      <c r="T1620" t="s">
        <v>82</v>
      </c>
      <c r="U1620" t="s">
        <v>83</v>
      </c>
      <c r="V1620" t="s">
        <v>84</v>
      </c>
      <c r="W1620" t="s">
        <v>105</v>
      </c>
      <c r="X1620" t="s"/>
      <c r="Y1620" t="s">
        <v>86</v>
      </c>
      <c r="Z1620">
        <f>HYPERLINK("https://hotelmonitor-cachepage.eclerx.com/savepage/tk_15442514526944828_sr_2150.html","info")</f>
        <v/>
      </c>
      <c r="AA1620" t="n">
        <v>390667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89</v>
      </c>
      <c r="AO1620" t="s">
        <v>2392</v>
      </c>
      <c r="AP1620" t="n">
        <v>525</v>
      </c>
      <c r="AQ1620" t="s">
        <v>91</v>
      </c>
      <c r="AR1620" t="s">
        <v>71</v>
      </c>
      <c r="AS1620" t="s"/>
      <c r="AT1620" t="s">
        <v>93</v>
      </c>
      <c r="AU1620" t="s"/>
      <c r="AV1620" t="s"/>
      <c r="AW1620" t="s"/>
      <c r="AX1620" t="s"/>
      <c r="AY1620" t="n">
        <v>5005176</v>
      </c>
      <c r="AZ1620" t="s">
        <v>178</v>
      </c>
      <c r="BA1620" t="s"/>
      <c r="BB1620" t="n">
        <v>528782</v>
      </c>
      <c r="BC1620" t="n">
        <v>98.97162437438961</v>
      </c>
      <c r="BD1620" t="n">
        <v>7.80250042989498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119</v>
      </c>
    </row>
    <row r="1621" spans="1:70">
      <c r="A1621" t="s">
        <v>145</v>
      </c>
      <c r="B1621" t="s">
        <v>71</v>
      </c>
      <c r="C1621" t="s">
        <v>72</v>
      </c>
      <c r="D1621" t="n">
        <v>2</v>
      </c>
      <c r="E1621" t="s">
        <v>174</v>
      </c>
      <c r="F1621" t="n">
        <v>3888472</v>
      </c>
      <c r="G1621" t="s">
        <v>74</v>
      </c>
      <c r="H1621" t="s">
        <v>75</v>
      </c>
      <c r="I1621" t="s"/>
      <c r="J1621" t="s">
        <v>76</v>
      </c>
      <c r="K1621" t="n">
        <v>45612.47</v>
      </c>
      <c r="L1621" t="s">
        <v>77</v>
      </c>
      <c r="M1621" t="s"/>
      <c r="N1621" t="s">
        <v>192</v>
      </c>
      <c r="O1621" t="s">
        <v>79</v>
      </c>
      <c r="P1621" t="s">
        <v>174</v>
      </c>
      <c r="Q1621" t="s"/>
      <c r="R1621" t="s">
        <v>127</v>
      </c>
      <c r="S1621" t="s">
        <v>179</v>
      </c>
      <c r="T1621" t="s">
        <v>82</v>
      </c>
      <c r="U1621" t="s">
        <v>83</v>
      </c>
      <c r="V1621" t="s">
        <v>84</v>
      </c>
      <c r="W1621" t="s">
        <v>105</v>
      </c>
      <c r="X1621" t="s"/>
      <c r="Y1621" t="s">
        <v>86</v>
      </c>
      <c r="Z1621">
        <f>HYPERLINK("https://hotelmonitor-cachepage.eclerx.com/savepage/tk_15442514526944828_sr_2150.html","info")</f>
        <v/>
      </c>
      <c r="AA1621" t="n">
        <v>390667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525</v>
      </c>
      <c r="AQ1621" t="s">
        <v>91</v>
      </c>
      <c r="AR1621" t="s">
        <v>92</v>
      </c>
      <c r="AS1621" t="s"/>
      <c r="AT1621" t="s">
        <v>93</v>
      </c>
      <c r="AU1621" t="s"/>
      <c r="AV1621" t="s"/>
      <c r="AW1621" t="s"/>
      <c r="AX1621" t="s"/>
      <c r="AY1621" t="n">
        <v>5005176</v>
      </c>
      <c r="AZ1621" t="s">
        <v>178</v>
      </c>
      <c r="BA1621" t="s"/>
      <c r="BB1621" t="n">
        <v>528782</v>
      </c>
      <c r="BC1621" t="n">
        <v>98.97162437438961</v>
      </c>
      <c r="BD1621" t="n">
        <v>7.80250042989498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119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2393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676.3099999999999</v>
      </c>
      <c r="L1622" t="s">
        <v>77</v>
      </c>
      <c r="M1622" t="s"/>
      <c r="N1622" t="s">
        <v>1945</v>
      </c>
      <c r="O1622" t="s">
        <v>79</v>
      </c>
      <c r="P1622" t="s">
        <v>2393</v>
      </c>
      <c r="Q1622" t="s"/>
      <c r="R1622" t="s">
        <v>80</v>
      </c>
      <c r="S1622" t="s">
        <v>2394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HYPERLINK("https://hotelmonitor-cachepage.eclerx.com/savepage/tk_15442499221209836_sr_2150.html","info")</f>
        <v/>
      </c>
      <c r="AA1622" t="n">
        <v>-6677153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89</v>
      </c>
      <c r="AO1622" t="s">
        <v>2395</v>
      </c>
      <c r="AP1622" t="n">
        <v>28</v>
      </c>
      <c r="AQ1622" t="s">
        <v>91</v>
      </c>
      <c r="AR1622" t="s">
        <v>71</v>
      </c>
      <c r="AS1622" t="s"/>
      <c r="AT1622" t="s">
        <v>93</v>
      </c>
      <c r="AU1622" t="s"/>
      <c r="AV1622" t="s"/>
      <c r="AW1622" t="s"/>
      <c r="AX1622" t="s"/>
      <c r="AY1622" t="n">
        <v>6677153</v>
      </c>
      <c r="AZ1622" t="s">
        <v>2396</v>
      </c>
      <c r="BA1622" t="s"/>
      <c r="BB1622" t="n">
        <v>247577</v>
      </c>
      <c r="BC1622" t="n">
        <v>98.919814</v>
      </c>
      <c r="BD1622" t="n">
        <v>8.058884000000001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95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2393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755.46</v>
      </c>
      <c r="L1623" t="s">
        <v>77</v>
      </c>
      <c r="M1623" t="s"/>
      <c r="N1623" t="s">
        <v>1945</v>
      </c>
      <c r="O1623" t="s">
        <v>79</v>
      </c>
      <c r="P1623" t="s">
        <v>2393</v>
      </c>
      <c r="Q1623" t="s"/>
      <c r="R1623" t="s">
        <v>80</v>
      </c>
      <c r="S1623" t="s">
        <v>2397</v>
      </c>
      <c r="T1623" t="s">
        <v>82</v>
      </c>
      <c r="U1623" t="s">
        <v>83</v>
      </c>
      <c r="V1623" t="s">
        <v>84</v>
      </c>
      <c r="W1623" t="s">
        <v>105</v>
      </c>
      <c r="X1623" t="s"/>
      <c r="Y1623" t="s">
        <v>86</v>
      </c>
      <c r="Z1623">
        <f>HYPERLINK("https://hotelmonitor-cachepage.eclerx.com/savepage/tk_15442499221209836_sr_2150.html","info")</f>
        <v/>
      </c>
      <c r="AA1623" t="n">
        <v>-6677153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89</v>
      </c>
      <c r="AO1623" t="s">
        <v>2398</v>
      </c>
      <c r="AP1623" t="n">
        <v>28</v>
      </c>
      <c r="AQ1623" t="s">
        <v>91</v>
      </c>
      <c r="AR1623" t="s">
        <v>71</v>
      </c>
      <c r="AS1623" t="s"/>
      <c r="AT1623" t="s">
        <v>93</v>
      </c>
      <c r="AU1623" t="s"/>
      <c r="AV1623" t="s"/>
      <c r="AW1623" t="s"/>
      <c r="AX1623" t="s"/>
      <c r="AY1623" t="n">
        <v>6677153</v>
      </c>
      <c r="AZ1623" t="s">
        <v>2396</v>
      </c>
      <c r="BA1623" t="s"/>
      <c r="BB1623" t="n">
        <v>247577</v>
      </c>
      <c r="BC1623" t="n">
        <v>98.919814</v>
      </c>
      <c r="BD1623" t="n">
        <v>8.058884000000001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95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2393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791.4299999999999</v>
      </c>
      <c r="L1624" t="s">
        <v>77</v>
      </c>
      <c r="M1624" t="s"/>
      <c r="N1624" t="s">
        <v>444</v>
      </c>
      <c r="O1624" t="s">
        <v>79</v>
      </c>
      <c r="P1624" t="s">
        <v>2393</v>
      </c>
      <c r="Q1624" t="s"/>
      <c r="R1624" t="s">
        <v>80</v>
      </c>
      <c r="S1624" t="s">
        <v>2399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>
        <f>HYPERLINK("https://hotelmonitor-cachepage.eclerx.com/savepage/tk_15442499221209836_sr_2150.html","info")</f>
        <v/>
      </c>
      <c r="AA1624" t="n">
        <v>-6677153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89</v>
      </c>
      <c r="AO1624" t="s">
        <v>2400</v>
      </c>
      <c r="AP1624" t="n">
        <v>28</v>
      </c>
      <c r="AQ1624" t="s">
        <v>91</v>
      </c>
      <c r="AR1624" t="s">
        <v>71</v>
      </c>
      <c r="AS1624" t="s"/>
      <c r="AT1624" t="s">
        <v>93</v>
      </c>
      <c r="AU1624" t="s"/>
      <c r="AV1624" t="s"/>
      <c r="AW1624" t="s"/>
      <c r="AX1624" t="s"/>
      <c r="AY1624" t="n">
        <v>6677153</v>
      </c>
      <c r="AZ1624" t="s">
        <v>2396</v>
      </c>
      <c r="BA1624" t="s"/>
      <c r="BB1624" t="n">
        <v>247577</v>
      </c>
      <c r="BC1624" t="n">
        <v>98.919814</v>
      </c>
      <c r="BD1624" t="n">
        <v>8.058884000000001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95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2393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863.38</v>
      </c>
      <c r="L1625" t="s">
        <v>77</v>
      </c>
      <c r="M1625" t="s"/>
      <c r="N1625" t="s">
        <v>444</v>
      </c>
      <c r="O1625" t="s">
        <v>79</v>
      </c>
      <c r="P1625" t="s">
        <v>2393</v>
      </c>
      <c r="Q1625" t="s"/>
      <c r="R1625" t="s">
        <v>80</v>
      </c>
      <c r="S1625" t="s">
        <v>2401</v>
      </c>
      <c r="T1625" t="s">
        <v>82</v>
      </c>
      <c r="U1625" t="s">
        <v>83</v>
      </c>
      <c r="V1625" t="s">
        <v>84</v>
      </c>
      <c r="W1625" t="s">
        <v>105</v>
      </c>
      <c r="X1625" t="s"/>
      <c r="Y1625" t="s">
        <v>86</v>
      </c>
      <c r="Z1625">
        <f>HYPERLINK("https://hotelmonitor-cachepage.eclerx.com/savepage/tk_15442499221209836_sr_2150.html","info")</f>
        <v/>
      </c>
      <c r="AA1625" t="n">
        <v>-6677153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89</v>
      </c>
      <c r="AO1625" t="s">
        <v>2402</v>
      </c>
      <c r="AP1625" t="n">
        <v>28</v>
      </c>
      <c r="AQ1625" t="s">
        <v>91</v>
      </c>
      <c r="AR1625" t="s">
        <v>71</v>
      </c>
      <c r="AS1625" t="s"/>
      <c r="AT1625" t="s">
        <v>93</v>
      </c>
      <c r="AU1625" t="s"/>
      <c r="AV1625" t="s"/>
      <c r="AW1625" t="s"/>
      <c r="AX1625" t="s"/>
      <c r="AY1625" t="n">
        <v>6677153</v>
      </c>
      <c r="AZ1625" t="s">
        <v>2396</v>
      </c>
      <c r="BA1625" t="s"/>
      <c r="BB1625" t="n">
        <v>247577</v>
      </c>
      <c r="BC1625" t="n">
        <v>98.919814</v>
      </c>
      <c r="BD1625" t="n">
        <v>8.058884000000001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95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2393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1139.05</v>
      </c>
      <c r="L1626" t="s">
        <v>77</v>
      </c>
      <c r="M1626" t="s"/>
      <c r="N1626" t="s">
        <v>327</v>
      </c>
      <c r="O1626" t="s">
        <v>79</v>
      </c>
      <c r="P1626" t="s">
        <v>2393</v>
      </c>
      <c r="Q1626" t="s"/>
      <c r="R1626" t="s">
        <v>80</v>
      </c>
      <c r="S1626" t="s">
        <v>2403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>
        <f>HYPERLINK("https://hotelmonitor-cachepage.eclerx.com/savepage/tk_15442499221209836_sr_2150.html","info")</f>
        <v/>
      </c>
      <c r="AA1626" t="n">
        <v>-6677153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89</v>
      </c>
      <c r="AO1626" t="s">
        <v>2404</v>
      </c>
      <c r="AP1626" t="n">
        <v>28</v>
      </c>
      <c r="AQ1626" t="s">
        <v>91</v>
      </c>
      <c r="AR1626" t="s">
        <v>71</v>
      </c>
      <c r="AS1626" t="s"/>
      <c r="AT1626" t="s">
        <v>93</v>
      </c>
      <c r="AU1626" t="s"/>
      <c r="AV1626" t="s"/>
      <c r="AW1626" t="s"/>
      <c r="AX1626" t="s"/>
      <c r="AY1626" t="n">
        <v>6677153</v>
      </c>
      <c r="AZ1626" t="s">
        <v>2396</v>
      </c>
      <c r="BA1626" t="s"/>
      <c r="BB1626" t="n">
        <v>247577</v>
      </c>
      <c r="BC1626" t="n">
        <v>98.919814</v>
      </c>
      <c r="BD1626" t="n">
        <v>8.058884000000001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95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2393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1223.12</v>
      </c>
      <c r="L1627" t="s">
        <v>77</v>
      </c>
      <c r="M1627" t="s"/>
      <c r="N1627" t="s">
        <v>327</v>
      </c>
      <c r="O1627" t="s">
        <v>79</v>
      </c>
      <c r="P1627" t="s">
        <v>2393</v>
      </c>
      <c r="Q1627" t="s"/>
      <c r="R1627" t="s">
        <v>80</v>
      </c>
      <c r="S1627" t="s">
        <v>2405</v>
      </c>
      <c r="T1627" t="s">
        <v>82</v>
      </c>
      <c r="U1627" t="s">
        <v>83</v>
      </c>
      <c r="V1627" t="s">
        <v>84</v>
      </c>
      <c r="W1627" t="s">
        <v>105</v>
      </c>
      <c r="X1627" t="s"/>
      <c r="Y1627" t="s">
        <v>86</v>
      </c>
      <c r="Z1627">
        <f>HYPERLINK("https://hotelmonitor-cachepage.eclerx.com/savepage/tk_15442499221209836_sr_2150.html","info")</f>
        <v/>
      </c>
      <c r="AA1627" t="n">
        <v>-6677153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89</v>
      </c>
      <c r="AO1627" t="s">
        <v>2406</v>
      </c>
      <c r="AP1627" t="n">
        <v>28</v>
      </c>
      <c r="AQ1627" t="s">
        <v>91</v>
      </c>
      <c r="AR1627" t="s">
        <v>71</v>
      </c>
      <c r="AS1627" t="s"/>
      <c r="AT1627" t="s">
        <v>93</v>
      </c>
      <c r="AU1627" t="s"/>
      <c r="AV1627" t="s"/>
      <c r="AW1627" t="s"/>
      <c r="AX1627" t="s"/>
      <c r="AY1627" t="n">
        <v>6677153</v>
      </c>
      <c r="AZ1627" t="s">
        <v>2396</v>
      </c>
      <c r="BA1627" t="s"/>
      <c r="BB1627" t="n">
        <v>247577</v>
      </c>
      <c r="BC1627" t="n">
        <v>98.919814</v>
      </c>
      <c r="BD1627" t="n">
        <v>8.058884000000001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95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2393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1444.35</v>
      </c>
      <c r="L1628" t="s">
        <v>77</v>
      </c>
      <c r="M1628" t="s"/>
      <c r="N1628" t="s">
        <v>327</v>
      </c>
      <c r="O1628" t="s">
        <v>79</v>
      </c>
      <c r="P1628" t="s">
        <v>2393</v>
      </c>
      <c r="Q1628" t="s"/>
      <c r="R1628" t="s">
        <v>80</v>
      </c>
      <c r="S1628" t="s">
        <v>2407</v>
      </c>
      <c r="T1628" t="s">
        <v>82</v>
      </c>
      <c r="U1628" t="s">
        <v>83</v>
      </c>
      <c r="V1628" t="s">
        <v>84</v>
      </c>
      <c r="W1628" t="s">
        <v>105</v>
      </c>
      <c r="X1628" t="s"/>
      <c r="Y1628" t="s">
        <v>86</v>
      </c>
      <c r="Z1628">
        <f>HYPERLINK("https://hotelmonitor-cachepage.eclerx.com/savepage/tk_15442499221209836_sr_2150.html","info")</f>
        <v/>
      </c>
      <c r="AA1628" t="n">
        <v>-6677153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89</v>
      </c>
      <c r="AO1628" t="s">
        <v>310</v>
      </c>
      <c r="AP1628" t="n">
        <v>28</v>
      </c>
      <c r="AQ1628" t="s">
        <v>91</v>
      </c>
      <c r="AR1628" t="s">
        <v>92</v>
      </c>
      <c r="AS1628" t="s"/>
      <c r="AT1628" t="s">
        <v>93</v>
      </c>
      <c r="AU1628" t="s"/>
      <c r="AV1628" t="s"/>
      <c r="AW1628" t="s"/>
      <c r="AX1628" t="s"/>
      <c r="AY1628" t="n">
        <v>6677153</v>
      </c>
      <c r="AZ1628" t="s">
        <v>2396</v>
      </c>
      <c r="BA1628" t="s"/>
      <c r="BB1628" t="n">
        <v>247577</v>
      </c>
      <c r="BC1628" t="n">
        <v>98.919814</v>
      </c>
      <c r="BD1628" t="n">
        <v>8.058884000000001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95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2408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2178.61</v>
      </c>
      <c r="L1629" t="s">
        <v>77</v>
      </c>
      <c r="M1629" t="s"/>
      <c r="N1629" t="s">
        <v>103</v>
      </c>
      <c r="O1629" t="s">
        <v>79</v>
      </c>
      <c r="P1629" t="s">
        <v>2408</v>
      </c>
      <c r="Q1629" t="s"/>
      <c r="R1629" t="s">
        <v>337</v>
      </c>
      <c r="S1629" t="s">
        <v>2409</v>
      </c>
      <c r="T1629" t="s">
        <v>82</v>
      </c>
      <c r="U1629" t="s">
        <v>83</v>
      </c>
      <c r="V1629" t="s">
        <v>84</v>
      </c>
      <c r="W1629" t="s">
        <v>105</v>
      </c>
      <c r="X1629" t="s"/>
      <c r="Y1629" t="s">
        <v>86</v>
      </c>
      <c r="Z1629">
        <f>HYPERLINK("https://hotelmonitor-cachepage.eclerx.com/savepage/tk_15442498941762931_sr_2150.html","info")</f>
        <v/>
      </c>
      <c r="AA1629" t="n">
        <v>-6677166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89</v>
      </c>
      <c r="AO1629" t="s">
        <v>131</v>
      </c>
      <c r="AP1629" t="n">
        <v>15</v>
      </c>
      <c r="AQ1629" t="s">
        <v>91</v>
      </c>
      <c r="AR1629" t="s">
        <v>71</v>
      </c>
      <c r="AS1629" t="s"/>
      <c r="AT1629" t="s">
        <v>93</v>
      </c>
      <c r="AU1629" t="s"/>
      <c r="AV1629" t="s"/>
      <c r="AW1629" t="s"/>
      <c r="AX1629" t="s"/>
      <c r="AY1629" t="n">
        <v>6677166</v>
      </c>
      <c r="AZ1629" t="s">
        <v>2410</v>
      </c>
      <c r="BA1629" t="s"/>
      <c r="BB1629" t="n">
        <v>287360</v>
      </c>
      <c r="BC1629" t="n">
        <v>99.0911211445928</v>
      </c>
      <c r="BD1629" t="n">
        <v>8.037080328189051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95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2408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2590.85</v>
      </c>
      <c r="L1630" t="s">
        <v>77</v>
      </c>
      <c r="M1630" t="s"/>
      <c r="N1630" t="s">
        <v>103</v>
      </c>
      <c r="O1630" t="s">
        <v>79</v>
      </c>
      <c r="P1630" t="s">
        <v>2408</v>
      </c>
      <c r="Q1630" t="s"/>
      <c r="R1630" t="s">
        <v>337</v>
      </c>
      <c r="S1630" t="s">
        <v>2411</v>
      </c>
      <c r="T1630" t="s">
        <v>82</v>
      </c>
      <c r="U1630" t="s">
        <v>83</v>
      </c>
      <c r="V1630" t="s">
        <v>84</v>
      </c>
      <c r="W1630" t="s">
        <v>105</v>
      </c>
      <c r="X1630" t="s"/>
      <c r="Y1630" t="s">
        <v>86</v>
      </c>
      <c r="Z1630">
        <f>HYPERLINK("https://hotelmonitor-cachepage.eclerx.com/savepage/tk_15442498941762931_sr_2150.html","info")</f>
        <v/>
      </c>
      <c r="AA1630" t="n">
        <v>-6677166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89</v>
      </c>
      <c r="AO1630" t="s">
        <v>2412</v>
      </c>
      <c r="AP1630" t="n">
        <v>15</v>
      </c>
      <c r="AQ1630" t="s">
        <v>91</v>
      </c>
      <c r="AR1630" t="s">
        <v>71</v>
      </c>
      <c r="AS1630" t="s"/>
      <c r="AT1630" t="s">
        <v>93</v>
      </c>
      <c r="AU1630" t="s"/>
      <c r="AV1630" t="s"/>
      <c r="AW1630" t="s"/>
      <c r="AX1630" t="s"/>
      <c r="AY1630" t="n">
        <v>6677166</v>
      </c>
      <c r="AZ1630" t="s">
        <v>2410</v>
      </c>
      <c r="BA1630" t="s"/>
      <c r="BB1630" t="n">
        <v>287360</v>
      </c>
      <c r="BC1630" t="n">
        <v>99.0911211445928</v>
      </c>
      <c r="BD1630" t="n">
        <v>8.037080328189051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95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2408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2777.78</v>
      </c>
      <c r="L1631" t="s">
        <v>77</v>
      </c>
      <c r="M1631" t="s"/>
      <c r="N1631" t="s">
        <v>103</v>
      </c>
      <c r="O1631" t="s">
        <v>79</v>
      </c>
      <c r="P1631" t="s">
        <v>2408</v>
      </c>
      <c r="Q1631" t="s"/>
      <c r="R1631" t="s">
        <v>337</v>
      </c>
      <c r="S1631" t="s">
        <v>2413</v>
      </c>
      <c r="T1631" t="s">
        <v>82</v>
      </c>
      <c r="U1631" t="s">
        <v>83</v>
      </c>
      <c r="V1631" t="s">
        <v>84</v>
      </c>
      <c r="W1631" t="s">
        <v>105</v>
      </c>
      <c r="X1631" t="s"/>
      <c r="Y1631" t="s">
        <v>86</v>
      </c>
      <c r="Z1631">
        <f>HYPERLINK("https://hotelmonitor-cachepage.eclerx.com/savepage/tk_15442498941762931_sr_2150.html","info")</f>
        <v/>
      </c>
      <c r="AA1631" t="n">
        <v>-6677166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15</v>
      </c>
      <c r="AQ1631" t="s">
        <v>91</v>
      </c>
      <c r="AR1631" t="s">
        <v>71</v>
      </c>
      <c r="AS1631" t="s"/>
      <c r="AT1631" t="s">
        <v>93</v>
      </c>
      <c r="AU1631" t="s"/>
      <c r="AV1631" t="s"/>
      <c r="AW1631" t="s"/>
      <c r="AX1631" t="s"/>
      <c r="AY1631" t="n">
        <v>6677166</v>
      </c>
      <c r="AZ1631" t="s">
        <v>2410</v>
      </c>
      <c r="BA1631" t="s"/>
      <c r="BB1631" t="n">
        <v>287360</v>
      </c>
      <c r="BC1631" t="n">
        <v>99.0911211445928</v>
      </c>
      <c r="BD1631" t="n">
        <v>8.037080328189051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95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2408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2803.74</v>
      </c>
      <c r="L1632" t="s">
        <v>77</v>
      </c>
      <c r="M1632" t="s"/>
      <c r="N1632" t="s">
        <v>103</v>
      </c>
      <c r="O1632" t="s">
        <v>79</v>
      </c>
      <c r="P1632" t="s">
        <v>2408</v>
      </c>
      <c r="Q1632" t="s"/>
      <c r="R1632" t="s">
        <v>337</v>
      </c>
      <c r="S1632" t="s">
        <v>2413</v>
      </c>
      <c r="T1632" t="s">
        <v>82</v>
      </c>
      <c r="U1632" t="s">
        <v>83</v>
      </c>
      <c r="V1632" t="s">
        <v>84</v>
      </c>
      <c r="W1632" t="s">
        <v>105</v>
      </c>
      <c r="X1632" t="s"/>
      <c r="Y1632" t="s">
        <v>86</v>
      </c>
      <c r="Z1632">
        <f>HYPERLINK("https://hotelmonitor-cachepage.eclerx.com/savepage/tk_15442498941762931_sr_2150.html","info")</f>
        <v/>
      </c>
      <c r="AA1632" t="n">
        <v>-6677166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15</v>
      </c>
      <c r="AQ1632" t="s">
        <v>91</v>
      </c>
      <c r="AR1632" t="s">
        <v>92</v>
      </c>
      <c r="AS1632" t="s"/>
      <c r="AT1632" t="s">
        <v>93</v>
      </c>
      <c r="AU1632" t="s"/>
      <c r="AV1632" t="s"/>
      <c r="AW1632" t="s"/>
      <c r="AX1632" t="s"/>
      <c r="AY1632" t="n">
        <v>6677166</v>
      </c>
      <c r="AZ1632" t="s">
        <v>2410</v>
      </c>
      <c r="BA1632" t="s"/>
      <c r="BB1632" t="n">
        <v>287360</v>
      </c>
      <c r="BC1632" t="n">
        <v>99.0911211445928</v>
      </c>
      <c r="BD1632" t="n">
        <v>8.037080328189051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95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2408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2869.56</v>
      </c>
      <c r="L1633" t="s">
        <v>77</v>
      </c>
      <c r="M1633" t="s"/>
      <c r="N1633" t="s">
        <v>215</v>
      </c>
      <c r="O1633" t="s">
        <v>79</v>
      </c>
      <c r="P1633" t="s">
        <v>2408</v>
      </c>
      <c r="Q1633" t="s"/>
      <c r="R1633" t="s">
        <v>337</v>
      </c>
      <c r="S1633" t="s">
        <v>2414</v>
      </c>
      <c r="T1633" t="s">
        <v>82</v>
      </c>
      <c r="U1633" t="s">
        <v>83</v>
      </c>
      <c r="V1633" t="s">
        <v>84</v>
      </c>
      <c r="W1633" t="s">
        <v>105</v>
      </c>
      <c r="X1633" t="s"/>
      <c r="Y1633" t="s">
        <v>86</v>
      </c>
      <c r="Z1633">
        <f>HYPERLINK("https://hotelmonitor-cachepage.eclerx.com/savepage/tk_15442498941762931_sr_2150.html","info")</f>
        <v/>
      </c>
      <c r="AA1633" t="n">
        <v>-6677166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89</v>
      </c>
      <c r="AO1633" t="s">
        <v>131</v>
      </c>
      <c r="AP1633" t="n">
        <v>15</v>
      </c>
      <c r="AQ1633" t="s">
        <v>91</v>
      </c>
      <c r="AR1633" t="s">
        <v>71</v>
      </c>
      <c r="AS1633" t="s"/>
      <c r="AT1633" t="s">
        <v>93</v>
      </c>
      <c r="AU1633" t="s"/>
      <c r="AV1633" t="s"/>
      <c r="AW1633" t="s"/>
      <c r="AX1633" t="s"/>
      <c r="AY1633" t="n">
        <v>6677166</v>
      </c>
      <c r="AZ1633" t="s">
        <v>2410</v>
      </c>
      <c r="BA1633" t="s"/>
      <c r="BB1633" t="n">
        <v>287360</v>
      </c>
      <c r="BC1633" t="n">
        <v>99.0911211445928</v>
      </c>
      <c r="BD1633" t="n">
        <v>8.037080328189051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95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2408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3375.95</v>
      </c>
      <c r="L1634" t="s">
        <v>77</v>
      </c>
      <c r="M1634" t="s"/>
      <c r="N1634" t="s">
        <v>215</v>
      </c>
      <c r="O1634" t="s">
        <v>79</v>
      </c>
      <c r="P1634" t="s">
        <v>2408</v>
      </c>
      <c r="Q1634" t="s"/>
      <c r="R1634" t="s">
        <v>337</v>
      </c>
      <c r="S1634" t="s">
        <v>2415</v>
      </c>
      <c r="T1634" t="s">
        <v>82</v>
      </c>
      <c r="U1634" t="s">
        <v>83</v>
      </c>
      <c r="V1634" t="s">
        <v>84</v>
      </c>
      <c r="W1634" t="s">
        <v>105</v>
      </c>
      <c r="X1634" t="s"/>
      <c r="Y1634" t="s">
        <v>86</v>
      </c>
      <c r="Z1634">
        <f>HYPERLINK("https://hotelmonitor-cachepage.eclerx.com/savepage/tk_15442498941762931_sr_2150.html","info")</f>
        <v/>
      </c>
      <c r="AA1634" t="n">
        <v>-6677166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89</v>
      </c>
      <c r="AO1634" t="s">
        <v>2416</v>
      </c>
      <c r="AP1634" t="n">
        <v>15</v>
      </c>
      <c r="AQ1634" t="s">
        <v>91</v>
      </c>
      <c r="AR1634" t="s">
        <v>71</v>
      </c>
      <c r="AS1634" t="s"/>
      <c r="AT1634" t="s">
        <v>93</v>
      </c>
      <c r="AU1634" t="s"/>
      <c r="AV1634" t="s"/>
      <c r="AW1634" t="s"/>
      <c r="AX1634" t="s"/>
      <c r="AY1634" t="n">
        <v>6677166</v>
      </c>
      <c r="AZ1634" t="s">
        <v>2410</v>
      </c>
      <c r="BA1634" t="s"/>
      <c r="BB1634" t="n">
        <v>287360</v>
      </c>
      <c r="BC1634" t="n">
        <v>99.0911211445928</v>
      </c>
      <c r="BD1634" t="n">
        <v>8.037080328189051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95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2408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3619.53</v>
      </c>
      <c r="L1635" t="s">
        <v>77</v>
      </c>
      <c r="M1635" t="s"/>
      <c r="N1635" t="s">
        <v>215</v>
      </c>
      <c r="O1635" t="s">
        <v>79</v>
      </c>
      <c r="P1635" t="s">
        <v>2408</v>
      </c>
      <c r="Q1635" t="s"/>
      <c r="R1635" t="s">
        <v>337</v>
      </c>
      <c r="S1635" t="s">
        <v>2417</v>
      </c>
      <c r="T1635" t="s">
        <v>82</v>
      </c>
      <c r="U1635" t="s">
        <v>83</v>
      </c>
      <c r="V1635" t="s">
        <v>84</v>
      </c>
      <c r="W1635" t="s">
        <v>105</v>
      </c>
      <c r="X1635" t="s"/>
      <c r="Y1635" t="s">
        <v>86</v>
      </c>
      <c r="Z1635">
        <f>HYPERLINK("https://hotelmonitor-cachepage.eclerx.com/savepage/tk_15442498941762931_sr_2150.html","info")</f>
        <v/>
      </c>
      <c r="AA1635" t="n">
        <v>-6677166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15</v>
      </c>
      <c r="AQ1635" t="s">
        <v>91</v>
      </c>
      <c r="AR1635" t="s">
        <v>71</v>
      </c>
      <c r="AS1635" t="s"/>
      <c r="AT1635" t="s">
        <v>93</v>
      </c>
      <c r="AU1635" t="s"/>
      <c r="AV1635" t="s"/>
      <c r="AW1635" t="s"/>
      <c r="AX1635" t="s"/>
      <c r="AY1635" t="n">
        <v>6677166</v>
      </c>
      <c r="AZ1635" t="s">
        <v>2410</v>
      </c>
      <c r="BA1635" t="s"/>
      <c r="BB1635" t="n">
        <v>287360</v>
      </c>
      <c r="BC1635" t="n">
        <v>99.0911211445928</v>
      </c>
      <c r="BD1635" t="n">
        <v>8.037080328189051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95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2408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4204.24</v>
      </c>
      <c r="L1636" t="s">
        <v>77</v>
      </c>
      <c r="M1636" t="s"/>
      <c r="N1636" t="s">
        <v>2418</v>
      </c>
      <c r="O1636" t="s">
        <v>79</v>
      </c>
      <c r="P1636" t="s">
        <v>2408</v>
      </c>
      <c r="Q1636" t="s"/>
      <c r="R1636" t="s">
        <v>337</v>
      </c>
      <c r="S1636" t="s">
        <v>2419</v>
      </c>
      <c r="T1636" t="s">
        <v>82</v>
      </c>
      <c r="U1636" t="s">
        <v>83</v>
      </c>
      <c r="V1636" t="s">
        <v>84</v>
      </c>
      <c r="W1636" t="s">
        <v>105</v>
      </c>
      <c r="X1636" t="s"/>
      <c r="Y1636" t="s">
        <v>86</v>
      </c>
      <c r="Z1636">
        <f>HYPERLINK("https://hotelmonitor-cachepage.eclerx.com/savepage/tk_15442498941762931_sr_2150.html","info")</f>
        <v/>
      </c>
      <c r="AA1636" t="n">
        <v>-6677166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89</v>
      </c>
      <c r="AO1636" t="s">
        <v>131</v>
      </c>
      <c r="AP1636" t="n">
        <v>15</v>
      </c>
      <c r="AQ1636" t="s">
        <v>91</v>
      </c>
      <c r="AR1636" t="s">
        <v>71</v>
      </c>
      <c r="AS1636" t="s"/>
      <c r="AT1636" t="s">
        <v>93</v>
      </c>
      <c r="AU1636" t="s"/>
      <c r="AV1636" t="s"/>
      <c r="AW1636" t="s"/>
      <c r="AX1636" t="s"/>
      <c r="AY1636" t="n">
        <v>6677166</v>
      </c>
      <c r="AZ1636" t="s">
        <v>2410</v>
      </c>
      <c r="BA1636" t="s"/>
      <c r="BB1636" t="n">
        <v>287360</v>
      </c>
      <c r="BC1636" t="n">
        <v>99.0911211445928</v>
      </c>
      <c r="BD1636" t="n">
        <v>8.037080328189051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95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2408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4946.16</v>
      </c>
      <c r="L1637" t="s">
        <v>77</v>
      </c>
      <c r="M1637" t="s"/>
      <c r="N1637" t="s">
        <v>2418</v>
      </c>
      <c r="O1637" t="s">
        <v>79</v>
      </c>
      <c r="P1637" t="s">
        <v>2408</v>
      </c>
      <c r="Q1637" t="s"/>
      <c r="R1637" t="s">
        <v>337</v>
      </c>
      <c r="S1637" t="s">
        <v>2420</v>
      </c>
      <c r="T1637" t="s">
        <v>82</v>
      </c>
      <c r="U1637" t="s">
        <v>83</v>
      </c>
      <c r="V1637" t="s">
        <v>84</v>
      </c>
      <c r="W1637" t="s">
        <v>105</v>
      </c>
      <c r="X1637" t="s"/>
      <c r="Y1637" t="s">
        <v>86</v>
      </c>
      <c r="Z1637">
        <f>HYPERLINK("https://hotelmonitor-cachepage.eclerx.com/savepage/tk_15442498941762931_sr_2150.html","info")</f>
        <v/>
      </c>
      <c r="AA1637" t="n">
        <v>-6677166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89</v>
      </c>
      <c r="AO1637" t="s">
        <v>2421</v>
      </c>
      <c r="AP1637" t="n">
        <v>15</v>
      </c>
      <c r="AQ1637" t="s">
        <v>91</v>
      </c>
      <c r="AR1637" t="s">
        <v>71</v>
      </c>
      <c r="AS1637" t="s"/>
      <c r="AT1637" t="s">
        <v>93</v>
      </c>
      <c r="AU1637" t="s"/>
      <c r="AV1637" t="s"/>
      <c r="AW1637" t="s"/>
      <c r="AX1637" t="s"/>
      <c r="AY1637" t="n">
        <v>6677166</v>
      </c>
      <c r="AZ1637" t="s">
        <v>2410</v>
      </c>
      <c r="BA1637" t="s"/>
      <c r="BB1637" t="n">
        <v>287360</v>
      </c>
      <c r="BC1637" t="n">
        <v>99.0911211445928</v>
      </c>
      <c r="BD1637" t="n">
        <v>8.037080328189051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95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2408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5303.03</v>
      </c>
      <c r="L1638" t="s">
        <v>77</v>
      </c>
      <c r="M1638" t="s"/>
      <c r="N1638" t="s">
        <v>2418</v>
      </c>
      <c r="O1638" t="s">
        <v>79</v>
      </c>
      <c r="P1638" t="s">
        <v>2408</v>
      </c>
      <c r="Q1638" t="s"/>
      <c r="R1638" t="s">
        <v>337</v>
      </c>
      <c r="S1638" t="s">
        <v>2422</v>
      </c>
      <c r="T1638" t="s">
        <v>82</v>
      </c>
      <c r="U1638" t="s">
        <v>83</v>
      </c>
      <c r="V1638" t="s">
        <v>84</v>
      </c>
      <c r="W1638" t="s">
        <v>105</v>
      </c>
      <c r="X1638" t="s"/>
      <c r="Y1638" t="s">
        <v>86</v>
      </c>
      <c r="Z1638">
        <f>HYPERLINK("https://hotelmonitor-cachepage.eclerx.com/savepage/tk_15442498941762931_sr_2150.html","info")</f>
        <v/>
      </c>
      <c r="AA1638" t="n">
        <v>-6677166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15</v>
      </c>
      <c r="AQ1638" t="s">
        <v>91</v>
      </c>
      <c r="AR1638" t="s">
        <v>71</v>
      </c>
      <c r="AS1638" t="s"/>
      <c r="AT1638" t="s">
        <v>93</v>
      </c>
      <c r="AU1638" t="s"/>
      <c r="AV1638" t="s"/>
      <c r="AW1638" t="s"/>
      <c r="AX1638" t="s"/>
      <c r="AY1638" t="n">
        <v>6677166</v>
      </c>
      <c r="AZ1638" t="s">
        <v>2410</v>
      </c>
      <c r="BA1638" t="s"/>
      <c r="BB1638" t="n">
        <v>287360</v>
      </c>
      <c r="BC1638" t="n">
        <v>99.0911211445928</v>
      </c>
      <c r="BD1638" t="n">
        <v>8.037080328189051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95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2423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4743.06</v>
      </c>
      <c r="L1639" t="s">
        <v>77</v>
      </c>
      <c r="M1639" t="s"/>
      <c r="N1639" t="s">
        <v>2424</v>
      </c>
      <c r="O1639" t="s">
        <v>79</v>
      </c>
      <c r="P1639" t="s">
        <v>2423</v>
      </c>
      <c r="Q1639" t="s"/>
      <c r="R1639" t="s">
        <v>148</v>
      </c>
      <c r="S1639" t="s">
        <v>2425</v>
      </c>
      <c r="T1639" t="s">
        <v>82</v>
      </c>
      <c r="U1639" t="s">
        <v>83</v>
      </c>
      <c r="V1639" t="s">
        <v>84</v>
      </c>
      <c r="W1639" t="s">
        <v>105</v>
      </c>
      <c r="X1639" t="s"/>
      <c r="Y1639" t="s">
        <v>86</v>
      </c>
      <c r="Z1639">
        <f>HYPERLINK("https://hotelmonitor-cachepage.eclerx.com/savepage/tk_15442499616849558_sr_2150.html","info")</f>
        <v/>
      </c>
      <c r="AA1639" t="n">
        <v>-6713332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89</v>
      </c>
      <c r="AO1639" t="s">
        <v>2426</v>
      </c>
      <c r="AP1639" t="n">
        <v>47</v>
      </c>
      <c r="AQ1639" t="s">
        <v>91</v>
      </c>
      <c r="AR1639" t="s">
        <v>378</v>
      </c>
      <c r="AS1639" t="s"/>
      <c r="AT1639" t="s">
        <v>93</v>
      </c>
      <c r="AU1639" t="s"/>
      <c r="AV1639" t="s"/>
      <c r="AW1639" t="s"/>
      <c r="AX1639" t="s"/>
      <c r="AY1639" t="n">
        <v>6713332</v>
      </c>
      <c r="AZ1639" t="s">
        <v>2427</v>
      </c>
      <c r="BA1639" t="s"/>
      <c r="BB1639" t="n">
        <v>248491</v>
      </c>
      <c r="BC1639" t="n">
        <v>98.8310551643372</v>
      </c>
      <c r="BD1639" t="n">
        <v>8.035737039852879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95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2423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4813.63</v>
      </c>
      <c r="L1640" t="s">
        <v>77</v>
      </c>
      <c r="M1640" t="s"/>
      <c r="N1640" t="s">
        <v>2428</v>
      </c>
      <c r="O1640" t="s">
        <v>79</v>
      </c>
      <c r="P1640" t="s">
        <v>2423</v>
      </c>
      <c r="Q1640" t="s"/>
      <c r="R1640" t="s">
        <v>148</v>
      </c>
      <c r="S1640" t="s">
        <v>2429</v>
      </c>
      <c r="T1640" t="s">
        <v>82</v>
      </c>
      <c r="U1640" t="s">
        <v>83</v>
      </c>
      <c r="V1640" t="s">
        <v>84</v>
      </c>
      <c r="W1640" t="s">
        <v>105</v>
      </c>
      <c r="X1640" t="s"/>
      <c r="Y1640" t="s">
        <v>86</v>
      </c>
      <c r="Z1640">
        <f>HYPERLINK("https://hotelmonitor-cachepage.eclerx.com/savepage/tk_15442499616849558_sr_2150.html","info")</f>
        <v/>
      </c>
      <c r="AA1640" t="n">
        <v>-6713332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89</v>
      </c>
      <c r="AO1640" t="s">
        <v>2430</v>
      </c>
      <c r="AP1640" t="n">
        <v>47</v>
      </c>
      <c r="AQ1640" t="s">
        <v>91</v>
      </c>
      <c r="AR1640" t="s">
        <v>71</v>
      </c>
      <c r="AS1640" t="s"/>
      <c r="AT1640" t="s">
        <v>93</v>
      </c>
      <c r="AU1640" t="s"/>
      <c r="AV1640" t="s"/>
      <c r="AW1640" t="s"/>
      <c r="AX1640" t="s"/>
      <c r="AY1640" t="n">
        <v>6713332</v>
      </c>
      <c r="AZ1640" t="s">
        <v>2427</v>
      </c>
      <c r="BA1640" t="s"/>
      <c r="BB1640" t="n">
        <v>248491</v>
      </c>
      <c r="BC1640" t="n">
        <v>98.8310551643372</v>
      </c>
      <c r="BD1640" t="n">
        <v>8.035737039852879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95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2423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4813.63</v>
      </c>
      <c r="L1641" t="s">
        <v>77</v>
      </c>
      <c r="M1641" t="s"/>
      <c r="N1641" t="s">
        <v>2428</v>
      </c>
      <c r="O1641" t="s">
        <v>79</v>
      </c>
      <c r="P1641" t="s">
        <v>2423</v>
      </c>
      <c r="Q1641" t="s"/>
      <c r="R1641" t="s">
        <v>148</v>
      </c>
      <c r="S1641" t="s">
        <v>2429</v>
      </c>
      <c r="T1641" t="s">
        <v>82</v>
      </c>
      <c r="U1641" t="s">
        <v>83</v>
      </c>
      <c r="V1641" t="s">
        <v>84</v>
      </c>
      <c r="W1641" t="s">
        <v>105</v>
      </c>
      <c r="X1641" t="s"/>
      <c r="Y1641" t="s">
        <v>86</v>
      </c>
      <c r="Z1641">
        <f>HYPERLINK("https://hotelmonitor-cachepage.eclerx.com/savepage/tk_15442499616849558_sr_2150.html","info")</f>
        <v/>
      </c>
      <c r="AA1641" t="n">
        <v>-6713332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2430</v>
      </c>
      <c r="AP1641" t="n">
        <v>47</v>
      </c>
      <c r="AQ1641" t="s">
        <v>91</v>
      </c>
      <c r="AR1641" t="s">
        <v>261</v>
      </c>
      <c r="AS1641" t="s"/>
      <c r="AT1641" t="s">
        <v>93</v>
      </c>
      <c r="AU1641" t="s"/>
      <c r="AV1641" t="s"/>
      <c r="AW1641" t="s"/>
      <c r="AX1641" t="s"/>
      <c r="AY1641" t="n">
        <v>6713332</v>
      </c>
      <c r="AZ1641" t="s">
        <v>2427</v>
      </c>
      <c r="BA1641" t="s"/>
      <c r="BB1641" t="n">
        <v>248491</v>
      </c>
      <c r="BC1641" t="n">
        <v>98.8310551643372</v>
      </c>
      <c r="BD1641" t="n">
        <v>8.035737039852879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95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2423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4947.35</v>
      </c>
      <c r="L1642" t="s">
        <v>77</v>
      </c>
      <c r="M1642" t="s"/>
      <c r="N1642" t="s">
        <v>2428</v>
      </c>
      <c r="O1642" t="s">
        <v>79</v>
      </c>
      <c r="P1642" t="s">
        <v>2423</v>
      </c>
      <c r="Q1642" t="s"/>
      <c r="R1642" t="s">
        <v>148</v>
      </c>
      <c r="S1642" t="s">
        <v>2431</v>
      </c>
      <c r="T1642" t="s">
        <v>82</v>
      </c>
      <c r="U1642" t="s">
        <v>83</v>
      </c>
      <c r="V1642" t="s">
        <v>84</v>
      </c>
      <c r="W1642" t="s">
        <v>105</v>
      </c>
      <c r="X1642" t="s"/>
      <c r="Y1642" t="s">
        <v>86</v>
      </c>
      <c r="Z1642">
        <f>HYPERLINK("https://hotelmonitor-cachepage.eclerx.com/savepage/tk_15442499616849558_sr_2150.html","info")</f>
        <v/>
      </c>
      <c r="AA1642" t="n">
        <v>-6713332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47</v>
      </c>
      <c r="AQ1642" t="s">
        <v>91</v>
      </c>
      <c r="AR1642" t="s">
        <v>92</v>
      </c>
      <c r="AS1642" t="s"/>
      <c r="AT1642" t="s">
        <v>93</v>
      </c>
      <c r="AU1642" t="s"/>
      <c r="AV1642" t="s"/>
      <c r="AW1642" t="s"/>
      <c r="AX1642" t="s"/>
      <c r="AY1642" t="n">
        <v>6713332</v>
      </c>
      <c r="AZ1642" t="s">
        <v>2427</v>
      </c>
      <c r="BA1642" t="s"/>
      <c r="BB1642" t="n">
        <v>248491</v>
      </c>
      <c r="BC1642" t="n">
        <v>98.8310551643372</v>
      </c>
      <c r="BD1642" t="n">
        <v>8.035737039852879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95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2423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5135.87</v>
      </c>
      <c r="L1643" t="s">
        <v>77</v>
      </c>
      <c r="M1643" t="s"/>
      <c r="N1643" t="s">
        <v>2432</v>
      </c>
      <c r="O1643" t="s">
        <v>79</v>
      </c>
      <c r="P1643" t="s">
        <v>2423</v>
      </c>
      <c r="Q1643" t="s"/>
      <c r="R1643" t="s">
        <v>148</v>
      </c>
      <c r="S1643" t="s">
        <v>2433</v>
      </c>
      <c r="T1643" t="s">
        <v>82</v>
      </c>
      <c r="U1643" t="s">
        <v>83</v>
      </c>
      <c r="V1643" t="s">
        <v>84</v>
      </c>
      <c r="W1643" t="s">
        <v>105</v>
      </c>
      <c r="X1643" t="s"/>
      <c r="Y1643" t="s">
        <v>86</v>
      </c>
      <c r="Z1643">
        <f>HYPERLINK("https://hotelmonitor-cachepage.eclerx.com/savepage/tk_15442499616849558_sr_2150.html","info")</f>
        <v/>
      </c>
      <c r="AA1643" t="n">
        <v>-6713332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89</v>
      </c>
      <c r="AO1643" t="s">
        <v>2434</v>
      </c>
      <c r="AP1643" t="n">
        <v>47</v>
      </c>
      <c r="AQ1643" t="s">
        <v>91</v>
      </c>
      <c r="AR1643" t="s">
        <v>378</v>
      </c>
      <c r="AS1643" t="s"/>
      <c r="AT1643" t="s">
        <v>93</v>
      </c>
      <c r="AU1643" t="s"/>
      <c r="AV1643" t="s"/>
      <c r="AW1643" t="s"/>
      <c r="AX1643" t="s"/>
      <c r="AY1643" t="n">
        <v>6713332</v>
      </c>
      <c r="AZ1643" t="s">
        <v>2427</v>
      </c>
      <c r="BA1643" t="s"/>
      <c r="BB1643" t="n">
        <v>248491</v>
      </c>
      <c r="BC1643" t="n">
        <v>98.8310551643372</v>
      </c>
      <c r="BD1643" t="n">
        <v>8.035737039852879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95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2423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5348.47</v>
      </c>
      <c r="L1644" t="s">
        <v>77</v>
      </c>
      <c r="M1644" t="s"/>
      <c r="N1644" t="s">
        <v>2435</v>
      </c>
      <c r="O1644" t="s">
        <v>79</v>
      </c>
      <c r="P1644" t="s">
        <v>2423</v>
      </c>
      <c r="Q1644" t="s"/>
      <c r="R1644" t="s">
        <v>148</v>
      </c>
      <c r="S1644" t="s">
        <v>2436</v>
      </c>
      <c r="T1644" t="s">
        <v>82</v>
      </c>
      <c r="U1644" t="s">
        <v>83</v>
      </c>
      <c r="V1644" t="s">
        <v>84</v>
      </c>
      <c r="W1644" t="s">
        <v>105</v>
      </c>
      <c r="X1644" t="s"/>
      <c r="Y1644" t="s">
        <v>86</v>
      </c>
      <c r="Z1644">
        <f>HYPERLINK("https://hotelmonitor-cachepage.eclerx.com/savepage/tk_15442499616849558_sr_2150.html","info")</f>
        <v/>
      </c>
      <c r="AA1644" t="n">
        <v>-6713332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89</v>
      </c>
      <c r="AO1644" t="s">
        <v>2437</v>
      </c>
      <c r="AP1644" t="n">
        <v>47</v>
      </c>
      <c r="AQ1644" t="s">
        <v>91</v>
      </c>
      <c r="AR1644" t="s">
        <v>71</v>
      </c>
      <c r="AS1644" t="s"/>
      <c r="AT1644" t="s">
        <v>93</v>
      </c>
      <c r="AU1644" t="s"/>
      <c r="AV1644" t="s"/>
      <c r="AW1644" t="s"/>
      <c r="AX1644" t="s"/>
      <c r="AY1644" t="n">
        <v>6713332</v>
      </c>
      <c r="AZ1644" t="s">
        <v>2427</v>
      </c>
      <c r="BA1644" t="s"/>
      <c r="BB1644" t="n">
        <v>248491</v>
      </c>
      <c r="BC1644" t="n">
        <v>98.8310551643372</v>
      </c>
      <c r="BD1644" t="n">
        <v>8.035737039852879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95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2423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5348.47</v>
      </c>
      <c r="L1645" t="s">
        <v>77</v>
      </c>
      <c r="M1645" t="s"/>
      <c r="N1645" t="s">
        <v>2435</v>
      </c>
      <c r="O1645" t="s">
        <v>79</v>
      </c>
      <c r="P1645" t="s">
        <v>2423</v>
      </c>
      <c r="Q1645" t="s"/>
      <c r="R1645" t="s">
        <v>148</v>
      </c>
      <c r="S1645" t="s">
        <v>2436</v>
      </c>
      <c r="T1645" t="s">
        <v>82</v>
      </c>
      <c r="U1645" t="s">
        <v>83</v>
      </c>
      <c r="V1645" t="s">
        <v>84</v>
      </c>
      <c r="W1645" t="s">
        <v>105</v>
      </c>
      <c r="X1645" t="s"/>
      <c r="Y1645" t="s">
        <v>86</v>
      </c>
      <c r="Z1645">
        <f>HYPERLINK("https://hotelmonitor-cachepage.eclerx.com/savepage/tk_15442499616849558_sr_2150.html","info")</f>
        <v/>
      </c>
      <c r="AA1645" t="n">
        <v>-6713332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89</v>
      </c>
      <c r="AO1645" t="s">
        <v>2437</v>
      </c>
      <c r="AP1645" t="n">
        <v>47</v>
      </c>
      <c r="AQ1645" t="s">
        <v>91</v>
      </c>
      <c r="AR1645" t="s">
        <v>261</v>
      </c>
      <c r="AS1645" t="s"/>
      <c r="AT1645" t="s">
        <v>93</v>
      </c>
      <c r="AU1645" t="s"/>
      <c r="AV1645" t="s"/>
      <c r="AW1645" t="s"/>
      <c r="AX1645" t="s"/>
      <c r="AY1645" t="n">
        <v>6713332</v>
      </c>
      <c r="AZ1645" t="s">
        <v>2427</v>
      </c>
      <c r="BA1645" t="s"/>
      <c r="BB1645" t="n">
        <v>248491</v>
      </c>
      <c r="BC1645" t="n">
        <v>98.8310551643372</v>
      </c>
      <c r="BD1645" t="n">
        <v>8.035737039852879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95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2423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5497.05</v>
      </c>
      <c r="L1646" t="s">
        <v>77</v>
      </c>
      <c r="M1646" t="s"/>
      <c r="N1646" t="s">
        <v>2435</v>
      </c>
      <c r="O1646" t="s">
        <v>79</v>
      </c>
      <c r="P1646" t="s">
        <v>2423</v>
      </c>
      <c r="Q1646" t="s"/>
      <c r="R1646" t="s">
        <v>148</v>
      </c>
      <c r="S1646" t="s">
        <v>2438</v>
      </c>
      <c r="T1646" t="s">
        <v>82</v>
      </c>
      <c r="U1646" t="s">
        <v>83</v>
      </c>
      <c r="V1646" t="s">
        <v>84</v>
      </c>
      <c r="W1646" t="s">
        <v>105</v>
      </c>
      <c r="X1646" t="s"/>
      <c r="Y1646" t="s">
        <v>86</v>
      </c>
      <c r="Z1646">
        <f>HYPERLINK("https://hotelmonitor-cachepage.eclerx.com/savepage/tk_15442499616849558_sr_2150.html","info")</f>
        <v/>
      </c>
      <c r="AA1646" t="n">
        <v>-6713332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47</v>
      </c>
      <c r="AQ1646" t="s">
        <v>91</v>
      </c>
      <c r="AR1646" t="s">
        <v>92</v>
      </c>
      <c r="AS1646" t="s"/>
      <c r="AT1646" t="s">
        <v>93</v>
      </c>
      <c r="AU1646" t="s"/>
      <c r="AV1646" t="s"/>
      <c r="AW1646" t="s"/>
      <c r="AX1646" t="s"/>
      <c r="AY1646" t="n">
        <v>6713332</v>
      </c>
      <c r="AZ1646" t="s">
        <v>2427</v>
      </c>
      <c r="BA1646" t="s"/>
      <c r="BB1646" t="n">
        <v>248491</v>
      </c>
      <c r="BC1646" t="n">
        <v>98.8310551643372</v>
      </c>
      <c r="BD1646" t="n">
        <v>8.035737039852879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95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2423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5615.9</v>
      </c>
      <c r="L1647" t="s">
        <v>77</v>
      </c>
      <c r="M1647" t="s"/>
      <c r="N1647" t="s">
        <v>1595</v>
      </c>
      <c r="O1647" t="s">
        <v>79</v>
      </c>
      <c r="P1647" t="s">
        <v>2423</v>
      </c>
      <c r="Q1647" t="s"/>
      <c r="R1647" t="s">
        <v>148</v>
      </c>
      <c r="S1647" t="s">
        <v>2439</v>
      </c>
      <c r="T1647" t="s">
        <v>82</v>
      </c>
      <c r="U1647" t="s">
        <v>83</v>
      </c>
      <c r="V1647" t="s">
        <v>84</v>
      </c>
      <c r="W1647" t="s">
        <v>105</v>
      </c>
      <c r="X1647" t="s"/>
      <c r="Y1647" t="s">
        <v>86</v>
      </c>
      <c r="Z1647">
        <f>HYPERLINK("https://hotelmonitor-cachepage.eclerx.com/savepage/tk_15442499616849558_sr_2150.html","info")</f>
        <v/>
      </c>
      <c r="AA1647" t="n">
        <v>-6713332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89</v>
      </c>
      <c r="AO1647" t="s">
        <v>2440</v>
      </c>
      <c r="AP1647" t="n">
        <v>47</v>
      </c>
      <c r="AQ1647" t="s">
        <v>91</v>
      </c>
      <c r="AR1647" t="s">
        <v>71</v>
      </c>
      <c r="AS1647" t="s"/>
      <c r="AT1647" t="s">
        <v>93</v>
      </c>
      <c r="AU1647" t="s"/>
      <c r="AV1647" t="s"/>
      <c r="AW1647" t="s"/>
      <c r="AX1647" t="s"/>
      <c r="AY1647" t="n">
        <v>6713332</v>
      </c>
      <c r="AZ1647" t="s">
        <v>2427</v>
      </c>
      <c r="BA1647" t="s"/>
      <c r="BB1647" t="n">
        <v>248491</v>
      </c>
      <c r="BC1647" t="n">
        <v>98.8310551643372</v>
      </c>
      <c r="BD1647" t="n">
        <v>8.035737039852879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95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2423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5615.9</v>
      </c>
      <c r="L1648" t="s">
        <v>77</v>
      </c>
      <c r="M1648" t="s"/>
      <c r="N1648" t="s">
        <v>1595</v>
      </c>
      <c r="O1648" t="s">
        <v>79</v>
      </c>
      <c r="P1648" t="s">
        <v>2423</v>
      </c>
      <c r="Q1648" t="s"/>
      <c r="R1648" t="s">
        <v>148</v>
      </c>
      <c r="S1648" t="s">
        <v>2439</v>
      </c>
      <c r="T1648" t="s">
        <v>82</v>
      </c>
      <c r="U1648" t="s">
        <v>83</v>
      </c>
      <c r="V1648" t="s">
        <v>84</v>
      </c>
      <c r="W1648" t="s">
        <v>105</v>
      </c>
      <c r="X1648" t="s"/>
      <c r="Y1648" t="s">
        <v>86</v>
      </c>
      <c r="Z1648">
        <f>HYPERLINK("https://hotelmonitor-cachepage.eclerx.com/savepage/tk_15442499616849558_sr_2150.html","info")</f>
        <v/>
      </c>
      <c r="AA1648" t="n">
        <v>-6713332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2440</v>
      </c>
      <c r="AP1648" t="n">
        <v>47</v>
      </c>
      <c r="AQ1648" t="s">
        <v>91</v>
      </c>
      <c r="AR1648" t="s">
        <v>261</v>
      </c>
      <c r="AS1648" t="s"/>
      <c r="AT1648" t="s">
        <v>93</v>
      </c>
      <c r="AU1648" t="s"/>
      <c r="AV1648" t="s"/>
      <c r="AW1648" t="s"/>
      <c r="AX1648" t="s"/>
      <c r="AY1648" t="n">
        <v>6713332</v>
      </c>
      <c r="AZ1648" t="s">
        <v>2427</v>
      </c>
      <c r="BA1648" t="s"/>
      <c r="BB1648" t="n">
        <v>248491</v>
      </c>
      <c r="BC1648" t="n">
        <v>98.8310551643372</v>
      </c>
      <c r="BD1648" t="n">
        <v>8.035737039852879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95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2423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5970.94</v>
      </c>
      <c r="L1649" t="s">
        <v>77</v>
      </c>
      <c r="M1649" t="s"/>
      <c r="N1649" t="s">
        <v>1595</v>
      </c>
      <c r="O1649" t="s">
        <v>79</v>
      </c>
      <c r="P1649" t="s">
        <v>2423</v>
      </c>
      <c r="Q1649" t="s"/>
      <c r="R1649" t="s">
        <v>148</v>
      </c>
      <c r="S1649" t="s">
        <v>2441</v>
      </c>
      <c r="T1649" t="s">
        <v>82</v>
      </c>
      <c r="U1649" t="s">
        <v>83</v>
      </c>
      <c r="V1649" t="s">
        <v>84</v>
      </c>
      <c r="W1649" t="s">
        <v>105</v>
      </c>
      <c r="X1649" t="s"/>
      <c r="Y1649" t="s">
        <v>86</v>
      </c>
      <c r="Z1649">
        <f>HYPERLINK("https://hotelmonitor-cachepage.eclerx.com/savepage/tk_15442499616849558_sr_2150.html","info")</f>
        <v/>
      </c>
      <c r="AA1649" t="n">
        <v>-6713332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47</v>
      </c>
      <c r="AQ1649" t="s">
        <v>91</v>
      </c>
      <c r="AR1649" t="s">
        <v>92</v>
      </c>
      <c r="AS1649" t="s"/>
      <c r="AT1649" t="s">
        <v>93</v>
      </c>
      <c r="AU1649" t="s"/>
      <c r="AV1649" t="s"/>
      <c r="AW1649" t="s"/>
      <c r="AX1649" t="s"/>
      <c r="AY1649" t="n">
        <v>6713332</v>
      </c>
      <c r="AZ1649" t="s">
        <v>2427</v>
      </c>
      <c r="BA1649" t="s"/>
      <c r="BB1649" t="n">
        <v>248491</v>
      </c>
      <c r="BC1649" t="n">
        <v>98.8310551643372</v>
      </c>
      <c r="BD1649" t="n">
        <v>8.035737039852879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95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2423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6685.59</v>
      </c>
      <c r="L1650" t="s">
        <v>77</v>
      </c>
      <c r="M1650" t="s"/>
      <c r="N1650" t="s">
        <v>2442</v>
      </c>
      <c r="O1650" t="s">
        <v>79</v>
      </c>
      <c r="P1650" t="s">
        <v>2423</v>
      </c>
      <c r="Q1650" t="s"/>
      <c r="R1650" t="s">
        <v>148</v>
      </c>
      <c r="S1650" t="s">
        <v>2443</v>
      </c>
      <c r="T1650" t="s">
        <v>82</v>
      </c>
      <c r="U1650" t="s">
        <v>83</v>
      </c>
      <c r="V1650" t="s">
        <v>84</v>
      </c>
      <c r="W1650" t="s">
        <v>105</v>
      </c>
      <c r="X1650" t="s"/>
      <c r="Y1650" t="s">
        <v>86</v>
      </c>
      <c r="Z1650">
        <f>HYPERLINK("https://hotelmonitor-cachepage.eclerx.com/savepage/tk_15442499616849558_sr_2150.html","info")</f>
        <v/>
      </c>
      <c r="AA1650" t="n">
        <v>-6713332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2444</v>
      </c>
      <c r="AP1650" t="n">
        <v>47</v>
      </c>
      <c r="AQ1650" t="s">
        <v>91</v>
      </c>
      <c r="AR1650" t="s">
        <v>71</v>
      </c>
      <c r="AS1650" t="s"/>
      <c r="AT1650" t="s">
        <v>93</v>
      </c>
      <c r="AU1650" t="s"/>
      <c r="AV1650" t="s"/>
      <c r="AW1650" t="s"/>
      <c r="AX1650" t="s"/>
      <c r="AY1650" t="n">
        <v>6713332</v>
      </c>
      <c r="AZ1650" t="s">
        <v>2427</v>
      </c>
      <c r="BA1650" t="s"/>
      <c r="BB1650" t="n">
        <v>248491</v>
      </c>
      <c r="BC1650" t="n">
        <v>98.8310551643372</v>
      </c>
      <c r="BD1650" t="n">
        <v>8.035737039852879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95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2423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6685.59</v>
      </c>
      <c r="L1651" t="s">
        <v>77</v>
      </c>
      <c r="M1651" t="s"/>
      <c r="N1651" t="s">
        <v>2442</v>
      </c>
      <c r="O1651" t="s">
        <v>79</v>
      </c>
      <c r="P1651" t="s">
        <v>2423</v>
      </c>
      <c r="Q1651" t="s"/>
      <c r="R1651" t="s">
        <v>148</v>
      </c>
      <c r="S1651" t="s">
        <v>2443</v>
      </c>
      <c r="T1651" t="s">
        <v>82</v>
      </c>
      <c r="U1651" t="s">
        <v>83</v>
      </c>
      <c r="V1651" t="s">
        <v>84</v>
      </c>
      <c r="W1651" t="s">
        <v>105</v>
      </c>
      <c r="X1651" t="s"/>
      <c r="Y1651" t="s">
        <v>86</v>
      </c>
      <c r="Z1651">
        <f>HYPERLINK("https://hotelmonitor-cachepage.eclerx.com/savepage/tk_15442499616849558_sr_2150.html","info")</f>
        <v/>
      </c>
      <c r="AA1651" t="n">
        <v>-6713332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89</v>
      </c>
      <c r="AO1651" t="s">
        <v>2444</v>
      </c>
      <c r="AP1651" t="n">
        <v>47</v>
      </c>
      <c r="AQ1651" t="s">
        <v>91</v>
      </c>
      <c r="AR1651" t="s">
        <v>261</v>
      </c>
      <c r="AS1651" t="s"/>
      <c r="AT1651" t="s">
        <v>93</v>
      </c>
      <c r="AU1651" t="s"/>
      <c r="AV1651" t="s"/>
      <c r="AW1651" t="s"/>
      <c r="AX1651" t="s"/>
      <c r="AY1651" t="n">
        <v>6713332</v>
      </c>
      <c r="AZ1651" t="s">
        <v>2427</v>
      </c>
      <c r="BA1651" t="s"/>
      <c r="BB1651" t="n">
        <v>248491</v>
      </c>
      <c r="BC1651" t="n">
        <v>98.8310551643372</v>
      </c>
      <c r="BD1651" t="n">
        <v>8.035737039852879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95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2423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6971.19</v>
      </c>
      <c r="L1652" t="s">
        <v>77</v>
      </c>
      <c r="M1652" t="s"/>
      <c r="N1652" t="s">
        <v>1595</v>
      </c>
      <c r="O1652" t="s">
        <v>79</v>
      </c>
      <c r="P1652" t="s">
        <v>2423</v>
      </c>
      <c r="Q1652" t="s"/>
      <c r="R1652" t="s">
        <v>148</v>
      </c>
      <c r="S1652" t="s">
        <v>2445</v>
      </c>
      <c r="T1652" t="s">
        <v>82</v>
      </c>
      <c r="U1652" t="s">
        <v>83</v>
      </c>
      <c r="V1652" t="s">
        <v>84</v>
      </c>
      <c r="W1652" t="s">
        <v>105</v>
      </c>
      <c r="X1652" t="s"/>
      <c r="Y1652" t="s">
        <v>86</v>
      </c>
      <c r="Z1652">
        <f>HYPERLINK("https://hotelmonitor-cachepage.eclerx.com/savepage/tk_15442499616849558_sr_2150.html","info")</f>
        <v/>
      </c>
      <c r="AA1652" t="n">
        <v>-6713332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89</v>
      </c>
      <c r="AO1652" t="s">
        <v>2446</v>
      </c>
      <c r="AP1652" t="n">
        <v>47</v>
      </c>
      <c r="AQ1652" t="s">
        <v>91</v>
      </c>
      <c r="AR1652" t="s">
        <v>378</v>
      </c>
      <c r="AS1652" t="s"/>
      <c r="AT1652" t="s">
        <v>93</v>
      </c>
      <c r="AU1652" t="s"/>
      <c r="AV1652" t="s"/>
      <c r="AW1652" t="s"/>
      <c r="AX1652" t="s"/>
      <c r="AY1652" t="n">
        <v>6713332</v>
      </c>
      <c r="AZ1652" t="s">
        <v>2427</v>
      </c>
      <c r="BA1652" t="s"/>
      <c r="BB1652" t="n">
        <v>248491</v>
      </c>
      <c r="BC1652" t="n">
        <v>98.8310551643372</v>
      </c>
      <c r="BD1652" t="n">
        <v>8.035737039852879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95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2423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7108.25</v>
      </c>
      <c r="L1653" t="s">
        <v>77</v>
      </c>
      <c r="M1653" t="s"/>
      <c r="N1653" t="s">
        <v>2442</v>
      </c>
      <c r="O1653" t="s">
        <v>79</v>
      </c>
      <c r="P1653" t="s">
        <v>2423</v>
      </c>
      <c r="Q1653" t="s"/>
      <c r="R1653" t="s">
        <v>148</v>
      </c>
      <c r="S1653" t="s">
        <v>2447</v>
      </c>
      <c r="T1653" t="s">
        <v>82</v>
      </c>
      <c r="U1653" t="s">
        <v>83</v>
      </c>
      <c r="V1653" t="s">
        <v>84</v>
      </c>
      <c r="W1653" t="s">
        <v>105</v>
      </c>
      <c r="X1653" t="s"/>
      <c r="Y1653" t="s">
        <v>86</v>
      </c>
      <c r="Z1653">
        <f>HYPERLINK("https://hotelmonitor-cachepage.eclerx.com/savepage/tk_15442499616849558_sr_2150.html","info")</f>
        <v/>
      </c>
      <c r="AA1653" t="n">
        <v>-6713332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89</v>
      </c>
      <c r="AO1653" t="s">
        <v>788</v>
      </c>
      <c r="AP1653" t="n">
        <v>47</v>
      </c>
      <c r="AQ1653" t="s">
        <v>91</v>
      </c>
      <c r="AR1653" t="s">
        <v>92</v>
      </c>
      <c r="AS1653" t="s"/>
      <c r="AT1653" t="s">
        <v>93</v>
      </c>
      <c r="AU1653" t="s"/>
      <c r="AV1653" t="s"/>
      <c r="AW1653" t="s"/>
      <c r="AX1653" t="s"/>
      <c r="AY1653" t="n">
        <v>6713332</v>
      </c>
      <c r="AZ1653" t="s">
        <v>2427</v>
      </c>
      <c r="BA1653" t="s"/>
      <c r="BB1653" t="n">
        <v>248491</v>
      </c>
      <c r="BC1653" t="n">
        <v>98.8310551643372</v>
      </c>
      <c r="BD1653" t="n">
        <v>8.035737039852879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95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2423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7668.28</v>
      </c>
      <c r="L1654" t="s">
        <v>77</v>
      </c>
      <c r="M1654" t="s"/>
      <c r="N1654" t="s">
        <v>2435</v>
      </c>
      <c r="O1654" t="s">
        <v>79</v>
      </c>
      <c r="P1654" t="s">
        <v>2423</v>
      </c>
      <c r="Q1654" t="s"/>
      <c r="R1654" t="s">
        <v>148</v>
      </c>
      <c r="S1654" t="s">
        <v>2448</v>
      </c>
      <c r="T1654" t="s">
        <v>82</v>
      </c>
      <c r="U1654" t="s">
        <v>83</v>
      </c>
      <c r="V1654" t="s">
        <v>84</v>
      </c>
      <c r="W1654" t="s">
        <v>105</v>
      </c>
      <c r="X1654" t="s"/>
      <c r="Y1654" t="s">
        <v>86</v>
      </c>
      <c r="Z1654">
        <f>HYPERLINK("https://hotelmonitor-cachepage.eclerx.com/savepage/tk_15442499616849558_sr_2150.html","info")</f>
        <v/>
      </c>
      <c r="AA1654" t="n">
        <v>-6713332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89</v>
      </c>
      <c r="AO1654" t="s">
        <v>2449</v>
      </c>
      <c r="AP1654" t="n">
        <v>47</v>
      </c>
      <c r="AQ1654" t="s">
        <v>91</v>
      </c>
      <c r="AR1654" t="s">
        <v>378</v>
      </c>
      <c r="AS1654" t="s"/>
      <c r="AT1654" t="s">
        <v>93</v>
      </c>
      <c r="AU1654" t="s"/>
      <c r="AV1654" t="s"/>
      <c r="AW1654" t="s"/>
      <c r="AX1654" t="s"/>
      <c r="AY1654" t="n">
        <v>6713332</v>
      </c>
      <c r="AZ1654" t="s">
        <v>2427</v>
      </c>
      <c r="BA1654" t="s"/>
      <c r="BB1654" t="n">
        <v>248491</v>
      </c>
      <c r="BC1654" t="n">
        <v>98.8310551643372</v>
      </c>
      <c r="BD1654" t="n">
        <v>8.035737039852879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95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2423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8713.67</v>
      </c>
      <c r="L1655" t="s">
        <v>77</v>
      </c>
      <c r="M1655" t="s"/>
      <c r="N1655" t="s">
        <v>2442</v>
      </c>
      <c r="O1655" t="s">
        <v>79</v>
      </c>
      <c r="P1655" t="s">
        <v>2423</v>
      </c>
      <c r="Q1655" t="s"/>
      <c r="R1655" t="s">
        <v>148</v>
      </c>
      <c r="S1655" t="s">
        <v>2450</v>
      </c>
      <c r="T1655" t="s">
        <v>82</v>
      </c>
      <c r="U1655" t="s">
        <v>83</v>
      </c>
      <c r="V1655" t="s">
        <v>84</v>
      </c>
      <c r="W1655" t="s">
        <v>105</v>
      </c>
      <c r="X1655" t="s"/>
      <c r="Y1655" t="s">
        <v>86</v>
      </c>
      <c r="Z1655">
        <f>HYPERLINK("https://hotelmonitor-cachepage.eclerx.com/savepage/tk_15442499616849558_sr_2150.html","info")</f>
        <v/>
      </c>
      <c r="AA1655" t="n">
        <v>-6713332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89</v>
      </c>
      <c r="AO1655" t="s">
        <v>2451</v>
      </c>
      <c r="AP1655" t="n">
        <v>47</v>
      </c>
      <c r="AQ1655" t="s">
        <v>91</v>
      </c>
      <c r="AR1655" t="s">
        <v>378</v>
      </c>
      <c r="AS1655" t="s"/>
      <c r="AT1655" t="s">
        <v>93</v>
      </c>
      <c r="AU1655" t="s"/>
      <c r="AV1655" t="s"/>
      <c r="AW1655" t="s"/>
      <c r="AX1655" t="s"/>
      <c r="AY1655" t="n">
        <v>6713332</v>
      </c>
      <c r="AZ1655" t="s">
        <v>2427</v>
      </c>
      <c r="BA1655" t="s"/>
      <c r="BB1655" t="n">
        <v>248491</v>
      </c>
      <c r="BC1655" t="n">
        <v>98.8310551643372</v>
      </c>
      <c r="BD1655" t="n">
        <v>8.035737039852879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95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2423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9359.83</v>
      </c>
      <c r="L1656" t="s">
        <v>77</v>
      </c>
      <c r="M1656" t="s"/>
      <c r="N1656" t="s">
        <v>2452</v>
      </c>
      <c r="O1656" t="s">
        <v>79</v>
      </c>
      <c r="P1656" t="s">
        <v>2423</v>
      </c>
      <c r="Q1656" t="s"/>
      <c r="R1656" t="s">
        <v>148</v>
      </c>
      <c r="S1656" t="s">
        <v>2453</v>
      </c>
      <c r="T1656" t="s">
        <v>82</v>
      </c>
      <c r="U1656" t="s">
        <v>83</v>
      </c>
      <c r="V1656" t="s">
        <v>84</v>
      </c>
      <c r="W1656" t="s">
        <v>105</v>
      </c>
      <c r="X1656" t="s"/>
      <c r="Y1656" t="s">
        <v>86</v>
      </c>
      <c r="Z1656">
        <f>HYPERLINK("https://hotelmonitor-cachepage.eclerx.com/savepage/tk_15442499616849558_sr_2150.html","info")</f>
        <v/>
      </c>
      <c r="AA1656" t="n">
        <v>-6713332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89</v>
      </c>
      <c r="AO1656" t="s">
        <v>2454</v>
      </c>
      <c r="AP1656" t="n">
        <v>47</v>
      </c>
      <c r="AQ1656" t="s">
        <v>91</v>
      </c>
      <c r="AR1656" t="s">
        <v>71</v>
      </c>
      <c r="AS1656" t="s"/>
      <c r="AT1656" t="s">
        <v>93</v>
      </c>
      <c r="AU1656" t="s"/>
      <c r="AV1656" t="s"/>
      <c r="AW1656" t="s"/>
      <c r="AX1656" t="s"/>
      <c r="AY1656" t="n">
        <v>6713332</v>
      </c>
      <c r="AZ1656" t="s">
        <v>2427</v>
      </c>
      <c r="BA1656" t="s"/>
      <c r="BB1656" t="n">
        <v>248491</v>
      </c>
      <c r="BC1656" t="n">
        <v>98.8310551643372</v>
      </c>
      <c r="BD1656" t="n">
        <v>8.035737039852879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95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2423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9359.83</v>
      </c>
      <c r="L1657" t="s">
        <v>77</v>
      </c>
      <c r="M1657" t="s"/>
      <c r="N1657" t="s">
        <v>2452</v>
      </c>
      <c r="O1657" t="s">
        <v>79</v>
      </c>
      <c r="P1657" t="s">
        <v>2423</v>
      </c>
      <c r="Q1657" t="s"/>
      <c r="R1657" t="s">
        <v>148</v>
      </c>
      <c r="S1657" t="s">
        <v>2453</v>
      </c>
      <c r="T1657" t="s">
        <v>82</v>
      </c>
      <c r="U1657" t="s">
        <v>83</v>
      </c>
      <c r="V1657" t="s">
        <v>84</v>
      </c>
      <c r="W1657" t="s">
        <v>105</v>
      </c>
      <c r="X1657" t="s"/>
      <c r="Y1657" t="s">
        <v>86</v>
      </c>
      <c r="Z1657">
        <f>HYPERLINK("https://hotelmonitor-cachepage.eclerx.com/savepage/tk_15442499616849558_sr_2150.html","info")</f>
        <v/>
      </c>
      <c r="AA1657" t="n">
        <v>-6713332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89</v>
      </c>
      <c r="AO1657" t="s">
        <v>2454</v>
      </c>
      <c r="AP1657" t="n">
        <v>47</v>
      </c>
      <c r="AQ1657" t="s">
        <v>91</v>
      </c>
      <c r="AR1657" t="s">
        <v>261</v>
      </c>
      <c r="AS1657" t="s"/>
      <c r="AT1657" t="s">
        <v>93</v>
      </c>
      <c r="AU1657" t="s"/>
      <c r="AV1657" t="s"/>
      <c r="AW1657" t="s"/>
      <c r="AX1657" t="s"/>
      <c r="AY1657" t="n">
        <v>6713332</v>
      </c>
      <c r="AZ1657" t="s">
        <v>2427</v>
      </c>
      <c r="BA1657" t="s"/>
      <c r="BB1657" t="n">
        <v>248491</v>
      </c>
      <c r="BC1657" t="n">
        <v>98.8310551643372</v>
      </c>
      <c r="BD1657" t="n">
        <v>8.035737039852879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95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2423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9951.559999999999</v>
      </c>
      <c r="L1658" t="s">
        <v>77</v>
      </c>
      <c r="M1658" t="s"/>
      <c r="N1658" t="s">
        <v>2452</v>
      </c>
      <c r="O1658" t="s">
        <v>79</v>
      </c>
      <c r="P1658" t="s">
        <v>2423</v>
      </c>
      <c r="Q1658" t="s"/>
      <c r="R1658" t="s">
        <v>148</v>
      </c>
      <c r="S1658" t="s">
        <v>2455</v>
      </c>
      <c r="T1658" t="s">
        <v>82</v>
      </c>
      <c r="U1658" t="s">
        <v>83</v>
      </c>
      <c r="V1658" t="s">
        <v>84</v>
      </c>
      <c r="W1658" t="s">
        <v>105</v>
      </c>
      <c r="X1658" t="s"/>
      <c r="Y1658" t="s">
        <v>86</v>
      </c>
      <c r="Z1658">
        <f>HYPERLINK("https://hotelmonitor-cachepage.eclerx.com/savepage/tk_15442499616849558_sr_2150.html","info")</f>
        <v/>
      </c>
      <c r="AA1658" t="n">
        <v>-6713332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89</v>
      </c>
      <c r="AO1658" t="s">
        <v>793</v>
      </c>
      <c r="AP1658" t="n">
        <v>47</v>
      </c>
      <c r="AQ1658" t="s">
        <v>91</v>
      </c>
      <c r="AR1658" t="s">
        <v>92</v>
      </c>
      <c r="AS1658" t="s"/>
      <c r="AT1658" t="s">
        <v>93</v>
      </c>
      <c r="AU1658" t="s"/>
      <c r="AV1658" t="s"/>
      <c r="AW1658" t="s"/>
      <c r="AX1658" t="s"/>
      <c r="AY1658" t="n">
        <v>6713332</v>
      </c>
      <c r="AZ1658" t="s">
        <v>2427</v>
      </c>
      <c r="BA1658" t="s"/>
      <c r="BB1658" t="n">
        <v>248491</v>
      </c>
      <c r="BC1658" t="n">
        <v>98.8310551643372</v>
      </c>
      <c r="BD1658" t="n">
        <v>8.035737039852879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95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2423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12198.95</v>
      </c>
      <c r="L1659" t="s">
        <v>77</v>
      </c>
      <c r="M1659" t="s"/>
      <c r="N1659" t="s">
        <v>2452</v>
      </c>
      <c r="O1659" t="s">
        <v>79</v>
      </c>
      <c r="P1659" t="s">
        <v>2423</v>
      </c>
      <c r="Q1659" t="s"/>
      <c r="R1659" t="s">
        <v>148</v>
      </c>
      <c r="S1659" t="s">
        <v>2456</v>
      </c>
      <c r="T1659" t="s">
        <v>82</v>
      </c>
      <c r="U1659" t="s">
        <v>83</v>
      </c>
      <c r="V1659" t="s">
        <v>84</v>
      </c>
      <c r="W1659" t="s">
        <v>105</v>
      </c>
      <c r="X1659" t="s"/>
      <c r="Y1659" t="s">
        <v>86</v>
      </c>
      <c r="Z1659">
        <f>HYPERLINK("https://hotelmonitor-cachepage.eclerx.com/savepage/tk_15442499616849558_sr_2150.html","info")</f>
        <v/>
      </c>
      <c r="AA1659" t="n">
        <v>-6713332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89</v>
      </c>
      <c r="AO1659" t="s">
        <v>2457</v>
      </c>
      <c r="AP1659" t="n">
        <v>47</v>
      </c>
      <c r="AQ1659" t="s">
        <v>91</v>
      </c>
      <c r="AR1659" t="s">
        <v>378</v>
      </c>
      <c r="AS1659" t="s"/>
      <c r="AT1659" t="s">
        <v>93</v>
      </c>
      <c r="AU1659" t="s"/>
      <c r="AV1659" t="s"/>
      <c r="AW1659" t="s"/>
      <c r="AX1659" t="s"/>
      <c r="AY1659" t="n">
        <v>6713332</v>
      </c>
      <c r="AZ1659" t="s">
        <v>2427</v>
      </c>
      <c r="BA1659" t="s"/>
      <c r="BB1659" t="n">
        <v>248491</v>
      </c>
      <c r="BC1659" t="n">
        <v>98.8310551643372</v>
      </c>
      <c r="BD1659" t="n">
        <v>8.035737039852879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95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2423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13371.18</v>
      </c>
      <c r="L1660" t="s">
        <v>77</v>
      </c>
      <c r="M1660" t="s"/>
      <c r="N1660" t="s">
        <v>2458</v>
      </c>
      <c r="O1660" t="s">
        <v>79</v>
      </c>
      <c r="P1660" t="s">
        <v>2423</v>
      </c>
      <c r="Q1660" t="s"/>
      <c r="R1660" t="s">
        <v>148</v>
      </c>
      <c r="S1660" t="s">
        <v>2459</v>
      </c>
      <c r="T1660" t="s">
        <v>82</v>
      </c>
      <c r="U1660" t="s">
        <v>83</v>
      </c>
      <c r="V1660" t="s">
        <v>84</v>
      </c>
      <c r="W1660" t="s">
        <v>105</v>
      </c>
      <c r="X1660" t="s"/>
      <c r="Y1660" t="s">
        <v>86</v>
      </c>
      <c r="Z1660">
        <f>HYPERLINK("https://hotelmonitor-cachepage.eclerx.com/savepage/tk_15442499616849558_sr_2150.html","info")</f>
        <v/>
      </c>
      <c r="AA1660" t="n">
        <v>-6713332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89</v>
      </c>
      <c r="AO1660" t="s">
        <v>2460</v>
      </c>
      <c r="AP1660" t="n">
        <v>47</v>
      </c>
      <c r="AQ1660" t="s">
        <v>91</v>
      </c>
      <c r="AR1660" t="s">
        <v>71</v>
      </c>
      <c r="AS1660" t="s"/>
      <c r="AT1660" t="s">
        <v>93</v>
      </c>
      <c r="AU1660" t="s"/>
      <c r="AV1660" t="s"/>
      <c r="AW1660" t="s"/>
      <c r="AX1660" t="s"/>
      <c r="AY1660" t="n">
        <v>6713332</v>
      </c>
      <c r="AZ1660" t="s">
        <v>2427</v>
      </c>
      <c r="BA1660" t="s"/>
      <c r="BB1660" t="n">
        <v>248491</v>
      </c>
      <c r="BC1660" t="n">
        <v>98.8310551643372</v>
      </c>
      <c r="BD1660" t="n">
        <v>8.035737039852879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95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2423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13371.18</v>
      </c>
      <c r="L1661" t="s">
        <v>77</v>
      </c>
      <c r="M1661" t="s"/>
      <c r="N1661" t="s">
        <v>2458</v>
      </c>
      <c r="O1661" t="s">
        <v>79</v>
      </c>
      <c r="P1661" t="s">
        <v>2423</v>
      </c>
      <c r="Q1661" t="s"/>
      <c r="R1661" t="s">
        <v>148</v>
      </c>
      <c r="S1661" t="s">
        <v>2459</v>
      </c>
      <c r="T1661" t="s">
        <v>82</v>
      </c>
      <c r="U1661" t="s">
        <v>83</v>
      </c>
      <c r="V1661" t="s">
        <v>84</v>
      </c>
      <c r="W1661" t="s">
        <v>105</v>
      </c>
      <c r="X1661" t="s"/>
      <c r="Y1661" t="s">
        <v>86</v>
      </c>
      <c r="Z1661">
        <f>HYPERLINK("https://hotelmonitor-cachepage.eclerx.com/savepage/tk_15442499616849558_sr_2150.html","info")</f>
        <v/>
      </c>
      <c r="AA1661" t="n">
        <v>-6713332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89</v>
      </c>
      <c r="AO1661" t="s">
        <v>2460</v>
      </c>
      <c r="AP1661" t="n">
        <v>47</v>
      </c>
      <c r="AQ1661" t="s">
        <v>91</v>
      </c>
      <c r="AR1661" t="s">
        <v>261</v>
      </c>
      <c r="AS1661" t="s"/>
      <c r="AT1661" t="s">
        <v>93</v>
      </c>
      <c r="AU1661" t="s"/>
      <c r="AV1661" t="s"/>
      <c r="AW1661" t="s"/>
      <c r="AX1661" t="s"/>
      <c r="AY1661" t="n">
        <v>6713332</v>
      </c>
      <c r="AZ1661" t="s">
        <v>2427</v>
      </c>
      <c r="BA1661" t="s"/>
      <c r="BB1661" t="n">
        <v>248491</v>
      </c>
      <c r="BC1661" t="n">
        <v>98.8310551643372</v>
      </c>
      <c r="BD1661" t="n">
        <v>8.035737039852879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95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2423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14216.52</v>
      </c>
      <c r="L1662" t="s">
        <v>77</v>
      </c>
      <c r="M1662" t="s"/>
      <c r="N1662" t="s">
        <v>2458</v>
      </c>
      <c r="O1662" t="s">
        <v>79</v>
      </c>
      <c r="P1662" t="s">
        <v>2423</v>
      </c>
      <c r="Q1662" t="s"/>
      <c r="R1662" t="s">
        <v>148</v>
      </c>
      <c r="S1662" t="s">
        <v>2461</v>
      </c>
      <c r="T1662" t="s">
        <v>82</v>
      </c>
      <c r="U1662" t="s">
        <v>83</v>
      </c>
      <c r="V1662" t="s">
        <v>84</v>
      </c>
      <c r="W1662" t="s">
        <v>105</v>
      </c>
      <c r="X1662" t="s"/>
      <c r="Y1662" t="s">
        <v>86</v>
      </c>
      <c r="Z1662">
        <f>HYPERLINK("https://hotelmonitor-cachepage.eclerx.com/savepage/tk_15442499616849558_sr_2150.html","info")</f>
        <v/>
      </c>
      <c r="AA1662" t="n">
        <v>-6713332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47</v>
      </c>
      <c r="AQ1662" t="s">
        <v>91</v>
      </c>
      <c r="AR1662" t="s">
        <v>92</v>
      </c>
      <c r="AS1662" t="s"/>
      <c r="AT1662" t="s">
        <v>93</v>
      </c>
      <c r="AU1662" t="s"/>
      <c r="AV1662" t="s"/>
      <c r="AW1662" t="s"/>
      <c r="AX1662" t="s"/>
      <c r="AY1662" t="n">
        <v>6713332</v>
      </c>
      <c r="AZ1662" t="s">
        <v>2427</v>
      </c>
      <c r="BA1662" t="s"/>
      <c r="BB1662" t="n">
        <v>248491</v>
      </c>
      <c r="BC1662" t="n">
        <v>98.8310551643372</v>
      </c>
      <c r="BD1662" t="n">
        <v>8.035737039852879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95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2423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17427.5</v>
      </c>
      <c r="L1663" t="s">
        <v>77</v>
      </c>
      <c r="M1663" t="s"/>
      <c r="N1663" t="s">
        <v>2458</v>
      </c>
      <c r="O1663" t="s">
        <v>79</v>
      </c>
      <c r="P1663" t="s">
        <v>2423</v>
      </c>
      <c r="Q1663" t="s"/>
      <c r="R1663" t="s">
        <v>148</v>
      </c>
      <c r="S1663" t="s">
        <v>2462</v>
      </c>
      <c r="T1663" t="s">
        <v>82</v>
      </c>
      <c r="U1663" t="s">
        <v>83</v>
      </c>
      <c r="V1663" t="s">
        <v>84</v>
      </c>
      <c r="W1663" t="s">
        <v>105</v>
      </c>
      <c r="X1663" t="s"/>
      <c r="Y1663" t="s">
        <v>86</v>
      </c>
      <c r="Z1663">
        <f>HYPERLINK("https://hotelmonitor-cachepage.eclerx.com/savepage/tk_15442499616849558_sr_2150.html","info")</f>
        <v/>
      </c>
      <c r="AA1663" t="n">
        <v>-6713332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89</v>
      </c>
      <c r="AO1663" t="s">
        <v>2463</v>
      </c>
      <c r="AP1663" t="n">
        <v>47</v>
      </c>
      <c r="AQ1663" t="s">
        <v>91</v>
      </c>
      <c r="AR1663" t="s">
        <v>378</v>
      </c>
      <c r="AS1663" t="s"/>
      <c r="AT1663" t="s">
        <v>93</v>
      </c>
      <c r="AU1663" t="s"/>
      <c r="AV1663" t="s"/>
      <c r="AW1663" t="s"/>
      <c r="AX1663" t="s"/>
      <c r="AY1663" t="n">
        <v>6713332</v>
      </c>
      <c r="AZ1663" t="s">
        <v>2427</v>
      </c>
      <c r="BA1663" t="s"/>
      <c r="BB1663" t="n">
        <v>248491</v>
      </c>
      <c r="BC1663" t="n">
        <v>98.8310551643372</v>
      </c>
      <c r="BD1663" t="n">
        <v>8.035737039852879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95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2464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2261.89</v>
      </c>
      <c r="L1664" t="s">
        <v>77</v>
      </c>
      <c r="M1664" t="s"/>
      <c r="N1664" t="s">
        <v>2465</v>
      </c>
      <c r="O1664" t="s">
        <v>79</v>
      </c>
      <c r="P1664" t="s">
        <v>2464</v>
      </c>
      <c r="Q1664" t="s"/>
      <c r="R1664" t="s">
        <v>80</v>
      </c>
      <c r="S1664" t="s">
        <v>2466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>
        <f>HYPERLINK("https://hotelmonitor-cachepage.eclerx.com/savepage/tk_15442502934839568_sr_2150.html","info")</f>
        <v/>
      </c>
      <c r="AA1664" t="n">
        <v>-3791854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89</v>
      </c>
      <c r="AO1664" t="s">
        <v>2467</v>
      </c>
      <c r="AP1664" t="n">
        <v>202</v>
      </c>
      <c r="AQ1664" t="s">
        <v>91</v>
      </c>
      <c r="AR1664" t="s">
        <v>71</v>
      </c>
      <c r="AS1664" t="s"/>
      <c r="AT1664" t="s">
        <v>93</v>
      </c>
      <c r="AU1664" t="s"/>
      <c r="AV1664" t="s"/>
      <c r="AW1664" t="s"/>
      <c r="AX1664" t="s"/>
      <c r="AY1664" t="n">
        <v>3791854</v>
      </c>
      <c r="AZ1664" t="s">
        <v>2468</v>
      </c>
      <c r="BA1664" t="s"/>
      <c r="BB1664" t="n">
        <v>868135</v>
      </c>
      <c r="BC1664" t="n">
        <v>98.7456988496706</v>
      </c>
      <c r="BD1664" t="n">
        <v>8.14413679207078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95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2464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2523.88</v>
      </c>
      <c r="L1665" t="s">
        <v>77</v>
      </c>
      <c r="M1665" t="s"/>
      <c r="N1665" t="s">
        <v>2465</v>
      </c>
      <c r="O1665" t="s">
        <v>79</v>
      </c>
      <c r="P1665" t="s">
        <v>2464</v>
      </c>
      <c r="Q1665" t="s"/>
      <c r="R1665" t="s">
        <v>80</v>
      </c>
      <c r="S1665" t="s">
        <v>2469</v>
      </c>
      <c r="T1665" t="s">
        <v>82</v>
      </c>
      <c r="U1665" t="s">
        <v>83</v>
      </c>
      <c r="V1665" t="s">
        <v>84</v>
      </c>
      <c r="W1665" t="s">
        <v>105</v>
      </c>
      <c r="X1665" t="s"/>
      <c r="Y1665" t="s">
        <v>86</v>
      </c>
      <c r="Z1665">
        <f>HYPERLINK("https://hotelmonitor-cachepage.eclerx.com/savepage/tk_15442502934839568_sr_2150.html","info")</f>
        <v/>
      </c>
      <c r="AA1665" t="n">
        <v>-3791854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89</v>
      </c>
      <c r="AO1665" t="s">
        <v>2470</v>
      </c>
      <c r="AP1665" t="n">
        <v>202</v>
      </c>
      <c r="AQ1665" t="s">
        <v>91</v>
      </c>
      <c r="AR1665" t="s">
        <v>71</v>
      </c>
      <c r="AS1665" t="s"/>
      <c r="AT1665" t="s">
        <v>93</v>
      </c>
      <c r="AU1665" t="s"/>
      <c r="AV1665" t="s"/>
      <c r="AW1665" t="s"/>
      <c r="AX1665" t="s"/>
      <c r="AY1665" t="n">
        <v>3791854</v>
      </c>
      <c r="AZ1665" t="s">
        <v>2468</v>
      </c>
      <c r="BA1665" t="s"/>
      <c r="BB1665" t="n">
        <v>868135</v>
      </c>
      <c r="BC1665" t="n">
        <v>98.7456988496706</v>
      </c>
      <c r="BD1665" t="n">
        <v>8.14413679207078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95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2464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2725.17</v>
      </c>
      <c r="L1666" t="s">
        <v>77</v>
      </c>
      <c r="M1666" t="s"/>
      <c r="N1666" t="s">
        <v>2465</v>
      </c>
      <c r="O1666" t="s">
        <v>79</v>
      </c>
      <c r="P1666" t="s">
        <v>2464</v>
      </c>
      <c r="Q1666" t="s"/>
      <c r="R1666" t="s">
        <v>80</v>
      </c>
      <c r="S1666" t="s">
        <v>2471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>
        <f>HYPERLINK("https://hotelmonitor-cachepage.eclerx.com/savepage/tk_15442502934839568_sr_2150.html","info")</f>
        <v/>
      </c>
      <c r="AA1666" t="n">
        <v>-3791854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202</v>
      </c>
      <c r="AQ1666" t="s">
        <v>91</v>
      </c>
      <c r="AR1666" t="s">
        <v>71</v>
      </c>
      <c r="AS1666" t="s"/>
      <c r="AT1666" t="s">
        <v>93</v>
      </c>
      <c r="AU1666" t="s"/>
      <c r="AV1666" t="s"/>
      <c r="AW1666" t="s"/>
      <c r="AX1666" t="s"/>
      <c r="AY1666" t="n">
        <v>3791854</v>
      </c>
      <c r="AZ1666" t="s">
        <v>2468</v>
      </c>
      <c r="BA1666" t="s"/>
      <c r="BB1666" t="n">
        <v>868135</v>
      </c>
      <c r="BC1666" t="n">
        <v>98.7456988496706</v>
      </c>
      <c r="BD1666" t="n">
        <v>8.14413679207078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95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2464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2725.17</v>
      </c>
      <c r="L1667" t="s">
        <v>77</v>
      </c>
      <c r="M1667" t="s"/>
      <c r="N1667" t="s">
        <v>2465</v>
      </c>
      <c r="O1667" t="s">
        <v>79</v>
      </c>
      <c r="P1667" t="s">
        <v>2464</v>
      </c>
      <c r="Q1667" t="s"/>
      <c r="R1667" t="s">
        <v>80</v>
      </c>
      <c r="S1667" t="s">
        <v>2471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>
        <f>HYPERLINK("https://hotelmonitor-cachepage.eclerx.com/savepage/tk_15442502934839568_sr_2150.html","info")</f>
        <v/>
      </c>
      <c r="AA1667" t="n">
        <v>-3791854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202</v>
      </c>
      <c r="AQ1667" t="s">
        <v>91</v>
      </c>
      <c r="AR1667" t="s">
        <v>71</v>
      </c>
      <c r="AS1667" t="s"/>
      <c r="AT1667" t="s">
        <v>93</v>
      </c>
      <c r="AU1667" t="s"/>
      <c r="AV1667" t="s"/>
      <c r="AW1667" t="s"/>
      <c r="AX1667" t="s"/>
      <c r="AY1667" t="n">
        <v>3791854</v>
      </c>
      <c r="AZ1667" t="s">
        <v>2468</v>
      </c>
      <c r="BA1667" t="s"/>
      <c r="BB1667" t="n">
        <v>868135</v>
      </c>
      <c r="BC1667" t="n">
        <v>98.7456988496706</v>
      </c>
      <c r="BD1667" t="n">
        <v>8.14413679207078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95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2464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3040.82</v>
      </c>
      <c r="L1668" t="s">
        <v>77</v>
      </c>
      <c r="M1668" t="s"/>
      <c r="N1668" t="s">
        <v>2465</v>
      </c>
      <c r="O1668" t="s">
        <v>79</v>
      </c>
      <c r="P1668" t="s">
        <v>2464</v>
      </c>
      <c r="Q1668" t="s"/>
      <c r="R1668" t="s">
        <v>80</v>
      </c>
      <c r="S1668" t="s">
        <v>2472</v>
      </c>
      <c r="T1668" t="s">
        <v>82</v>
      </c>
      <c r="U1668" t="s">
        <v>83</v>
      </c>
      <c r="V1668" t="s">
        <v>84</v>
      </c>
      <c r="W1668" t="s">
        <v>105</v>
      </c>
      <c r="X1668" t="s"/>
      <c r="Y1668" t="s">
        <v>86</v>
      </c>
      <c r="Z1668">
        <f>HYPERLINK("https://hotelmonitor-cachepage.eclerx.com/savepage/tk_15442502934839568_sr_2150.html","info")</f>
        <v/>
      </c>
      <c r="AA1668" t="n">
        <v>-3791854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202</v>
      </c>
      <c r="AQ1668" t="s">
        <v>91</v>
      </c>
      <c r="AR1668" t="s">
        <v>71</v>
      </c>
      <c r="AS1668" t="s"/>
      <c r="AT1668" t="s">
        <v>93</v>
      </c>
      <c r="AU1668" t="s"/>
      <c r="AV1668" t="s"/>
      <c r="AW1668" t="s"/>
      <c r="AX1668" t="s"/>
      <c r="AY1668" t="n">
        <v>3791854</v>
      </c>
      <c r="AZ1668" t="s">
        <v>2468</v>
      </c>
      <c r="BA1668" t="s"/>
      <c r="BB1668" t="n">
        <v>868135</v>
      </c>
      <c r="BC1668" t="n">
        <v>98.7456988496706</v>
      </c>
      <c r="BD1668" t="n">
        <v>8.14413679207078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95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2464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3040.82</v>
      </c>
      <c r="L1669" t="s">
        <v>77</v>
      </c>
      <c r="M1669" t="s"/>
      <c r="N1669" t="s">
        <v>2465</v>
      </c>
      <c r="O1669" t="s">
        <v>79</v>
      </c>
      <c r="P1669" t="s">
        <v>2464</v>
      </c>
      <c r="Q1669" t="s"/>
      <c r="R1669" t="s">
        <v>80</v>
      </c>
      <c r="S1669" t="s">
        <v>2472</v>
      </c>
      <c r="T1669" t="s">
        <v>82</v>
      </c>
      <c r="U1669" t="s">
        <v>83</v>
      </c>
      <c r="V1669" t="s">
        <v>84</v>
      </c>
      <c r="W1669" t="s">
        <v>105</v>
      </c>
      <c r="X1669" t="s"/>
      <c r="Y1669" t="s">
        <v>86</v>
      </c>
      <c r="Z1669">
        <f>HYPERLINK("https://hotelmonitor-cachepage.eclerx.com/savepage/tk_15442502934839568_sr_2150.html","info")</f>
        <v/>
      </c>
      <c r="AA1669" t="n">
        <v>-3791854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202</v>
      </c>
      <c r="AQ1669" t="s">
        <v>91</v>
      </c>
      <c r="AR1669" t="s">
        <v>71</v>
      </c>
      <c r="AS1669" t="s"/>
      <c r="AT1669" t="s">
        <v>93</v>
      </c>
      <c r="AU1669" t="s"/>
      <c r="AV1669" t="s"/>
      <c r="AW1669" t="s"/>
      <c r="AX1669" t="s"/>
      <c r="AY1669" t="n">
        <v>3791854</v>
      </c>
      <c r="AZ1669" t="s">
        <v>2468</v>
      </c>
      <c r="BA1669" t="s"/>
      <c r="BB1669" t="n">
        <v>868135</v>
      </c>
      <c r="BC1669" t="n">
        <v>98.7456988496706</v>
      </c>
      <c r="BD1669" t="n">
        <v>8.14413679207078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95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2464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2794.61</v>
      </c>
      <c r="L1670" t="s">
        <v>77</v>
      </c>
      <c r="M1670" t="s"/>
      <c r="N1670" t="s">
        <v>2473</v>
      </c>
      <c r="O1670" t="s">
        <v>79</v>
      </c>
      <c r="P1670" t="s">
        <v>2464</v>
      </c>
      <c r="Q1670" t="s"/>
      <c r="R1670" t="s">
        <v>80</v>
      </c>
      <c r="S1670" t="s">
        <v>2474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HYPERLINK("https://hotelmonitor-cachepage.eclerx.com/savepage/tk_15442502934839568_sr_2150.html","info")</f>
        <v/>
      </c>
      <c r="AA1670" t="n">
        <v>-3791854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89</v>
      </c>
      <c r="AO1670" t="s">
        <v>2475</v>
      </c>
      <c r="AP1670" t="n">
        <v>202</v>
      </c>
      <c r="AQ1670" t="s">
        <v>91</v>
      </c>
      <c r="AR1670" t="s">
        <v>71</v>
      </c>
      <c r="AS1670" t="s"/>
      <c r="AT1670" t="s">
        <v>93</v>
      </c>
      <c r="AU1670" t="s"/>
      <c r="AV1670" t="s"/>
      <c r="AW1670" t="s"/>
      <c r="AX1670" t="s"/>
      <c r="AY1670" t="n">
        <v>3791854</v>
      </c>
      <c r="AZ1670" t="s">
        <v>2468</v>
      </c>
      <c r="BA1670" t="s"/>
      <c r="BB1670" t="n">
        <v>868135</v>
      </c>
      <c r="BC1670" t="n">
        <v>98.7456988496706</v>
      </c>
      <c r="BD1670" t="n">
        <v>8.14413679207078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95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2464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3056.61</v>
      </c>
      <c r="L1671" t="s">
        <v>77</v>
      </c>
      <c r="M1671" t="s"/>
      <c r="N1671" t="s">
        <v>2473</v>
      </c>
      <c r="O1671" t="s">
        <v>79</v>
      </c>
      <c r="P1671" t="s">
        <v>2464</v>
      </c>
      <c r="Q1671" t="s"/>
      <c r="R1671" t="s">
        <v>80</v>
      </c>
      <c r="S1671" t="s">
        <v>2476</v>
      </c>
      <c r="T1671" t="s">
        <v>82</v>
      </c>
      <c r="U1671" t="s">
        <v>83</v>
      </c>
      <c r="V1671" t="s">
        <v>84</v>
      </c>
      <c r="W1671" t="s">
        <v>105</v>
      </c>
      <c r="X1671" t="s"/>
      <c r="Y1671" t="s">
        <v>86</v>
      </c>
      <c r="Z1671">
        <f>HYPERLINK("https://hotelmonitor-cachepage.eclerx.com/savepage/tk_15442502934839568_sr_2150.html","info")</f>
        <v/>
      </c>
      <c r="AA1671" t="n">
        <v>-3791854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89</v>
      </c>
      <c r="AO1671" t="s">
        <v>2477</v>
      </c>
      <c r="AP1671" t="n">
        <v>202</v>
      </c>
      <c r="AQ1671" t="s">
        <v>91</v>
      </c>
      <c r="AR1671" t="s">
        <v>71</v>
      </c>
      <c r="AS1671" t="s"/>
      <c r="AT1671" t="s">
        <v>93</v>
      </c>
      <c r="AU1671" t="s"/>
      <c r="AV1671" t="s"/>
      <c r="AW1671" t="s"/>
      <c r="AX1671" t="s"/>
      <c r="AY1671" t="n">
        <v>3791854</v>
      </c>
      <c r="AZ1671" t="s">
        <v>2468</v>
      </c>
      <c r="BA1671" t="s"/>
      <c r="BB1671" t="n">
        <v>868135</v>
      </c>
      <c r="BC1671" t="n">
        <v>98.7456988496706</v>
      </c>
      <c r="BD1671" t="n">
        <v>8.14413679207078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95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2464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3367</v>
      </c>
      <c r="L1672" t="s">
        <v>77</v>
      </c>
      <c r="M1672" t="s"/>
      <c r="N1672" t="s">
        <v>2473</v>
      </c>
      <c r="O1672" t="s">
        <v>79</v>
      </c>
      <c r="P1672" t="s">
        <v>2464</v>
      </c>
      <c r="Q1672" t="s"/>
      <c r="R1672" t="s">
        <v>80</v>
      </c>
      <c r="S1672" t="s">
        <v>463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HYPERLINK("https://hotelmonitor-cachepage.eclerx.com/savepage/tk_15442502934839568_sr_2150.html","info")</f>
        <v/>
      </c>
      <c r="AA1672" t="n">
        <v>-3791854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89</v>
      </c>
      <c r="AO1672" t="s">
        <v>1041</v>
      </c>
      <c r="AP1672" t="n">
        <v>202</v>
      </c>
      <c r="AQ1672" t="s">
        <v>91</v>
      </c>
      <c r="AR1672" t="s">
        <v>71</v>
      </c>
      <c r="AS1672" t="s"/>
      <c r="AT1672" t="s">
        <v>93</v>
      </c>
      <c r="AU1672" t="s"/>
      <c r="AV1672" t="s"/>
      <c r="AW1672" t="s"/>
      <c r="AX1672" t="s"/>
      <c r="AY1672" t="n">
        <v>3791854</v>
      </c>
      <c r="AZ1672" t="s">
        <v>2468</v>
      </c>
      <c r="BA1672" t="s"/>
      <c r="BB1672" t="n">
        <v>868135</v>
      </c>
      <c r="BC1672" t="n">
        <v>98.7456988496706</v>
      </c>
      <c r="BD1672" t="n">
        <v>8.14413679207078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95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2464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3367</v>
      </c>
      <c r="L1673" t="s">
        <v>77</v>
      </c>
      <c r="M1673" t="s"/>
      <c r="N1673" t="s">
        <v>2473</v>
      </c>
      <c r="O1673" t="s">
        <v>79</v>
      </c>
      <c r="P1673" t="s">
        <v>2464</v>
      </c>
      <c r="Q1673" t="s"/>
      <c r="R1673" t="s">
        <v>80</v>
      </c>
      <c r="S1673" t="s">
        <v>463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HYPERLINK("https://hotelmonitor-cachepage.eclerx.com/savepage/tk_15442502934839568_sr_2150.html","info")</f>
        <v/>
      </c>
      <c r="AA1673" t="n">
        <v>-3791854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89</v>
      </c>
      <c r="AO1673" t="s">
        <v>1041</v>
      </c>
      <c r="AP1673" t="n">
        <v>202</v>
      </c>
      <c r="AQ1673" t="s">
        <v>91</v>
      </c>
      <c r="AR1673" t="s">
        <v>71</v>
      </c>
      <c r="AS1673" t="s"/>
      <c r="AT1673" t="s">
        <v>93</v>
      </c>
      <c r="AU1673" t="s"/>
      <c r="AV1673" t="s"/>
      <c r="AW1673" t="s"/>
      <c r="AX1673" t="s"/>
      <c r="AY1673" t="n">
        <v>3791854</v>
      </c>
      <c r="AZ1673" t="s">
        <v>2468</v>
      </c>
      <c r="BA1673" t="s"/>
      <c r="BB1673" t="n">
        <v>868135</v>
      </c>
      <c r="BC1673" t="n">
        <v>98.7456988496706</v>
      </c>
      <c r="BD1673" t="n">
        <v>8.14413679207078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95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2464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3682.66</v>
      </c>
      <c r="L1674" t="s">
        <v>77</v>
      </c>
      <c r="M1674" t="s"/>
      <c r="N1674" t="s">
        <v>2473</v>
      </c>
      <c r="O1674" t="s">
        <v>79</v>
      </c>
      <c r="P1674" t="s">
        <v>2464</v>
      </c>
      <c r="Q1674" t="s"/>
      <c r="R1674" t="s">
        <v>80</v>
      </c>
      <c r="S1674" t="s">
        <v>2478</v>
      </c>
      <c r="T1674" t="s">
        <v>82</v>
      </c>
      <c r="U1674" t="s">
        <v>83</v>
      </c>
      <c r="V1674" t="s">
        <v>84</v>
      </c>
      <c r="W1674" t="s">
        <v>105</v>
      </c>
      <c r="X1674" t="s"/>
      <c r="Y1674" t="s">
        <v>86</v>
      </c>
      <c r="Z1674">
        <f>HYPERLINK("https://hotelmonitor-cachepage.eclerx.com/savepage/tk_15442502934839568_sr_2150.html","info")</f>
        <v/>
      </c>
      <c r="AA1674" t="n">
        <v>-3791854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2353</v>
      </c>
      <c r="AP1674" t="n">
        <v>202</v>
      </c>
      <c r="AQ1674" t="s">
        <v>91</v>
      </c>
      <c r="AR1674" t="s">
        <v>71</v>
      </c>
      <c r="AS1674" t="s"/>
      <c r="AT1674" t="s">
        <v>93</v>
      </c>
      <c r="AU1674" t="s"/>
      <c r="AV1674" t="s"/>
      <c r="AW1674" t="s"/>
      <c r="AX1674" t="s"/>
      <c r="AY1674" t="n">
        <v>3791854</v>
      </c>
      <c r="AZ1674" t="s">
        <v>2468</v>
      </c>
      <c r="BA1674" t="s"/>
      <c r="BB1674" t="n">
        <v>868135</v>
      </c>
      <c r="BC1674" t="n">
        <v>98.7456988496706</v>
      </c>
      <c r="BD1674" t="n">
        <v>8.14413679207078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95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2464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3682.66</v>
      </c>
      <c r="L1675" t="s">
        <v>77</v>
      </c>
      <c r="M1675" t="s"/>
      <c r="N1675" t="s">
        <v>2473</v>
      </c>
      <c r="O1675" t="s">
        <v>79</v>
      </c>
      <c r="P1675" t="s">
        <v>2464</v>
      </c>
      <c r="Q1675" t="s"/>
      <c r="R1675" t="s">
        <v>80</v>
      </c>
      <c r="S1675" t="s">
        <v>2478</v>
      </c>
      <c r="T1675" t="s">
        <v>82</v>
      </c>
      <c r="U1675" t="s">
        <v>83</v>
      </c>
      <c r="V1675" t="s">
        <v>84</v>
      </c>
      <c r="W1675" t="s">
        <v>105</v>
      </c>
      <c r="X1675" t="s"/>
      <c r="Y1675" t="s">
        <v>86</v>
      </c>
      <c r="Z1675">
        <f>HYPERLINK("https://hotelmonitor-cachepage.eclerx.com/savepage/tk_15442502934839568_sr_2150.html","info")</f>
        <v/>
      </c>
      <c r="AA1675" t="n">
        <v>-3791854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89</v>
      </c>
      <c r="AO1675" t="s">
        <v>2353</v>
      </c>
      <c r="AP1675" t="n">
        <v>202</v>
      </c>
      <c r="AQ1675" t="s">
        <v>91</v>
      </c>
      <c r="AR1675" t="s">
        <v>71</v>
      </c>
      <c r="AS1675" t="s"/>
      <c r="AT1675" t="s">
        <v>93</v>
      </c>
      <c r="AU1675" t="s"/>
      <c r="AV1675" t="s"/>
      <c r="AW1675" t="s"/>
      <c r="AX1675" t="s"/>
      <c r="AY1675" t="n">
        <v>3791854</v>
      </c>
      <c r="AZ1675" t="s">
        <v>2468</v>
      </c>
      <c r="BA1675" t="s"/>
      <c r="BB1675" t="n">
        <v>868135</v>
      </c>
      <c r="BC1675" t="n">
        <v>98.7456988496706</v>
      </c>
      <c r="BD1675" t="n">
        <v>8.14413679207078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95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2479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1177.57</v>
      </c>
      <c r="L1676" t="s">
        <v>77</v>
      </c>
      <c r="M1676" t="s"/>
      <c r="N1676" t="s">
        <v>474</v>
      </c>
      <c r="O1676" t="s">
        <v>79</v>
      </c>
      <c r="P1676" t="s">
        <v>2479</v>
      </c>
      <c r="Q1676" t="s"/>
      <c r="R1676" t="s">
        <v>237</v>
      </c>
      <c r="S1676" t="s">
        <v>2480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>
        <f>HYPERLINK("https://hotelmonitor-cachepage.eclerx.com/savepage/tk_15442507218002782_sr_2150.html","info")</f>
        <v/>
      </c>
      <c r="AA1676" t="n">
        <v>-6683912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364</v>
      </c>
      <c r="AQ1676" t="s">
        <v>91</v>
      </c>
      <c r="AR1676" t="s">
        <v>92</v>
      </c>
      <c r="AS1676" t="s"/>
      <c r="AT1676" t="s">
        <v>93</v>
      </c>
      <c r="AU1676" t="s"/>
      <c r="AV1676" t="s"/>
      <c r="AW1676" t="s"/>
      <c r="AX1676" t="s"/>
      <c r="AY1676" t="n">
        <v>6683912</v>
      </c>
      <c r="AZ1676" t="s">
        <v>2481</v>
      </c>
      <c r="BA1676" t="s"/>
      <c r="BB1676" t="n">
        <v>1061062</v>
      </c>
      <c r="BC1676" t="n">
        <v>98.7498593330383</v>
      </c>
      <c r="BD1676" t="n">
        <v>8.05637206386421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95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2129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3568.15</v>
      </c>
      <c r="L1677" t="s">
        <v>77</v>
      </c>
      <c r="M1677" t="s"/>
      <c r="N1677" t="s">
        <v>2130</v>
      </c>
      <c r="O1677" t="s">
        <v>79</v>
      </c>
      <c r="P1677" t="s">
        <v>2129</v>
      </c>
      <c r="Q1677" t="s"/>
      <c r="R1677" t="s">
        <v>80</v>
      </c>
      <c r="S1677" t="s">
        <v>2482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>
        <f>HYPERLINK("https://hotelmonitor-cachepage.eclerx.com/savepage/tk_15442502691641011_sr_2150.html","info")</f>
        <v/>
      </c>
      <c r="AA1677" t="n">
        <v>-3791684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89</v>
      </c>
      <c r="AO1677" t="s">
        <v>2483</v>
      </c>
      <c r="AP1677" t="n">
        <v>194</v>
      </c>
      <c r="AQ1677" t="s">
        <v>91</v>
      </c>
      <c r="AR1677" t="s">
        <v>71</v>
      </c>
      <c r="AS1677" t="s"/>
      <c r="AT1677" t="s">
        <v>93</v>
      </c>
      <c r="AU1677" t="s"/>
      <c r="AV1677" t="s"/>
      <c r="AW1677" t="s"/>
      <c r="AX1677" t="s"/>
      <c r="AY1677" t="n">
        <v>3791684</v>
      </c>
      <c r="AZ1677" t="s">
        <v>2133</v>
      </c>
      <c r="BA1677" t="s"/>
      <c r="BB1677" t="n">
        <v>291693</v>
      </c>
      <c r="BC1677" t="n">
        <v>98.8560485839844</v>
      </c>
      <c r="BD1677" t="n">
        <v>8.054155349731451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95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2129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3568.15</v>
      </c>
      <c r="L1678" t="s">
        <v>77</v>
      </c>
      <c r="M1678" t="s"/>
      <c r="N1678" t="s">
        <v>2130</v>
      </c>
      <c r="O1678" t="s">
        <v>79</v>
      </c>
      <c r="P1678" t="s">
        <v>2129</v>
      </c>
      <c r="Q1678" t="s"/>
      <c r="R1678" t="s">
        <v>80</v>
      </c>
      <c r="S1678" t="s">
        <v>2482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>
        <f>HYPERLINK("https://hotelmonitor-cachepage.eclerx.com/savepage/tk_15442502691641011_sr_2150.html","info")</f>
        <v/>
      </c>
      <c r="AA1678" t="n">
        <v>-3791684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89</v>
      </c>
      <c r="AO1678" t="s">
        <v>2483</v>
      </c>
      <c r="AP1678" t="n">
        <v>194</v>
      </c>
      <c r="AQ1678" t="s">
        <v>91</v>
      </c>
      <c r="AR1678" t="s">
        <v>71</v>
      </c>
      <c r="AS1678" t="s"/>
      <c r="AT1678" t="s">
        <v>93</v>
      </c>
      <c r="AU1678" t="s"/>
      <c r="AV1678" t="s"/>
      <c r="AW1678" t="s"/>
      <c r="AX1678" t="s"/>
      <c r="AY1678" t="n">
        <v>3791684</v>
      </c>
      <c r="AZ1678" t="s">
        <v>2133</v>
      </c>
      <c r="BA1678" t="s"/>
      <c r="BB1678" t="n">
        <v>291693</v>
      </c>
      <c r="BC1678" t="n">
        <v>98.8560485839844</v>
      </c>
      <c r="BD1678" t="n">
        <v>8.054155349731451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95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2129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4906.54</v>
      </c>
      <c r="L1679" t="s">
        <v>77</v>
      </c>
      <c r="M1679" t="s"/>
      <c r="N1679" t="s">
        <v>2130</v>
      </c>
      <c r="O1679" t="s">
        <v>79</v>
      </c>
      <c r="P1679" t="s">
        <v>2129</v>
      </c>
      <c r="Q1679" t="s"/>
      <c r="R1679" t="s">
        <v>80</v>
      </c>
      <c r="S1679" t="s">
        <v>2134</v>
      </c>
      <c r="T1679" t="s">
        <v>82</v>
      </c>
      <c r="U1679" t="s">
        <v>83</v>
      </c>
      <c r="V1679" t="s">
        <v>84</v>
      </c>
      <c r="W1679" t="s">
        <v>105</v>
      </c>
      <c r="X1679" t="s"/>
      <c r="Y1679" t="s">
        <v>86</v>
      </c>
      <c r="Z1679">
        <f>HYPERLINK("https://hotelmonitor-cachepage.eclerx.com/savepage/tk_15442502691641011_sr_2150.html","info")</f>
        <v/>
      </c>
      <c r="AA1679" t="n">
        <v>-3791684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194</v>
      </c>
      <c r="AQ1679" t="s">
        <v>91</v>
      </c>
      <c r="AR1679" t="s">
        <v>92</v>
      </c>
      <c r="AS1679" t="s"/>
      <c r="AT1679" t="s">
        <v>93</v>
      </c>
      <c r="AU1679" t="s"/>
      <c r="AV1679" t="s"/>
      <c r="AW1679" t="s"/>
      <c r="AX1679" t="s"/>
      <c r="AY1679" t="n">
        <v>3791684</v>
      </c>
      <c r="AZ1679" t="s">
        <v>2133</v>
      </c>
      <c r="BA1679" t="s"/>
      <c r="BB1679" t="n">
        <v>291693</v>
      </c>
      <c r="BC1679" t="n">
        <v>98.8560485839844</v>
      </c>
      <c r="BD1679" t="n">
        <v>8.054155349731451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95</v>
      </c>
    </row>
    <row r="1680" spans="1:70">
      <c r="A1680" t="s">
        <v>145</v>
      </c>
      <c r="B1680" t="s">
        <v>71</v>
      </c>
      <c r="C1680" t="s">
        <v>72</v>
      </c>
      <c r="D1680" t="n">
        <v>2</v>
      </c>
      <c r="E1680" t="s">
        <v>2484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2407.4</v>
      </c>
      <c r="L1680" t="s">
        <v>77</v>
      </c>
      <c r="M1680" t="s"/>
      <c r="N1680" t="s">
        <v>1312</v>
      </c>
      <c r="O1680" t="s">
        <v>79</v>
      </c>
      <c r="P1680" t="s">
        <v>2484</v>
      </c>
      <c r="Q1680" t="s"/>
      <c r="R1680" t="s">
        <v>354</v>
      </c>
      <c r="S1680" t="s">
        <v>1043</v>
      </c>
      <c r="T1680" t="s">
        <v>82</v>
      </c>
      <c r="U1680" t="s">
        <v>83</v>
      </c>
      <c r="V1680" t="s">
        <v>84</v>
      </c>
      <c r="W1680" t="s">
        <v>105</v>
      </c>
      <c r="X1680" t="s"/>
      <c r="Y1680" t="s">
        <v>86</v>
      </c>
      <c r="Z1680">
        <f>HYPERLINK("https://hotelmonitor-cachepage.eclerx.com/savepage/tk_15442512217429206_sr_2150.html","info")</f>
        <v/>
      </c>
      <c r="AA1680" t="n">
        <v>-6797542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466</v>
      </c>
      <c r="AQ1680" t="s">
        <v>91</v>
      </c>
      <c r="AR1680" t="s">
        <v>92</v>
      </c>
      <c r="AS1680" t="s"/>
      <c r="AT1680" t="s">
        <v>93</v>
      </c>
      <c r="AU1680" t="s"/>
      <c r="AV1680" t="s"/>
      <c r="AW1680" t="s"/>
      <c r="AX1680" t="s"/>
      <c r="AY1680" t="n">
        <v>6797542</v>
      </c>
      <c r="AZ1680" t="s"/>
      <c r="BA1680" t="s"/>
      <c r="BB1680" t="n">
        <v>1670242</v>
      </c>
      <c r="BC1680" t="n">
        <v>98.84501</v>
      </c>
      <c r="BD1680" t="n">
        <v>8.051755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95</v>
      </c>
    </row>
    <row r="1681" spans="1:70">
      <c r="A1681" t="s">
        <v>145</v>
      </c>
      <c r="B1681" t="s">
        <v>71</v>
      </c>
      <c r="C1681" t="s">
        <v>72</v>
      </c>
      <c r="D1681" t="n">
        <v>2</v>
      </c>
      <c r="E1681" t="s">
        <v>2484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2777.78</v>
      </c>
      <c r="L1681" t="s">
        <v>77</v>
      </c>
      <c r="M1681" t="s"/>
      <c r="N1681" t="s">
        <v>2485</v>
      </c>
      <c r="O1681" t="s">
        <v>79</v>
      </c>
      <c r="P1681" t="s">
        <v>2484</v>
      </c>
      <c r="Q1681" t="s"/>
      <c r="R1681" t="s">
        <v>354</v>
      </c>
      <c r="S1681" t="s">
        <v>1352</v>
      </c>
      <c r="T1681" t="s">
        <v>82</v>
      </c>
      <c r="U1681" t="s">
        <v>83</v>
      </c>
      <c r="V1681" t="s">
        <v>84</v>
      </c>
      <c r="W1681" t="s">
        <v>105</v>
      </c>
      <c r="X1681" t="s"/>
      <c r="Y1681" t="s">
        <v>86</v>
      </c>
      <c r="Z1681">
        <f>HYPERLINK("https://hotelmonitor-cachepage.eclerx.com/savepage/tk_15442512217429206_sr_2150.html","info")</f>
        <v/>
      </c>
      <c r="AA1681" t="n">
        <v>-6797542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466</v>
      </c>
      <c r="AQ1681" t="s">
        <v>91</v>
      </c>
      <c r="AR1681" t="s">
        <v>92</v>
      </c>
      <c r="AS1681" t="s"/>
      <c r="AT1681" t="s">
        <v>93</v>
      </c>
      <c r="AU1681" t="s"/>
      <c r="AV1681" t="s"/>
      <c r="AW1681" t="s"/>
      <c r="AX1681" t="s"/>
      <c r="AY1681" t="n">
        <v>6797542</v>
      </c>
      <c r="AZ1681" t="s"/>
      <c r="BA1681" t="s"/>
      <c r="BB1681" t="n">
        <v>1670242</v>
      </c>
      <c r="BC1681" t="n">
        <v>98.84501</v>
      </c>
      <c r="BD1681" t="n">
        <v>8.051755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95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2486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321.92</v>
      </c>
      <c r="L1682" t="s">
        <v>77</v>
      </c>
      <c r="M1682" t="s"/>
      <c r="N1682" t="s">
        <v>2487</v>
      </c>
      <c r="O1682" t="s">
        <v>79</v>
      </c>
      <c r="P1682" t="s">
        <v>2486</v>
      </c>
      <c r="Q1682" t="s"/>
      <c r="R1682" t="s">
        <v>115</v>
      </c>
      <c r="S1682" t="s">
        <v>2488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>
        <f>HYPERLINK("https://hotelmonitor-cachepage.eclerx.com/savepage/tk_1544250099190143_sr_2150.html","info")</f>
        <v/>
      </c>
      <c r="AA1682" t="n">
        <v>-6677187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89</v>
      </c>
      <c r="AO1682" t="s">
        <v>1736</v>
      </c>
      <c r="AP1682" t="n">
        <v>113</v>
      </c>
      <c r="AQ1682" t="s">
        <v>91</v>
      </c>
      <c r="AR1682" t="s">
        <v>92</v>
      </c>
      <c r="AS1682" t="s"/>
      <c r="AT1682" t="s">
        <v>93</v>
      </c>
      <c r="AU1682" t="s"/>
      <c r="AV1682" t="s"/>
      <c r="AW1682" t="s"/>
      <c r="AX1682" t="s"/>
      <c r="AY1682" t="n">
        <v>6677187</v>
      </c>
      <c r="AZ1682" t="s">
        <v>2489</v>
      </c>
      <c r="BA1682" t="s"/>
      <c r="BB1682" t="n">
        <v>295597</v>
      </c>
      <c r="BC1682" t="n">
        <v>98.9179763793945</v>
      </c>
      <c r="BD1682" t="n">
        <v>8.0632381439209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95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2486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326.86</v>
      </c>
      <c r="L1683" t="s">
        <v>77</v>
      </c>
      <c r="M1683" t="s"/>
      <c r="N1683" t="s">
        <v>2487</v>
      </c>
      <c r="O1683" t="s">
        <v>79</v>
      </c>
      <c r="P1683" t="s">
        <v>2486</v>
      </c>
      <c r="Q1683" t="s"/>
      <c r="R1683" t="s">
        <v>115</v>
      </c>
      <c r="S1683" t="s">
        <v>2490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>
        <f>HYPERLINK("https://hotelmonitor-cachepage.eclerx.com/savepage/tk_1544250099190143_sr_2150.html","info")</f>
        <v/>
      </c>
      <c r="AA1683" t="n">
        <v>-6677187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89</v>
      </c>
      <c r="AO1683" t="s">
        <v>2491</v>
      </c>
      <c r="AP1683" t="n">
        <v>113</v>
      </c>
      <c r="AQ1683" t="s">
        <v>91</v>
      </c>
      <c r="AR1683" t="s">
        <v>71</v>
      </c>
      <c r="AS1683" t="s"/>
      <c r="AT1683" t="s">
        <v>93</v>
      </c>
      <c r="AU1683" t="s"/>
      <c r="AV1683" t="s"/>
      <c r="AW1683" t="s"/>
      <c r="AX1683" t="s"/>
      <c r="AY1683" t="n">
        <v>6677187</v>
      </c>
      <c r="AZ1683" t="s">
        <v>2489</v>
      </c>
      <c r="BA1683" t="s"/>
      <c r="BB1683" t="n">
        <v>295597</v>
      </c>
      <c r="BC1683" t="n">
        <v>98.9179763793945</v>
      </c>
      <c r="BD1683" t="n">
        <v>8.0632381439209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95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2486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326.86</v>
      </c>
      <c r="L1684" t="s">
        <v>77</v>
      </c>
      <c r="M1684" t="s"/>
      <c r="N1684" t="s">
        <v>2487</v>
      </c>
      <c r="O1684" t="s">
        <v>79</v>
      </c>
      <c r="P1684" t="s">
        <v>2486</v>
      </c>
      <c r="Q1684" t="s"/>
      <c r="R1684" t="s">
        <v>115</v>
      </c>
      <c r="S1684" t="s">
        <v>2490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>
        <f>HYPERLINK("https://hotelmonitor-cachepage.eclerx.com/savepage/tk_1544250099190143_sr_2150.html","info")</f>
        <v/>
      </c>
      <c r="AA1684" t="n">
        <v>-6677187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89</v>
      </c>
      <c r="AO1684" t="s">
        <v>2491</v>
      </c>
      <c r="AP1684" t="n">
        <v>113</v>
      </c>
      <c r="AQ1684" t="s">
        <v>91</v>
      </c>
      <c r="AR1684" t="s">
        <v>71</v>
      </c>
      <c r="AS1684" t="s"/>
      <c r="AT1684" t="s">
        <v>93</v>
      </c>
      <c r="AU1684" t="s"/>
      <c r="AV1684" t="s"/>
      <c r="AW1684" t="s"/>
      <c r="AX1684" t="s"/>
      <c r="AY1684" t="n">
        <v>6677187</v>
      </c>
      <c r="AZ1684" t="s">
        <v>2489</v>
      </c>
      <c r="BA1684" t="s"/>
      <c r="BB1684" t="n">
        <v>295597</v>
      </c>
      <c r="BC1684" t="n">
        <v>98.9179763793945</v>
      </c>
      <c r="BD1684" t="n">
        <v>8.0632381439209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95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2486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420.43</v>
      </c>
      <c r="L1685" t="s">
        <v>77</v>
      </c>
      <c r="M1685" t="s"/>
      <c r="N1685" t="s">
        <v>2492</v>
      </c>
      <c r="O1685" t="s">
        <v>79</v>
      </c>
      <c r="P1685" t="s">
        <v>2486</v>
      </c>
      <c r="Q1685" t="s"/>
      <c r="R1685" t="s">
        <v>115</v>
      </c>
      <c r="S1685" t="s">
        <v>2493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>
        <f>HYPERLINK("https://hotelmonitor-cachepage.eclerx.com/savepage/tk_1544250099190143_sr_2150.html","info")</f>
        <v/>
      </c>
      <c r="AA1685" t="n">
        <v>-6677187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89</v>
      </c>
      <c r="AO1685" t="s">
        <v>287</v>
      </c>
      <c r="AP1685" t="n">
        <v>113</v>
      </c>
      <c r="AQ1685" t="s">
        <v>91</v>
      </c>
      <c r="AR1685" t="s">
        <v>92</v>
      </c>
      <c r="AS1685" t="s"/>
      <c r="AT1685" t="s">
        <v>93</v>
      </c>
      <c r="AU1685" t="s"/>
      <c r="AV1685" t="s"/>
      <c r="AW1685" t="s"/>
      <c r="AX1685" t="s"/>
      <c r="AY1685" t="n">
        <v>6677187</v>
      </c>
      <c r="AZ1685" t="s">
        <v>2489</v>
      </c>
      <c r="BA1685" t="s"/>
      <c r="BB1685" t="n">
        <v>295597</v>
      </c>
      <c r="BC1685" t="n">
        <v>98.9179763793945</v>
      </c>
      <c r="BD1685" t="n">
        <v>8.0632381439209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95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2486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428.55</v>
      </c>
      <c r="L1686" t="s">
        <v>77</v>
      </c>
      <c r="M1686" t="s"/>
      <c r="N1686" t="s">
        <v>2492</v>
      </c>
      <c r="O1686" t="s">
        <v>79</v>
      </c>
      <c r="P1686" t="s">
        <v>2486</v>
      </c>
      <c r="Q1686" t="s"/>
      <c r="R1686" t="s">
        <v>115</v>
      </c>
      <c r="S1686" t="s">
        <v>2494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HYPERLINK("https://hotelmonitor-cachepage.eclerx.com/savepage/tk_1544250099190143_sr_2150.html","info")</f>
        <v/>
      </c>
      <c r="AA1686" t="n">
        <v>-6677187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89</v>
      </c>
      <c r="AO1686" t="s">
        <v>2495</v>
      </c>
      <c r="AP1686" t="n">
        <v>113</v>
      </c>
      <c r="AQ1686" t="s">
        <v>91</v>
      </c>
      <c r="AR1686" t="s">
        <v>71</v>
      </c>
      <c r="AS1686" t="s"/>
      <c r="AT1686" t="s">
        <v>93</v>
      </c>
      <c r="AU1686" t="s"/>
      <c r="AV1686" t="s"/>
      <c r="AW1686" t="s"/>
      <c r="AX1686" t="s"/>
      <c r="AY1686" t="n">
        <v>6677187</v>
      </c>
      <c r="AZ1686" t="s">
        <v>2489</v>
      </c>
      <c r="BA1686" t="s"/>
      <c r="BB1686" t="n">
        <v>295597</v>
      </c>
      <c r="BC1686" t="n">
        <v>98.9179763793945</v>
      </c>
      <c r="BD1686" t="n">
        <v>8.0632381439209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95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2486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428.55</v>
      </c>
      <c r="L1687" t="s">
        <v>77</v>
      </c>
      <c r="M1687" t="s"/>
      <c r="N1687" t="s">
        <v>2492</v>
      </c>
      <c r="O1687" t="s">
        <v>79</v>
      </c>
      <c r="P1687" t="s">
        <v>2486</v>
      </c>
      <c r="Q1687" t="s"/>
      <c r="R1687" t="s">
        <v>115</v>
      </c>
      <c r="S1687" t="s">
        <v>2494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>
        <f>HYPERLINK("https://hotelmonitor-cachepage.eclerx.com/savepage/tk_1544250099190143_sr_2150.html","info")</f>
        <v/>
      </c>
      <c r="AA1687" t="n">
        <v>-6677187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89</v>
      </c>
      <c r="AO1687" t="s">
        <v>2495</v>
      </c>
      <c r="AP1687" t="n">
        <v>113</v>
      </c>
      <c r="AQ1687" t="s">
        <v>91</v>
      </c>
      <c r="AR1687" t="s">
        <v>71</v>
      </c>
      <c r="AS1687" t="s"/>
      <c r="AT1687" t="s">
        <v>93</v>
      </c>
      <c r="AU1687" t="s"/>
      <c r="AV1687" t="s"/>
      <c r="AW1687" t="s"/>
      <c r="AX1687" t="s"/>
      <c r="AY1687" t="n">
        <v>6677187</v>
      </c>
      <c r="AZ1687" t="s">
        <v>2489</v>
      </c>
      <c r="BA1687" t="s"/>
      <c r="BB1687" t="n">
        <v>295597</v>
      </c>
      <c r="BC1687" t="n">
        <v>98.9179763793945</v>
      </c>
      <c r="BD1687" t="n">
        <v>8.0632381439209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95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2486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465.42</v>
      </c>
      <c r="L1688" t="s">
        <v>77</v>
      </c>
      <c r="M1688" t="s"/>
      <c r="N1688" t="s">
        <v>447</v>
      </c>
      <c r="O1688" t="s">
        <v>79</v>
      </c>
      <c r="P1688" t="s">
        <v>2486</v>
      </c>
      <c r="Q1688" t="s"/>
      <c r="R1688" t="s">
        <v>115</v>
      </c>
      <c r="S1688" t="s">
        <v>2496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HYPERLINK("https://hotelmonitor-cachepage.eclerx.com/savepage/tk_1544250099190143_sr_2150.html","info")</f>
        <v/>
      </c>
      <c r="AA1688" t="n">
        <v>-6677187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113</v>
      </c>
      <c r="AQ1688" t="s">
        <v>91</v>
      </c>
      <c r="AR1688" t="s">
        <v>92</v>
      </c>
      <c r="AS1688" t="s"/>
      <c r="AT1688" t="s">
        <v>93</v>
      </c>
      <c r="AU1688" t="s"/>
      <c r="AV1688" t="s"/>
      <c r="AW1688" t="s"/>
      <c r="AX1688" t="s"/>
      <c r="AY1688" t="n">
        <v>6677187</v>
      </c>
      <c r="AZ1688" t="s">
        <v>2489</v>
      </c>
      <c r="BA1688" t="s"/>
      <c r="BB1688" t="n">
        <v>295597</v>
      </c>
      <c r="BC1688" t="n">
        <v>98.9179763793945</v>
      </c>
      <c r="BD1688" t="n">
        <v>8.0632381439209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95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2486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550.75</v>
      </c>
      <c r="L1689" t="s">
        <v>77</v>
      </c>
      <c r="M1689" t="s"/>
      <c r="N1689" t="s">
        <v>2497</v>
      </c>
      <c r="O1689" t="s">
        <v>79</v>
      </c>
      <c r="P1689" t="s">
        <v>2486</v>
      </c>
      <c r="Q1689" t="s"/>
      <c r="R1689" t="s">
        <v>115</v>
      </c>
      <c r="S1689" t="s">
        <v>2498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>
        <f>HYPERLINK("https://hotelmonitor-cachepage.eclerx.com/savepage/tk_1544250099190143_sr_2150.html","info")</f>
        <v/>
      </c>
      <c r="AA1689" t="n">
        <v>-6677187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89</v>
      </c>
      <c r="AO1689" t="s">
        <v>386</v>
      </c>
      <c r="AP1689" t="n">
        <v>113</v>
      </c>
      <c r="AQ1689" t="s">
        <v>91</v>
      </c>
      <c r="AR1689" t="s">
        <v>92</v>
      </c>
      <c r="AS1689" t="s"/>
      <c r="AT1689" t="s">
        <v>93</v>
      </c>
      <c r="AU1689" t="s"/>
      <c r="AV1689" t="s"/>
      <c r="AW1689" t="s"/>
      <c r="AX1689" t="s"/>
      <c r="AY1689" t="n">
        <v>6677187</v>
      </c>
      <c r="AZ1689" t="s">
        <v>2489</v>
      </c>
      <c r="BA1689" t="s"/>
      <c r="BB1689" t="n">
        <v>295597</v>
      </c>
      <c r="BC1689" t="n">
        <v>98.9179763793945</v>
      </c>
      <c r="BD1689" t="n">
        <v>8.0632381439209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95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2486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552.03</v>
      </c>
      <c r="L1690" t="s">
        <v>77</v>
      </c>
      <c r="M1690" t="s"/>
      <c r="N1690" t="s">
        <v>2497</v>
      </c>
      <c r="O1690" t="s">
        <v>79</v>
      </c>
      <c r="P1690" t="s">
        <v>2486</v>
      </c>
      <c r="Q1690" t="s"/>
      <c r="R1690" t="s">
        <v>115</v>
      </c>
      <c r="S1690" t="s">
        <v>2499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>
        <f>HYPERLINK("https://hotelmonitor-cachepage.eclerx.com/savepage/tk_1544250099190143_sr_2150.html","info")</f>
        <v/>
      </c>
      <c r="AA1690" t="n">
        <v>-6677187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89</v>
      </c>
      <c r="AO1690" t="s">
        <v>2500</v>
      </c>
      <c r="AP1690" t="n">
        <v>113</v>
      </c>
      <c r="AQ1690" t="s">
        <v>91</v>
      </c>
      <c r="AR1690" t="s">
        <v>71</v>
      </c>
      <c r="AS1690" t="s"/>
      <c r="AT1690" t="s">
        <v>93</v>
      </c>
      <c r="AU1690" t="s"/>
      <c r="AV1690" t="s"/>
      <c r="AW1690" t="s"/>
      <c r="AX1690" t="s"/>
      <c r="AY1690" t="n">
        <v>6677187</v>
      </c>
      <c r="AZ1690" t="s">
        <v>2489</v>
      </c>
      <c r="BA1690" t="s"/>
      <c r="BB1690" t="n">
        <v>295597</v>
      </c>
      <c r="BC1690" t="n">
        <v>98.9179763793945</v>
      </c>
      <c r="BD1690" t="n">
        <v>8.0632381439209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95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2486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552.03</v>
      </c>
      <c r="L1691" t="s">
        <v>77</v>
      </c>
      <c r="M1691" t="s"/>
      <c r="N1691" t="s">
        <v>2497</v>
      </c>
      <c r="O1691" t="s">
        <v>79</v>
      </c>
      <c r="P1691" t="s">
        <v>2486</v>
      </c>
      <c r="Q1691" t="s"/>
      <c r="R1691" t="s">
        <v>115</v>
      </c>
      <c r="S1691" t="s">
        <v>2499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>
        <f>HYPERLINK("https://hotelmonitor-cachepage.eclerx.com/savepage/tk_1544250099190143_sr_2150.html","info")</f>
        <v/>
      </c>
      <c r="AA1691" t="n">
        <v>-6677187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89</v>
      </c>
      <c r="AO1691" t="s">
        <v>2500</v>
      </c>
      <c r="AP1691" t="n">
        <v>113</v>
      </c>
      <c r="AQ1691" t="s">
        <v>91</v>
      </c>
      <c r="AR1691" t="s">
        <v>71</v>
      </c>
      <c r="AS1691" t="s"/>
      <c r="AT1691" t="s">
        <v>93</v>
      </c>
      <c r="AU1691" t="s"/>
      <c r="AV1691" t="s"/>
      <c r="AW1691" t="s"/>
      <c r="AX1691" t="s"/>
      <c r="AY1691" t="n">
        <v>6677187</v>
      </c>
      <c r="AZ1691" t="s">
        <v>2489</v>
      </c>
      <c r="BA1691" t="s"/>
      <c r="BB1691" t="n">
        <v>295597</v>
      </c>
      <c r="BC1691" t="n">
        <v>98.9179763793945</v>
      </c>
      <c r="BD1691" t="n">
        <v>8.0632381439209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95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2501</v>
      </c>
      <c r="F1692" t="n">
        <v>545225</v>
      </c>
      <c r="G1692" t="s">
        <v>74</v>
      </c>
      <c r="H1692" t="s">
        <v>75</v>
      </c>
      <c r="I1692" t="s"/>
      <c r="J1692" t="s">
        <v>76</v>
      </c>
      <c r="K1692" t="n">
        <v>4035.77</v>
      </c>
      <c r="L1692" t="s">
        <v>77</v>
      </c>
      <c r="M1692" t="s"/>
      <c r="N1692" t="s">
        <v>827</v>
      </c>
      <c r="O1692" t="s">
        <v>79</v>
      </c>
      <c r="P1692" t="s">
        <v>2501</v>
      </c>
      <c r="Q1692" t="s"/>
      <c r="R1692" t="s">
        <v>148</v>
      </c>
      <c r="S1692" t="s">
        <v>2502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HYPERLINK("https://hotelmonitor-cachepage.eclerx.com/savepage/tk_15442500517231174_sr_2150.html","info")</f>
        <v/>
      </c>
      <c r="AA1692" t="n">
        <v>103064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89</v>
      </c>
      <c r="AO1692" t="s">
        <v>2503</v>
      </c>
      <c r="AP1692" t="n">
        <v>89</v>
      </c>
      <c r="AQ1692" t="s">
        <v>91</v>
      </c>
      <c r="AR1692" t="s">
        <v>71</v>
      </c>
      <c r="AS1692" t="s"/>
      <c r="AT1692" t="s">
        <v>93</v>
      </c>
      <c r="AU1692" t="s"/>
      <c r="AV1692" t="s"/>
      <c r="AW1692" t="s"/>
      <c r="AX1692" t="s"/>
      <c r="AY1692" t="n">
        <v>754590</v>
      </c>
      <c r="AZ1692" t="s">
        <v>2504</v>
      </c>
      <c r="BA1692" t="s"/>
      <c r="BB1692" t="n">
        <v>108580</v>
      </c>
      <c r="BC1692" t="n">
        <v>98.81744563579559</v>
      </c>
      <c r="BD1692" t="n">
        <v>8.03971078676499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95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2501</v>
      </c>
      <c r="F1693" t="n">
        <v>545225</v>
      </c>
      <c r="G1693" t="s">
        <v>74</v>
      </c>
      <c r="H1693" t="s">
        <v>75</v>
      </c>
      <c r="I1693" t="s"/>
      <c r="J1693" t="s">
        <v>76</v>
      </c>
      <c r="K1693" t="n">
        <v>4035.77</v>
      </c>
      <c r="L1693" t="s">
        <v>77</v>
      </c>
      <c r="M1693" t="s"/>
      <c r="N1693" t="s">
        <v>827</v>
      </c>
      <c r="O1693" t="s">
        <v>79</v>
      </c>
      <c r="P1693" t="s">
        <v>2501</v>
      </c>
      <c r="Q1693" t="s"/>
      <c r="R1693" t="s">
        <v>148</v>
      </c>
      <c r="S1693" t="s">
        <v>2502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>
        <f>HYPERLINK("https://hotelmonitor-cachepage.eclerx.com/savepage/tk_15442500517231174_sr_2150.html","info")</f>
        <v/>
      </c>
      <c r="AA1693" t="n">
        <v>103064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89</v>
      </c>
      <c r="AO1693" t="s">
        <v>2503</v>
      </c>
      <c r="AP1693" t="n">
        <v>89</v>
      </c>
      <c r="AQ1693" t="s">
        <v>91</v>
      </c>
      <c r="AR1693" t="s">
        <v>261</v>
      </c>
      <c r="AS1693" t="s"/>
      <c r="AT1693" t="s">
        <v>93</v>
      </c>
      <c r="AU1693" t="s"/>
      <c r="AV1693" t="s"/>
      <c r="AW1693" t="s"/>
      <c r="AX1693" t="s"/>
      <c r="AY1693" t="n">
        <v>754590</v>
      </c>
      <c r="AZ1693" t="s">
        <v>2504</v>
      </c>
      <c r="BA1693" t="s"/>
      <c r="BB1693" t="n">
        <v>108580</v>
      </c>
      <c r="BC1693" t="n">
        <v>98.81744563579559</v>
      </c>
      <c r="BD1693" t="n">
        <v>8.03971078676499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95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2501</v>
      </c>
      <c r="F1694" t="n">
        <v>545225</v>
      </c>
      <c r="G1694" t="s">
        <v>74</v>
      </c>
      <c r="H1694" t="s">
        <v>75</v>
      </c>
      <c r="I1694" t="s"/>
      <c r="J1694" t="s">
        <v>76</v>
      </c>
      <c r="K1694" t="n">
        <v>4094.35</v>
      </c>
      <c r="L1694" t="s">
        <v>77</v>
      </c>
      <c r="M1694" t="s"/>
      <c r="N1694" t="s">
        <v>103</v>
      </c>
      <c r="O1694" t="s">
        <v>79</v>
      </c>
      <c r="P1694" t="s">
        <v>2501</v>
      </c>
      <c r="Q1694" t="s"/>
      <c r="R1694" t="s">
        <v>148</v>
      </c>
      <c r="S1694" t="s">
        <v>2114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>
        <f>HYPERLINK("https://hotelmonitor-cachepage.eclerx.com/savepage/tk_15442500517231174_sr_2150.html","info")</f>
        <v/>
      </c>
      <c r="AA1694" t="n">
        <v>103064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89</v>
      </c>
      <c r="AO1694" t="s">
        <v>2353</v>
      </c>
      <c r="AP1694" t="n">
        <v>89</v>
      </c>
      <c r="AQ1694" t="s">
        <v>91</v>
      </c>
      <c r="AR1694" t="s">
        <v>92</v>
      </c>
      <c r="AS1694" t="s"/>
      <c r="AT1694" t="s">
        <v>93</v>
      </c>
      <c r="AU1694" t="s"/>
      <c r="AV1694" t="s"/>
      <c r="AW1694" t="s"/>
      <c r="AX1694" t="s"/>
      <c r="AY1694" t="n">
        <v>754590</v>
      </c>
      <c r="AZ1694" t="s">
        <v>2504</v>
      </c>
      <c r="BA1694" t="s"/>
      <c r="BB1694" t="n">
        <v>108580</v>
      </c>
      <c r="BC1694" t="n">
        <v>98.81744563579559</v>
      </c>
      <c r="BD1694" t="n">
        <v>8.03971078676499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95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2501</v>
      </c>
      <c r="F1695" t="n">
        <v>545225</v>
      </c>
      <c r="G1695" t="s">
        <v>74</v>
      </c>
      <c r="H1695" t="s">
        <v>75</v>
      </c>
      <c r="I1695" t="s"/>
      <c r="J1695" t="s">
        <v>76</v>
      </c>
      <c r="K1695" t="n">
        <v>4274.5</v>
      </c>
      <c r="L1695" t="s">
        <v>77</v>
      </c>
      <c r="M1695" t="s"/>
      <c r="N1695" t="s">
        <v>103</v>
      </c>
      <c r="O1695" t="s">
        <v>79</v>
      </c>
      <c r="P1695" t="s">
        <v>2501</v>
      </c>
      <c r="Q1695" t="s"/>
      <c r="R1695" t="s">
        <v>148</v>
      </c>
      <c r="S1695" t="s">
        <v>2505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HYPERLINK("https://hotelmonitor-cachepage.eclerx.com/savepage/tk_15442500517231174_sr_2150.html","info")</f>
        <v/>
      </c>
      <c r="AA1695" t="n">
        <v>103064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89</v>
      </c>
      <c r="AO1695" t="s">
        <v>2506</v>
      </c>
      <c r="AP1695" t="n">
        <v>89</v>
      </c>
      <c r="AQ1695" t="s">
        <v>91</v>
      </c>
      <c r="AR1695" t="s">
        <v>71</v>
      </c>
      <c r="AS1695" t="s"/>
      <c r="AT1695" t="s">
        <v>93</v>
      </c>
      <c r="AU1695" t="s"/>
      <c r="AV1695" t="s"/>
      <c r="AW1695" t="s"/>
      <c r="AX1695" t="s"/>
      <c r="AY1695" t="n">
        <v>754590</v>
      </c>
      <c r="AZ1695" t="s">
        <v>2504</v>
      </c>
      <c r="BA1695" t="s"/>
      <c r="BB1695" t="n">
        <v>108580</v>
      </c>
      <c r="BC1695" t="n">
        <v>98.81744563579559</v>
      </c>
      <c r="BD1695" t="n">
        <v>8.03971078676499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95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2501</v>
      </c>
      <c r="F1696" t="n">
        <v>545225</v>
      </c>
      <c r="G1696" t="s">
        <v>74</v>
      </c>
      <c r="H1696" t="s">
        <v>75</v>
      </c>
      <c r="I1696" t="s"/>
      <c r="J1696" t="s">
        <v>76</v>
      </c>
      <c r="K1696" t="n">
        <v>4274.5</v>
      </c>
      <c r="L1696" t="s">
        <v>77</v>
      </c>
      <c r="M1696" t="s"/>
      <c r="N1696" t="s">
        <v>103</v>
      </c>
      <c r="O1696" t="s">
        <v>79</v>
      </c>
      <c r="P1696" t="s">
        <v>2501</v>
      </c>
      <c r="Q1696" t="s"/>
      <c r="R1696" t="s">
        <v>148</v>
      </c>
      <c r="S1696" t="s">
        <v>2505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>
        <f>HYPERLINK("https://hotelmonitor-cachepage.eclerx.com/savepage/tk_15442500517231174_sr_2150.html","info")</f>
        <v/>
      </c>
      <c r="AA1696" t="n">
        <v>103064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89</v>
      </c>
      <c r="AO1696" t="s">
        <v>2506</v>
      </c>
      <c r="AP1696" t="n">
        <v>89</v>
      </c>
      <c r="AQ1696" t="s">
        <v>91</v>
      </c>
      <c r="AR1696" t="s">
        <v>261</v>
      </c>
      <c r="AS1696" t="s"/>
      <c r="AT1696" t="s">
        <v>93</v>
      </c>
      <c r="AU1696" t="s"/>
      <c r="AV1696" t="s"/>
      <c r="AW1696" t="s"/>
      <c r="AX1696" t="s"/>
      <c r="AY1696" t="n">
        <v>754590</v>
      </c>
      <c r="AZ1696" t="s">
        <v>2504</v>
      </c>
      <c r="BA1696" t="s"/>
      <c r="BB1696" t="n">
        <v>108580</v>
      </c>
      <c r="BC1696" t="n">
        <v>98.81744563579559</v>
      </c>
      <c r="BD1696" t="n">
        <v>8.03971078676499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95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2501</v>
      </c>
      <c r="F1697" t="n">
        <v>545225</v>
      </c>
      <c r="G1697" t="s">
        <v>74</v>
      </c>
      <c r="H1697" t="s">
        <v>75</v>
      </c>
      <c r="I1697" t="s"/>
      <c r="J1697" t="s">
        <v>76</v>
      </c>
      <c r="K1697" t="n">
        <v>4307.31</v>
      </c>
      <c r="L1697" t="s">
        <v>77</v>
      </c>
      <c r="M1697" t="s"/>
      <c r="N1697" t="s">
        <v>827</v>
      </c>
      <c r="O1697" t="s">
        <v>79</v>
      </c>
      <c r="P1697" t="s">
        <v>2501</v>
      </c>
      <c r="Q1697" t="s"/>
      <c r="R1697" t="s">
        <v>148</v>
      </c>
      <c r="S1697" t="s">
        <v>2507</v>
      </c>
      <c r="T1697" t="s">
        <v>82</v>
      </c>
      <c r="U1697" t="s">
        <v>83</v>
      </c>
      <c r="V1697" t="s">
        <v>84</v>
      </c>
      <c r="W1697" t="s">
        <v>105</v>
      </c>
      <c r="X1697" t="s"/>
      <c r="Y1697" t="s">
        <v>86</v>
      </c>
      <c r="Z1697">
        <f>HYPERLINK("https://hotelmonitor-cachepage.eclerx.com/savepage/tk_15442500517231174_sr_2150.html","info")</f>
        <v/>
      </c>
      <c r="AA1697" t="n">
        <v>103064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89</v>
      </c>
      <c r="AO1697" t="s">
        <v>2508</v>
      </c>
      <c r="AP1697" t="n">
        <v>89</v>
      </c>
      <c r="AQ1697" t="s">
        <v>91</v>
      </c>
      <c r="AR1697" t="s">
        <v>71</v>
      </c>
      <c r="AS1697" t="s"/>
      <c r="AT1697" t="s">
        <v>93</v>
      </c>
      <c r="AU1697" t="s"/>
      <c r="AV1697" t="s"/>
      <c r="AW1697" t="s"/>
      <c r="AX1697" t="s"/>
      <c r="AY1697" t="n">
        <v>754590</v>
      </c>
      <c r="AZ1697" t="s">
        <v>2504</v>
      </c>
      <c r="BA1697" t="s"/>
      <c r="BB1697" t="n">
        <v>108580</v>
      </c>
      <c r="BC1697" t="n">
        <v>98.81744563579559</v>
      </c>
      <c r="BD1697" t="n">
        <v>8.03971078676499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95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2501</v>
      </c>
      <c r="F1698" t="n">
        <v>545225</v>
      </c>
      <c r="G1698" t="s">
        <v>74</v>
      </c>
      <c r="H1698" t="s">
        <v>75</v>
      </c>
      <c r="I1698" t="s"/>
      <c r="J1698" t="s">
        <v>76</v>
      </c>
      <c r="K1698" t="n">
        <v>4307.31</v>
      </c>
      <c r="L1698" t="s">
        <v>77</v>
      </c>
      <c r="M1698" t="s"/>
      <c r="N1698" t="s">
        <v>827</v>
      </c>
      <c r="O1698" t="s">
        <v>79</v>
      </c>
      <c r="P1698" t="s">
        <v>2501</v>
      </c>
      <c r="Q1698" t="s"/>
      <c r="R1698" t="s">
        <v>148</v>
      </c>
      <c r="S1698" t="s">
        <v>2507</v>
      </c>
      <c r="T1698" t="s">
        <v>82</v>
      </c>
      <c r="U1698" t="s">
        <v>83</v>
      </c>
      <c r="V1698" t="s">
        <v>84</v>
      </c>
      <c r="W1698" t="s">
        <v>105</v>
      </c>
      <c r="X1698" t="s"/>
      <c r="Y1698" t="s">
        <v>86</v>
      </c>
      <c r="Z1698">
        <f>HYPERLINK("https://hotelmonitor-cachepage.eclerx.com/savepage/tk_15442500517231174_sr_2150.html","info")</f>
        <v/>
      </c>
      <c r="AA1698" t="n">
        <v>103064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89</v>
      </c>
      <c r="AO1698" t="s">
        <v>2508</v>
      </c>
      <c r="AP1698" t="n">
        <v>89</v>
      </c>
      <c r="AQ1698" t="s">
        <v>91</v>
      </c>
      <c r="AR1698" t="s">
        <v>261</v>
      </c>
      <c r="AS1698" t="s"/>
      <c r="AT1698" t="s">
        <v>93</v>
      </c>
      <c r="AU1698" t="s"/>
      <c r="AV1698" t="s"/>
      <c r="AW1698" t="s"/>
      <c r="AX1698" t="s"/>
      <c r="AY1698" t="n">
        <v>754590</v>
      </c>
      <c r="AZ1698" t="s">
        <v>2504</v>
      </c>
      <c r="BA1698" t="s"/>
      <c r="BB1698" t="n">
        <v>108580</v>
      </c>
      <c r="BC1698" t="n">
        <v>98.81744563579559</v>
      </c>
      <c r="BD1698" t="n">
        <v>8.03971078676499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95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2501</v>
      </c>
      <c r="F1699" t="n">
        <v>545225</v>
      </c>
      <c r="G1699" t="s">
        <v>74</v>
      </c>
      <c r="H1699" t="s">
        <v>75</v>
      </c>
      <c r="I1699" t="s"/>
      <c r="J1699" t="s">
        <v>76</v>
      </c>
      <c r="K1699" t="n">
        <v>4336.99</v>
      </c>
      <c r="L1699" t="s">
        <v>77</v>
      </c>
      <c r="M1699" t="s"/>
      <c r="N1699" t="s">
        <v>827</v>
      </c>
      <c r="O1699" t="s">
        <v>79</v>
      </c>
      <c r="P1699" t="s">
        <v>2501</v>
      </c>
      <c r="Q1699" t="s"/>
      <c r="R1699" t="s">
        <v>148</v>
      </c>
      <c r="S1699" t="s">
        <v>2509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>
        <f>HYPERLINK("https://hotelmonitor-cachepage.eclerx.com/savepage/tk_15442500517231174_sr_2150.html","info")</f>
        <v/>
      </c>
      <c r="AA1699" t="n">
        <v>103064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89</v>
      </c>
      <c r="AO1699" t="s">
        <v>310</v>
      </c>
      <c r="AP1699" t="n">
        <v>89</v>
      </c>
      <c r="AQ1699" t="s">
        <v>91</v>
      </c>
      <c r="AR1699" t="s">
        <v>92</v>
      </c>
      <c r="AS1699" t="s"/>
      <c r="AT1699" t="s">
        <v>93</v>
      </c>
      <c r="AU1699" t="s"/>
      <c r="AV1699" t="s"/>
      <c r="AW1699" t="s"/>
      <c r="AX1699" t="s"/>
      <c r="AY1699" t="n">
        <v>754590</v>
      </c>
      <c r="AZ1699" t="s">
        <v>2504</v>
      </c>
      <c r="BA1699" t="s"/>
      <c r="BB1699" t="n">
        <v>108580</v>
      </c>
      <c r="BC1699" t="n">
        <v>98.81744563579559</v>
      </c>
      <c r="BD1699" t="n">
        <v>8.03971078676499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95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2501</v>
      </c>
      <c r="F1700" t="n">
        <v>545225</v>
      </c>
      <c r="G1700" t="s">
        <v>74</v>
      </c>
      <c r="H1700" t="s">
        <v>75</v>
      </c>
      <c r="I1700" t="s"/>
      <c r="J1700" t="s">
        <v>76</v>
      </c>
      <c r="K1700" t="n">
        <v>4336.99</v>
      </c>
      <c r="L1700" t="s">
        <v>77</v>
      </c>
      <c r="M1700" t="s"/>
      <c r="N1700" t="s">
        <v>103</v>
      </c>
      <c r="O1700" t="s">
        <v>79</v>
      </c>
      <c r="P1700" t="s">
        <v>2501</v>
      </c>
      <c r="Q1700" t="s"/>
      <c r="R1700" t="s">
        <v>148</v>
      </c>
      <c r="S1700" t="s">
        <v>2509</v>
      </c>
      <c r="T1700" t="s">
        <v>82</v>
      </c>
      <c r="U1700" t="s">
        <v>83</v>
      </c>
      <c r="V1700" t="s">
        <v>84</v>
      </c>
      <c r="W1700" t="s">
        <v>105</v>
      </c>
      <c r="X1700" t="s"/>
      <c r="Y1700" t="s">
        <v>86</v>
      </c>
      <c r="Z1700">
        <f>HYPERLINK("https://hotelmonitor-cachepage.eclerx.com/savepage/tk_15442500517231174_sr_2150.html","info")</f>
        <v/>
      </c>
      <c r="AA1700" t="n">
        <v>103064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89</v>
      </c>
      <c r="AQ1700" t="s">
        <v>91</v>
      </c>
      <c r="AR1700" t="s">
        <v>92</v>
      </c>
      <c r="AS1700" t="s"/>
      <c r="AT1700" t="s">
        <v>93</v>
      </c>
      <c r="AU1700" t="s"/>
      <c r="AV1700" t="s"/>
      <c r="AW1700" t="s"/>
      <c r="AX1700" t="s"/>
      <c r="AY1700" t="n">
        <v>754590</v>
      </c>
      <c r="AZ1700" t="s">
        <v>2504</v>
      </c>
      <c r="BA1700" t="s"/>
      <c r="BB1700" t="n">
        <v>108580</v>
      </c>
      <c r="BC1700" t="n">
        <v>98.81744563579559</v>
      </c>
      <c r="BD1700" t="n">
        <v>8.03971078676499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95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2501</v>
      </c>
      <c r="F1701" t="n">
        <v>545225</v>
      </c>
      <c r="G1701" t="s">
        <v>74</v>
      </c>
      <c r="H1701" t="s">
        <v>75</v>
      </c>
      <c r="I1701" t="s"/>
      <c r="J1701" t="s">
        <v>76</v>
      </c>
      <c r="K1701" t="n">
        <v>4527.81</v>
      </c>
      <c r="L1701" t="s">
        <v>77</v>
      </c>
      <c r="M1701" t="s"/>
      <c r="N1701" t="s">
        <v>103</v>
      </c>
      <c r="O1701" t="s">
        <v>79</v>
      </c>
      <c r="P1701" t="s">
        <v>2501</v>
      </c>
      <c r="Q1701" t="s"/>
      <c r="R1701" t="s">
        <v>148</v>
      </c>
      <c r="S1701" t="s">
        <v>2510</v>
      </c>
      <c r="T1701" t="s">
        <v>82</v>
      </c>
      <c r="U1701" t="s">
        <v>83</v>
      </c>
      <c r="V1701" t="s">
        <v>84</v>
      </c>
      <c r="W1701" t="s">
        <v>105</v>
      </c>
      <c r="X1701" t="s"/>
      <c r="Y1701" t="s">
        <v>86</v>
      </c>
      <c r="Z1701">
        <f>HYPERLINK("https://hotelmonitor-cachepage.eclerx.com/savepage/tk_15442500517231174_sr_2150.html","info")</f>
        <v/>
      </c>
      <c r="AA1701" t="n">
        <v>103064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89</v>
      </c>
      <c r="AO1701" t="s">
        <v>2511</v>
      </c>
      <c r="AP1701" t="n">
        <v>89</v>
      </c>
      <c r="AQ1701" t="s">
        <v>91</v>
      </c>
      <c r="AR1701" t="s">
        <v>71</v>
      </c>
      <c r="AS1701" t="s"/>
      <c r="AT1701" t="s">
        <v>93</v>
      </c>
      <c r="AU1701" t="s"/>
      <c r="AV1701" t="s"/>
      <c r="AW1701" t="s"/>
      <c r="AX1701" t="s"/>
      <c r="AY1701" t="n">
        <v>754590</v>
      </c>
      <c r="AZ1701" t="s">
        <v>2504</v>
      </c>
      <c r="BA1701" t="s"/>
      <c r="BB1701" t="n">
        <v>108580</v>
      </c>
      <c r="BC1701" t="n">
        <v>98.81744563579559</v>
      </c>
      <c r="BD1701" t="n">
        <v>8.03971078676499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95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2501</v>
      </c>
      <c r="F1702" t="n">
        <v>545225</v>
      </c>
      <c r="G1702" t="s">
        <v>74</v>
      </c>
      <c r="H1702" t="s">
        <v>75</v>
      </c>
      <c r="I1702" t="s"/>
      <c r="J1702" t="s">
        <v>76</v>
      </c>
      <c r="K1702" t="n">
        <v>4527.81</v>
      </c>
      <c r="L1702" t="s">
        <v>77</v>
      </c>
      <c r="M1702" t="s"/>
      <c r="N1702" t="s">
        <v>103</v>
      </c>
      <c r="O1702" t="s">
        <v>79</v>
      </c>
      <c r="P1702" t="s">
        <v>2501</v>
      </c>
      <c r="Q1702" t="s"/>
      <c r="R1702" t="s">
        <v>148</v>
      </c>
      <c r="S1702" t="s">
        <v>2510</v>
      </c>
      <c r="T1702" t="s">
        <v>82</v>
      </c>
      <c r="U1702" t="s">
        <v>83</v>
      </c>
      <c r="V1702" t="s">
        <v>84</v>
      </c>
      <c r="W1702" t="s">
        <v>105</v>
      </c>
      <c r="X1702" t="s"/>
      <c r="Y1702" t="s">
        <v>86</v>
      </c>
      <c r="Z1702">
        <f>HYPERLINK("https://hotelmonitor-cachepage.eclerx.com/savepage/tk_15442500517231174_sr_2150.html","info")</f>
        <v/>
      </c>
      <c r="AA1702" t="n">
        <v>103064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89</v>
      </c>
      <c r="AO1702" t="s">
        <v>2511</v>
      </c>
      <c r="AP1702" t="n">
        <v>89</v>
      </c>
      <c r="AQ1702" t="s">
        <v>91</v>
      </c>
      <c r="AR1702" t="s">
        <v>261</v>
      </c>
      <c r="AS1702" t="s"/>
      <c r="AT1702" t="s">
        <v>93</v>
      </c>
      <c r="AU1702" t="s"/>
      <c r="AV1702" t="s"/>
      <c r="AW1702" t="s"/>
      <c r="AX1702" t="s"/>
      <c r="AY1702" t="n">
        <v>754590</v>
      </c>
      <c r="AZ1702" t="s">
        <v>2504</v>
      </c>
      <c r="BA1702" t="s"/>
      <c r="BB1702" t="n">
        <v>108580</v>
      </c>
      <c r="BC1702" t="n">
        <v>98.81744563579559</v>
      </c>
      <c r="BD1702" t="n">
        <v>8.03971078676499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95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2501</v>
      </c>
      <c r="F1703" t="n">
        <v>545225</v>
      </c>
      <c r="G1703" t="s">
        <v>74</v>
      </c>
      <c r="H1703" t="s">
        <v>75</v>
      </c>
      <c r="I1703" t="s"/>
      <c r="J1703" t="s">
        <v>76</v>
      </c>
      <c r="K1703" t="n">
        <v>4579.61</v>
      </c>
      <c r="L1703" t="s">
        <v>77</v>
      </c>
      <c r="M1703" t="s"/>
      <c r="N1703" t="s">
        <v>827</v>
      </c>
      <c r="O1703" t="s">
        <v>79</v>
      </c>
      <c r="P1703" t="s">
        <v>2501</v>
      </c>
      <c r="Q1703" t="s"/>
      <c r="R1703" t="s">
        <v>148</v>
      </c>
      <c r="S1703" t="s">
        <v>2512</v>
      </c>
      <c r="T1703" t="s">
        <v>82</v>
      </c>
      <c r="U1703" t="s">
        <v>83</v>
      </c>
      <c r="V1703" t="s">
        <v>84</v>
      </c>
      <c r="W1703" t="s">
        <v>105</v>
      </c>
      <c r="X1703" t="s"/>
      <c r="Y1703" t="s">
        <v>86</v>
      </c>
      <c r="Z1703">
        <f>HYPERLINK("https://hotelmonitor-cachepage.eclerx.com/savepage/tk_15442500517231174_sr_2150.html","info")</f>
        <v/>
      </c>
      <c r="AA1703" t="n">
        <v>103064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89</v>
      </c>
      <c r="AO1703" t="s">
        <v>296</v>
      </c>
      <c r="AP1703" t="n">
        <v>89</v>
      </c>
      <c r="AQ1703" t="s">
        <v>91</v>
      </c>
      <c r="AR1703" t="s">
        <v>92</v>
      </c>
      <c r="AS1703" t="s"/>
      <c r="AT1703" t="s">
        <v>93</v>
      </c>
      <c r="AU1703" t="s"/>
      <c r="AV1703" t="s"/>
      <c r="AW1703" t="s"/>
      <c r="AX1703" t="s"/>
      <c r="AY1703" t="n">
        <v>754590</v>
      </c>
      <c r="AZ1703" t="s">
        <v>2504</v>
      </c>
      <c r="BA1703" t="s"/>
      <c r="BB1703" t="n">
        <v>108580</v>
      </c>
      <c r="BC1703" t="n">
        <v>98.81744563579559</v>
      </c>
      <c r="BD1703" t="n">
        <v>8.03971078676499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95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2501</v>
      </c>
      <c r="F1704" t="n">
        <v>545225</v>
      </c>
      <c r="G1704" t="s">
        <v>74</v>
      </c>
      <c r="H1704" t="s">
        <v>75</v>
      </c>
      <c r="I1704" t="s"/>
      <c r="J1704" t="s">
        <v>76</v>
      </c>
      <c r="K1704" t="n">
        <v>4877.81</v>
      </c>
      <c r="L1704" t="s">
        <v>77</v>
      </c>
      <c r="M1704" t="s"/>
      <c r="N1704" t="s">
        <v>1414</v>
      </c>
      <c r="O1704" t="s">
        <v>79</v>
      </c>
      <c r="P1704" t="s">
        <v>2501</v>
      </c>
      <c r="Q1704" t="s"/>
      <c r="R1704" t="s">
        <v>148</v>
      </c>
      <c r="S1704" t="s">
        <v>2513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>
        <f>HYPERLINK("https://hotelmonitor-cachepage.eclerx.com/savepage/tk_15442500517231174_sr_2150.html","info")</f>
        <v/>
      </c>
      <c r="AA1704" t="n">
        <v>103064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89</v>
      </c>
      <c r="AO1704" t="s">
        <v>2514</v>
      </c>
      <c r="AP1704" t="n">
        <v>89</v>
      </c>
      <c r="AQ1704" t="s">
        <v>91</v>
      </c>
      <c r="AR1704" t="s">
        <v>71</v>
      </c>
      <c r="AS1704" t="s"/>
      <c r="AT1704" t="s">
        <v>93</v>
      </c>
      <c r="AU1704" t="s"/>
      <c r="AV1704" t="s"/>
      <c r="AW1704" t="s"/>
      <c r="AX1704" t="s"/>
      <c r="AY1704" t="n">
        <v>754590</v>
      </c>
      <c r="AZ1704" t="s">
        <v>2504</v>
      </c>
      <c r="BA1704" t="s"/>
      <c r="BB1704" t="n">
        <v>108580</v>
      </c>
      <c r="BC1704" t="n">
        <v>98.81744563579559</v>
      </c>
      <c r="BD1704" t="n">
        <v>8.03971078676499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95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2501</v>
      </c>
      <c r="F1705" t="n">
        <v>545225</v>
      </c>
      <c r="G1705" t="s">
        <v>74</v>
      </c>
      <c r="H1705" t="s">
        <v>75</v>
      </c>
      <c r="I1705" t="s"/>
      <c r="J1705" t="s">
        <v>76</v>
      </c>
      <c r="K1705" t="n">
        <v>4877.81</v>
      </c>
      <c r="L1705" t="s">
        <v>77</v>
      </c>
      <c r="M1705" t="s"/>
      <c r="N1705" t="s">
        <v>1414</v>
      </c>
      <c r="O1705" t="s">
        <v>79</v>
      </c>
      <c r="P1705" t="s">
        <v>2501</v>
      </c>
      <c r="Q1705" t="s"/>
      <c r="R1705" t="s">
        <v>148</v>
      </c>
      <c r="S1705" t="s">
        <v>2513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>
        <f>HYPERLINK("https://hotelmonitor-cachepage.eclerx.com/savepage/tk_15442500517231174_sr_2150.html","info")</f>
        <v/>
      </c>
      <c r="AA1705" t="n">
        <v>103064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89</v>
      </c>
      <c r="AO1705" t="s">
        <v>2514</v>
      </c>
      <c r="AP1705" t="n">
        <v>89</v>
      </c>
      <c r="AQ1705" t="s">
        <v>91</v>
      </c>
      <c r="AR1705" t="s">
        <v>261</v>
      </c>
      <c r="AS1705" t="s"/>
      <c r="AT1705" t="s">
        <v>93</v>
      </c>
      <c r="AU1705" t="s"/>
      <c r="AV1705" t="s"/>
      <c r="AW1705" t="s"/>
      <c r="AX1705" t="s"/>
      <c r="AY1705" t="n">
        <v>754590</v>
      </c>
      <c r="AZ1705" t="s">
        <v>2504</v>
      </c>
      <c r="BA1705" t="s"/>
      <c r="BB1705" t="n">
        <v>108580</v>
      </c>
      <c r="BC1705" t="n">
        <v>98.81744563579559</v>
      </c>
      <c r="BD1705" t="n">
        <v>8.03971078676499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95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2501</v>
      </c>
      <c r="F1706" t="n">
        <v>545225</v>
      </c>
      <c r="G1706" t="s">
        <v>74</v>
      </c>
      <c r="H1706" t="s">
        <v>75</v>
      </c>
      <c r="I1706" t="s"/>
      <c r="J1706" t="s">
        <v>76</v>
      </c>
      <c r="K1706" t="n">
        <v>4991.91</v>
      </c>
      <c r="L1706" t="s">
        <v>77</v>
      </c>
      <c r="M1706" t="s"/>
      <c r="N1706" t="s">
        <v>2515</v>
      </c>
      <c r="O1706" t="s">
        <v>79</v>
      </c>
      <c r="P1706" t="s">
        <v>2501</v>
      </c>
      <c r="Q1706" t="s"/>
      <c r="R1706" t="s">
        <v>148</v>
      </c>
      <c r="S1706" t="s">
        <v>2516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>
        <f>HYPERLINK("https://hotelmonitor-cachepage.eclerx.com/savepage/tk_15442500517231174_sr_2150.html","info")</f>
        <v/>
      </c>
      <c r="AA1706" t="n">
        <v>103064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89</v>
      </c>
      <c r="AO1706" t="s">
        <v>2517</v>
      </c>
      <c r="AP1706" t="n">
        <v>89</v>
      </c>
      <c r="AQ1706" t="s">
        <v>91</v>
      </c>
      <c r="AR1706" t="s">
        <v>71</v>
      </c>
      <c r="AS1706" t="s"/>
      <c r="AT1706" t="s">
        <v>93</v>
      </c>
      <c r="AU1706" t="s"/>
      <c r="AV1706" t="s"/>
      <c r="AW1706" t="s"/>
      <c r="AX1706" t="s"/>
      <c r="AY1706" t="n">
        <v>754590</v>
      </c>
      <c r="AZ1706" t="s">
        <v>2504</v>
      </c>
      <c r="BA1706" t="s"/>
      <c r="BB1706" t="n">
        <v>108580</v>
      </c>
      <c r="BC1706" t="n">
        <v>98.81744563579559</v>
      </c>
      <c r="BD1706" t="n">
        <v>8.03971078676499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95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2501</v>
      </c>
      <c r="F1707" t="n">
        <v>545225</v>
      </c>
      <c r="G1707" t="s">
        <v>74</v>
      </c>
      <c r="H1707" t="s">
        <v>75</v>
      </c>
      <c r="I1707" t="s"/>
      <c r="J1707" t="s">
        <v>76</v>
      </c>
      <c r="K1707" t="n">
        <v>4991.91</v>
      </c>
      <c r="L1707" t="s">
        <v>77</v>
      </c>
      <c r="M1707" t="s"/>
      <c r="N1707" t="s">
        <v>2515</v>
      </c>
      <c r="O1707" t="s">
        <v>79</v>
      </c>
      <c r="P1707" t="s">
        <v>2501</v>
      </c>
      <c r="Q1707" t="s"/>
      <c r="R1707" t="s">
        <v>148</v>
      </c>
      <c r="S1707" t="s">
        <v>2516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>
        <f>HYPERLINK("https://hotelmonitor-cachepage.eclerx.com/savepage/tk_15442500517231174_sr_2150.html","info")</f>
        <v/>
      </c>
      <c r="AA1707" t="n">
        <v>103064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89</v>
      </c>
      <c r="AO1707" t="s">
        <v>2517</v>
      </c>
      <c r="AP1707" t="n">
        <v>89</v>
      </c>
      <c r="AQ1707" t="s">
        <v>91</v>
      </c>
      <c r="AR1707" t="s">
        <v>261</v>
      </c>
      <c r="AS1707" t="s"/>
      <c r="AT1707" t="s">
        <v>93</v>
      </c>
      <c r="AU1707" t="s"/>
      <c r="AV1707" t="s"/>
      <c r="AW1707" t="s"/>
      <c r="AX1707" t="s"/>
      <c r="AY1707" t="n">
        <v>754590</v>
      </c>
      <c r="AZ1707" t="s">
        <v>2504</v>
      </c>
      <c r="BA1707" t="s"/>
      <c r="BB1707" t="n">
        <v>108580</v>
      </c>
      <c r="BC1707" t="n">
        <v>98.81744563579559</v>
      </c>
      <c r="BD1707" t="n">
        <v>8.03971078676499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95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2501</v>
      </c>
      <c r="F1708" t="n">
        <v>545225</v>
      </c>
      <c r="G1708" t="s">
        <v>74</v>
      </c>
      <c r="H1708" t="s">
        <v>75</v>
      </c>
      <c r="I1708" t="s"/>
      <c r="J1708" t="s">
        <v>76</v>
      </c>
      <c r="K1708" t="n">
        <v>5004.21</v>
      </c>
      <c r="L1708" t="s">
        <v>77</v>
      </c>
      <c r="M1708" t="s"/>
      <c r="N1708" t="s">
        <v>1636</v>
      </c>
      <c r="O1708" t="s">
        <v>79</v>
      </c>
      <c r="P1708" t="s">
        <v>2501</v>
      </c>
      <c r="Q1708" t="s"/>
      <c r="R1708" t="s">
        <v>148</v>
      </c>
      <c r="S1708" t="s">
        <v>1059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>
        <f>HYPERLINK("https://hotelmonitor-cachepage.eclerx.com/savepage/tk_15442500517231174_sr_2150.html","info")</f>
        <v/>
      </c>
      <c r="AA1708" t="n">
        <v>103064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89</v>
      </c>
      <c r="AQ1708" t="s">
        <v>91</v>
      </c>
      <c r="AR1708" t="s">
        <v>92</v>
      </c>
      <c r="AS1708" t="s"/>
      <c r="AT1708" t="s">
        <v>93</v>
      </c>
      <c r="AU1708" t="s"/>
      <c r="AV1708" t="s"/>
      <c r="AW1708" t="s"/>
      <c r="AX1708" t="s"/>
      <c r="AY1708" t="n">
        <v>754590</v>
      </c>
      <c r="AZ1708" t="s">
        <v>2504</v>
      </c>
      <c r="BA1708" t="s"/>
      <c r="BB1708" t="n">
        <v>108580</v>
      </c>
      <c r="BC1708" t="n">
        <v>98.81744563579559</v>
      </c>
      <c r="BD1708" t="n">
        <v>8.03971078676499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95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2501</v>
      </c>
      <c r="F1709" t="n">
        <v>545225</v>
      </c>
      <c r="G1709" t="s">
        <v>74</v>
      </c>
      <c r="H1709" t="s">
        <v>75</v>
      </c>
      <c r="I1709" t="s"/>
      <c r="J1709" t="s">
        <v>76</v>
      </c>
      <c r="K1709" t="n">
        <v>5186.19</v>
      </c>
      <c r="L1709" t="s">
        <v>77</v>
      </c>
      <c r="M1709" t="s"/>
      <c r="N1709" t="s">
        <v>1414</v>
      </c>
      <c r="O1709" t="s">
        <v>79</v>
      </c>
      <c r="P1709" t="s">
        <v>2501</v>
      </c>
      <c r="Q1709" t="s"/>
      <c r="R1709" t="s">
        <v>148</v>
      </c>
      <c r="S1709" t="s">
        <v>2518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HYPERLINK("https://hotelmonitor-cachepage.eclerx.com/savepage/tk_15442500517231174_sr_2150.html","info")</f>
        <v/>
      </c>
      <c r="AA1709" t="n">
        <v>103064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89</v>
      </c>
      <c r="AO1709" t="s">
        <v>1477</v>
      </c>
      <c r="AP1709" t="n">
        <v>89</v>
      </c>
      <c r="AQ1709" t="s">
        <v>91</v>
      </c>
      <c r="AR1709" t="s">
        <v>92</v>
      </c>
      <c r="AS1709" t="s"/>
      <c r="AT1709" t="s">
        <v>93</v>
      </c>
      <c r="AU1709" t="s"/>
      <c r="AV1709" t="s"/>
      <c r="AW1709" t="s"/>
      <c r="AX1709" t="s"/>
      <c r="AY1709" t="n">
        <v>754590</v>
      </c>
      <c r="AZ1709" t="s">
        <v>2504</v>
      </c>
      <c r="BA1709" t="s"/>
      <c r="BB1709" t="n">
        <v>108580</v>
      </c>
      <c r="BC1709" t="n">
        <v>98.81744563579559</v>
      </c>
      <c r="BD1709" t="n">
        <v>8.03971078676499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95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2501</v>
      </c>
      <c r="F1710" t="n">
        <v>545225</v>
      </c>
      <c r="G1710" t="s">
        <v>74</v>
      </c>
      <c r="H1710" t="s">
        <v>75</v>
      </c>
      <c r="I1710" t="s"/>
      <c r="J1710" t="s">
        <v>76</v>
      </c>
      <c r="K1710" t="n">
        <v>5220.11</v>
      </c>
      <c r="L1710" t="s">
        <v>77</v>
      </c>
      <c r="M1710" t="s"/>
      <c r="N1710" t="s">
        <v>2515</v>
      </c>
      <c r="O1710" t="s">
        <v>79</v>
      </c>
      <c r="P1710" t="s">
        <v>2501</v>
      </c>
      <c r="Q1710" t="s"/>
      <c r="R1710" t="s">
        <v>148</v>
      </c>
      <c r="S1710" t="s">
        <v>2519</v>
      </c>
      <c r="T1710" t="s">
        <v>82</v>
      </c>
      <c r="U1710" t="s">
        <v>83</v>
      </c>
      <c r="V1710" t="s">
        <v>84</v>
      </c>
      <c r="W1710" t="s">
        <v>105</v>
      </c>
      <c r="X1710" t="s"/>
      <c r="Y1710" t="s">
        <v>86</v>
      </c>
      <c r="Z1710">
        <f>HYPERLINK("https://hotelmonitor-cachepage.eclerx.com/savepage/tk_15442500517231174_sr_2150.html","info")</f>
        <v/>
      </c>
      <c r="AA1710" t="n">
        <v>103064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89</v>
      </c>
      <c r="AO1710" t="s">
        <v>2520</v>
      </c>
      <c r="AP1710" t="n">
        <v>89</v>
      </c>
      <c r="AQ1710" t="s">
        <v>91</v>
      </c>
      <c r="AR1710" t="s">
        <v>71</v>
      </c>
      <c r="AS1710" t="s"/>
      <c r="AT1710" t="s">
        <v>93</v>
      </c>
      <c r="AU1710" t="s"/>
      <c r="AV1710" t="s"/>
      <c r="AW1710" t="s"/>
      <c r="AX1710" t="s"/>
      <c r="AY1710" t="n">
        <v>754590</v>
      </c>
      <c r="AZ1710" t="s">
        <v>2504</v>
      </c>
      <c r="BA1710" t="s"/>
      <c r="BB1710" t="n">
        <v>108580</v>
      </c>
      <c r="BC1710" t="n">
        <v>98.81744563579559</v>
      </c>
      <c r="BD1710" t="n">
        <v>8.03971078676499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95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2501</v>
      </c>
      <c r="F1711" t="n">
        <v>545225</v>
      </c>
      <c r="G1711" t="s">
        <v>74</v>
      </c>
      <c r="H1711" t="s">
        <v>75</v>
      </c>
      <c r="I1711" t="s"/>
      <c r="J1711" t="s">
        <v>76</v>
      </c>
      <c r="K1711" t="n">
        <v>5220.11</v>
      </c>
      <c r="L1711" t="s">
        <v>77</v>
      </c>
      <c r="M1711" t="s"/>
      <c r="N1711" t="s">
        <v>2515</v>
      </c>
      <c r="O1711" t="s">
        <v>79</v>
      </c>
      <c r="P1711" t="s">
        <v>2501</v>
      </c>
      <c r="Q1711" t="s"/>
      <c r="R1711" t="s">
        <v>148</v>
      </c>
      <c r="S1711" t="s">
        <v>2519</v>
      </c>
      <c r="T1711" t="s">
        <v>82</v>
      </c>
      <c r="U1711" t="s">
        <v>83</v>
      </c>
      <c r="V1711" t="s">
        <v>84</v>
      </c>
      <c r="W1711" t="s">
        <v>105</v>
      </c>
      <c r="X1711" t="s"/>
      <c r="Y1711" t="s">
        <v>86</v>
      </c>
      <c r="Z1711">
        <f>HYPERLINK("https://hotelmonitor-cachepage.eclerx.com/savepage/tk_15442500517231174_sr_2150.html","info")</f>
        <v/>
      </c>
      <c r="AA1711" t="n">
        <v>103064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89</v>
      </c>
      <c r="AO1711" t="s">
        <v>2520</v>
      </c>
      <c r="AP1711" t="n">
        <v>89</v>
      </c>
      <c r="AQ1711" t="s">
        <v>91</v>
      </c>
      <c r="AR1711" t="s">
        <v>261</v>
      </c>
      <c r="AS1711" t="s"/>
      <c r="AT1711" t="s">
        <v>93</v>
      </c>
      <c r="AU1711" t="s"/>
      <c r="AV1711" t="s"/>
      <c r="AW1711" t="s"/>
      <c r="AX1711" t="s"/>
      <c r="AY1711" t="n">
        <v>754590</v>
      </c>
      <c r="AZ1711" t="s">
        <v>2504</v>
      </c>
      <c r="BA1711" t="s"/>
      <c r="BB1711" t="n">
        <v>108580</v>
      </c>
      <c r="BC1711" t="n">
        <v>98.81744563579559</v>
      </c>
      <c r="BD1711" t="n">
        <v>8.03971078676499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95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2501</v>
      </c>
      <c r="F1712" t="n">
        <v>545225</v>
      </c>
      <c r="G1712" t="s">
        <v>74</v>
      </c>
      <c r="H1712" t="s">
        <v>75</v>
      </c>
      <c r="I1712" t="s"/>
      <c r="J1712" t="s">
        <v>76</v>
      </c>
      <c r="K1712" t="n">
        <v>5246.84</v>
      </c>
      <c r="L1712" t="s">
        <v>77</v>
      </c>
      <c r="M1712" t="s"/>
      <c r="N1712" t="s">
        <v>1636</v>
      </c>
      <c r="O1712" t="s">
        <v>79</v>
      </c>
      <c r="P1712" t="s">
        <v>2501</v>
      </c>
      <c r="Q1712" t="s"/>
      <c r="R1712" t="s">
        <v>148</v>
      </c>
      <c r="S1712" t="s">
        <v>2521</v>
      </c>
      <c r="T1712" t="s">
        <v>82</v>
      </c>
      <c r="U1712" t="s">
        <v>83</v>
      </c>
      <c r="V1712" t="s">
        <v>84</v>
      </c>
      <c r="W1712" t="s">
        <v>105</v>
      </c>
      <c r="X1712" t="s"/>
      <c r="Y1712" t="s">
        <v>86</v>
      </c>
      <c r="Z1712">
        <f>HYPERLINK("https://hotelmonitor-cachepage.eclerx.com/savepage/tk_15442500517231174_sr_2150.html","info")</f>
        <v/>
      </c>
      <c r="AA1712" t="n">
        <v>103064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89</v>
      </c>
      <c r="AQ1712" t="s">
        <v>91</v>
      </c>
      <c r="AR1712" t="s">
        <v>92</v>
      </c>
      <c r="AS1712" t="s"/>
      <c r="AT1712" t="s">
        <v>93</v>
      </c>
      <c r="AU1712" t="s"/>
      <c r="AV1712" t="s"/>
      <c r="AW1712" t="s"/>
      <c r="AX1712" t="s"/>
      <c r="AY1712" t="n">
        <v>754590</v>
      </c>
      <c r="AZ1712" t="s">
        <v>2504</v>
      </c>
      <c r="BA1712" t="s"/>
      <c r="BB1712" t="n">
        <v>108580</v>
      </c>
      <c r="BC1712" t="n">
        <v>98.81744563579559</v>
      </c>
      <c r="BD1712" t="n">
        <v>8.03971078676499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95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2501</v>
      </c>
      <c r="F1713" t="n">
        <v>545225</v>
      </c>
      <c r="G1713" t="s">
        <v>74</v>
      </c>
      <c r="H1713" t="s">
        <v>75</v>
      </c>
      <c r="I1713" t="s"/>
      <c r="J1713" t="s">
        <v>76</v>
      </c>
      <c r="K1713" t="n">
        <v>5619.47</v>
      </c>
      <c r="L1713" t="s">
        <v>77</v>
      </c>
      <c r="M1713" t="s"/>
      <c r="N1713" t="s">
        <v>1414</v>
      </c>
      <c r="O1713" t="s">
        <v>79</v>
      </c>
      <c r="P1713" t="s">
        <v>2501</v>
      </c>
      <c r="Q1713" t="s"/>
      <c r="R1713" t="s">
        <v>148</v>
      </c>
      <c r="S1713" t="s">
        <v>2522</v>
      </c>
      <c r="T1713" t="s">
        <v>82</v>
      </c>
      <c r="U1713" t="s">
        <v>83</v>
      </c>
      <c r="V1713" t="s">
        <v>84</v>
      </c>
      <c r="W1713" t="s">
        <v>105</v>
      </c>
      <c r="X1713" t="s"/>
      <c r="Y1713" t="s">
        <v>86</v>
      </c>
      <c r="Z1713">
        <f>HYPERLINK("https://hotelmonitor-cachepage.eclerx.com/savepage/tk_15442500517231174_sr_2150.html","info")</f>
        <v/>
      </c>
      <c r="AA1713" t="n">
        <v>103064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89</v>
      </c>
      <c r="AO1713" t="s">
        <v>2523</v>
      </c>
      <c r="AP1713" t="n">
        <v>89</v>
      </c>
      <c r="AQ1713" t="s">
        <v>91</v>
      </c>
      <c r="AR1713" t="s">
        <v>71</v>
      </c>
      <c r="AS1713" t="s"/>
      <c r="AT1713" t="s">
        <v>93</v>
      </c>
      <c r="AU1713" t="s"/>
      <c r="AV1713" t="s"/>
      <c r="AW1713" t="s"/>
      <c r="AX1713" t="s"/>
      <c r="AY1713" t="n">
        <v>754590</v>
      </c>
      <c r="AZ1713" t="s">
        <v>2504</v>
      </c>
      <c r="BA1713" t="s"/>
      <c r="BB1713" t="n">
        <v>108580</v>
      </c>
      <c r="BC1713" t="n">
        <v>98.81744563579559</v>
      </c>
      <c r="BD1713" t="n">
        <v>8.03971078676499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95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2501</v>
      </c>
      <c r="F1714" t="n">
        <v>545225</v>
      </c>
      <c r="G1714" t="s">
        <v>74</v>
      </c>
      <c r="H1714" t="s">
        <v>75</v>
      </c>
      <c r="I1714" t="s"/>
      <c r="J1714" t="s">
        <v>76</v>
      </c>
      <c r="K1714" t="n">
        <v>5619.47</v>
      </c>
      <c r="L1714" t="s">
        <v>77</v>
      </c>
      <c r="M1714" t="s"/>
      <c r="N1714" t="s">
        <v>1414</v>
      </c>
      <c r="O1714" t="s">
        <v>79</v>
      </c>
      <c r="P1714" t="s">
        <v>2501</v>
      </c>
      <c r="Q1714" t="s"/>
      <c r="R1714" t="s">
        <v>148</v>
      </c>
      <c r="S1714" t="s">
        <v>2522</v>
      </c>
      <c r="T1714" t="s">
        <v>82</v>
      </c>
      <c r="U1714" t="s">
        <v>83</v>
      </c>
      <c r="V1714" t="s">
        <v>84</v>
      </c>
      <c r="W1714" t="s">
        <v>105</v>
      </c>
      <c r="X1714" t="s"/>
      <c r="Y1714" t="s">
        <v>86</v>
      </c>
      <c r="Z1714">
        <f>HYPERLINK("https://hotelmonitor-cachepage.eclerx.com/savepage/tk_15442500517231174_sr_2150.html","info")</f>
        <v/>
      </c>
      <c r="AA1714" t="n">
        <v>103064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89</v>
      </c>
      <c r="AO1714" t="s">
        <v>2523</v>
      </c>
      <c r="AP1714" t="n">
        <v>89</v>
      </c>
      <c r="AQ1714" t="s">
        <v>91</v>
      </c>
      <c r="AR1714" t="s">
        <v>261</v>
      </c>
      <c r="AS1714" t="s"/>
      <c r="AT1714" t="s">
        <v>93</v>
      </c>
      <c r="AU1714" t="s"/>
      <c r="AV1714" t="s"/>
      <c r="AW1714" t="s"/>
      <c r="AX1714" t="s"/>
      <c r="AY1714" t="n">
        <v>754590</v>
      </c>
      <c r="AZ1714" t="s">
        <v>2504</v>
      </c>
      <c r="BA1714" t="s"/>
      <c r="BB1714" t="n">
        <v>108580</v>
      </c>
      <c r="BC1714" t="n">
        <v>98.81744563579559</v>
      </c>
      <c r="BD1714" t="n">
        <v>8.03971078676499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95</v>
      </c>
    </row>
    <row r="1715" spans="1:70">
      <c r="A1715" t="s">
        <v>145</v>
      </c>
      <c r="B1715" t="s">
        <v>71</v>
      </c>
      <c r="C1715" t="s">
        <v>72</v>
      </c>
      <c r="D1715" t="n">
        <v>2</v>
      </c>
      <c r="E1715" t="s">
        <v>886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15585.19</v>
      </c>
      <c r="L1715" t="s">
        <v>77</v>
      </c>
      <c r="M1715" t="s"/>
      <c r="N1715" t="s">
        <v>887</v>
      </c>
      <c r="O1715" t="s">
        <v>79</v>
      </c>
      <c r="P1715" t="s">
        <v>886</v>
      </c>
      <c r="Q1715" t="s"/>
      <c r="R1715" t="s">
        <v>337</v>
      </c>
      <c r="S1715" t="s">
        <v>888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>
        <f>HYPERLINK("https://hotelmonitor-cachepage.eclerx.com/savepage/tk_15442514376240597_sr_2150.html","info")</f>
        <v/>
      </c>
      <c r="AA1715" t="n">
        <v>-6713352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515</v>
      </c>
      <c r="AQ1715" t="s">
        <v>91</v>
      </c>
      <c r="AR1715" t="s">
        <v>92</v>
      </c>
      <c r="AS1715" t="s"/>
      <c r="AT1715" t="s">
        <v>93</v>
      </c>
      <c r="AU1715" t="s"/>
      <c r="AV1715" t="s"/>
      <c r="AW1715" t="s"/>
      <c r="AX1715" t="s"/>
      <c r="AY1715" t="n">
        <v>6713352</v>
      </c>
      <c r="AZ1715" t="s">
        <v>889</v>
      </c>
      <c r="BA1715" t="s"/>
      <c r="BB1715" t="n">
        <v>302408</v>
      </c>
      <c r="BC1715" t="n">
        <v>98.89076232910161</v>
      </c>
      <c r="BD1715" t="n">
        <v>8.029720306396481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95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2524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954.39</v>
      </c>
      <c r="L1716" t="s">
        <v>77</v>
      </c>
      <c r="M1716" t="s"/>
      <c r="N1716" t="s">
        <v>2525</v>
      </c>
      <c r="O1716" t="s">
        <v>79</v>
      </c>
      <c r="P1716" t="s">
        <v>2524</v>
      </c>
      <c r="Q1716" t="s"/>
      <c r="R1716" t="s">
        <v>359</v>
      </c>
      <c r="S1716" t="s">
        <v>2526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>
        <f>HYPERLINK("https://hotelmonitor-cachepage.eclerx.com/savepage/tk_15442499507143648_sr_2150.html","info")</f>
        <v/>
      </c>
      <c r="AA1716" t="n">
        <v>-3791475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89</v>
      </c>
      <c r="AO1716" t="s">
        <v>2527</v>
      </c>
      <c r="AP1716" t="n">
        <v>42</v>
      </c>
      <c r="AQ1716" t="s">
        <v>91</v>
      </c>
      <c r="AR1716" t="s">
        <v>71</v>
      </c>
      <c r="AS1716" t="s"/>
      <c r="AT1716" t="s">
        <v>93</v>
      </c>
      <c r="AU1716" t="s"/>
      <c r="AV1716" t="s"/>
      <c r="AW1716" t="s"/>
      <c r="AX1716" t="s"/>
      <c r="AY1716" t="n">
        <v>3791475</v>
      </c>
      <c r="AZ1716" t="s">
        <v>2528</v>
      </c>
      <c r="BA1716" t="s"/>
      <c r="BB1716" t="n">
        <v>1623063</v>
      </c>
      <c r="BC1716" t="n">
        <v>98.8029617071152</v>
      </c>
      <c r="BD1716" t="n">
        <v>8.046008712816789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95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2524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1085.05</v>
      </c>
      <c r="L1717" t="s">
        <v>77</v>
      </c>
      <c r="M1717" t="s"/>
      <c r="N1717" t="s">
        <v>2525</v>
      </c>
      <c r="O1717" t="s">
        <v>79</v>
      </c>
      <c r="P1717" t="s">
        <v>2524</v>
      </c>
      <c r="Q1717" t="s"/>
      <c r="R1717" t="s">
        <v>359</v>
      </c>
      <c r="S1717" t="s">
        <v>2529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>
        <f>HYPERLINK("https://hotelmonitor-cachepage.eclerx.com/savepage/tk_15442499507143648_sr_2150.html","info")</f>
        <v/>
      </c>
      <c r="AA1717" t="n">
        <v>-3791475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89</v>
      </c>
      <c r="AO1717" t="s">
        <v>2057</v>
      </c>
      <c r="AP1717" t="n">
        <v>42</v>
      </c>
      <c r="AQ1717" t="s">
        <v>91</v>
      </c>
      <c r="AR1717" t="s">
        <v>71</v>
      </c>
      <c r="AS1717" t="s"/>
      <c r="AT1717" t="s">
        <v>93</v>
      </c>
      <c r="AU1717" t="s"/>
      <c r="AV1717" t="s"/>
      <c r="AW1717" t="s"/>
      <c r="AX1717" t="s"/>
      <c r="AY1717" t="n">
        <v>3791475</v>
      </c>
      <c r="AZ1717" t="s">
        <v>2528</v>
      </c>
      <c r="BA1717" t="s"/>
      <c r="BB1717" t="n">
        <v>1623063</v>
      </c>
      <c r="BC1717" t="n">
        <v>98.8029617071152</v>
      </c>
      <c r="BD1717" t="n">
        <v>8.046008712816789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95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2524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1085.05</v>
      </c>
      <c r="L1718" t="s">
        <v>77</v>
      </c>
      <c r="M1718" t="s"/>
      <c r="N1718" t="s">
        <v>2525</v>
      </c>
      <c r="O1718" t="s">
        <v>79</v>
      </c>
      <c r="P1718" t="s">
        <v>2524</v>
      </c>
      <c r="Q1718" t="s"/>
      <c r="R1718" t="s">
        <v>359</v>
      </c>
      <c r="S1718" t="s">
        <v>2529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>
        <f>HYPERLINK("https://hotelmonitor-cachepage.eclerx.com/savepage/tk_15442499507143648_sr_2150.html","info")</f>
        <v/>
      </c>
      <c r="AA1718" t="n">
        <v>-3791475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89</v>
      </c>
      <c r="AO1718" t="s">
        <v>2057</v>
      </c>
      <c r="AP1718" t="n">
        <v>42</v>
      </c>
      <c r="AQ1718" t="s">
        <v>91</v>
      </c>
      <c r="AR1718" t="s">
        <v>71</v>
      </c>
      <c r="AS1718" t="s"/>
      <c r="AT1718" t="s">
        <v>93</v>
      </c>
      <c r="AU1718" t="s"/>
      <c r="AV1718" t="s"/>
      <c r="AW1718" t="s"/>
      <c r="AX1718" t="s"/>
      <c r="AY1718" t="n">
        <v>3791475</v>
      </c>
      <c r="AZ1718" t="s">
        <v>2528</v>
      </c>
      <c r="BA1718" t="s"/>
      <c r="BB1718" t="n">
        <v>1623063</v>
      </c>
      <c r="BC1718" t="n">
        <v>98.8029617071152</v>
      </c>
      <c r="BD1718" t="n">
        <v>8.046008712816789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95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2530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1273.15</v>
      </c>
      <c r="L1719" t="s">
        <v>77</v>
      </c>
      <c r="M1719" t="s"/>
      <c r="N1719" t="s">
        <v>2531</v>
      </c>
      <c r="O1719" t="s">
        <v>79</v>
      </c>
      <c r="P1719" t="s">
        <v>2530</v>
      </c>
      <c r="Q1719" t="s"/>
      <c r="R1719" t="s">
        <v>80</v>
      </c>
      <c r="S1719" t="s">
        <v>2532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>
        <f>HYPERLINK("https://hotelmonitor-cachepage.eclerx.com/savepage/tk_15442504261963687_sr_2150.html","info")</f>
        <v/>
      </c>
      <c r="AA1719" t="n">
        <v>-5005166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250</v>
      </c>
      <c r="AQ1719" t="s">
        <v>91</v>
      </c>
      <c r="AR1719" t="s">
        <v>92</v>
      </c>
      <c r="AS1719" t="s"/>
      <c r="AT1719" t="s">
        <v>93</v>
      </c>
      <c r="AU1719" t="s"/>
      <c r="AV1719" t="s"/>
      <c r="AW1719" t="s"/>
      <c r="AX1719" t="s"/>
      <c r="AY1719" t="n">
        <v>5005166</v>
      </c>
      <c r="AZ1719" t="s">
        <v>2533</v>
      </c>
      <c r="BA1719" t="s"/>
      <c r="BB1719" t="n">
        <v>3120781</v>
      </c>
      <c r="BC1719" t="n">
        <v>98.827862</v>
      </c>
      <c r="BD1719" t="n">
        <v>8.033452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95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2530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1657.4</v>
      </c>
      <c r="L1720" t="s">
        <v>77</v>
      </c>
      <c r="M1720" t="s"/>
      <c r="N1720" t="s">
        <v>2534</v>
      </c>
      <c r="O1720" t="s">
        <v>79</v>
      </c>
      <c r="P1720" t="s">
        <v>2530</v>
      </c>
      <c r="Q1720" t="s"/>
      <c r="R1720" t="s">
        <v>80</v>
      </c>
      <c r="S1720" t="s">
        <v>550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>
        <f>HYPERLINK("https://hotelmonitor-cachepage.eclerx.com/savepage/tk_15442504261963687_sr_2150.html","info")</f>
        <v/>
      </c>
      <c r="AA1720" t="n">
        <v>-5005166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250</v>
      </c>
      <c r="AQ1720" t="s">
        <v>91</v>
      </c>
      <c r="AR1720" t="s">
        <v>92</v>
      </c>
      <c r="AS1720" t="s"/>
      <c r="AT1720" t="s">
        <v>93</v>
      </c>
      <c r="AU1720" t="s"/>
      <c r="AV1720" t="s"/>
      <c r="AW1720" t="s"/>
      <c r="AX1720" t="s"/>
      <c r="AY1720" t="n">
        <v>5005166</v>
      </c>
      <c r="AZ1720" t="s">
        <v>2533</v>
      </c>
      <c r="BA1720" t="s"/>
      <c r="BB1720" t="n">
        <v>3120781</v>
      </c>
      <c r="BC1720" t="n">
        <v>98.827862</v>
      </c>
      <c r="BD1720" t="n">
        <v>8.033452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95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2535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603.6799999999999</v>
      </c>
      <c r="L1721" t="s">
        <v>77</v>
      </c>
      <c r="M1721" t="s"/>
      <c r="N1721" t="s">
        <v>2536</v>
      </c>
      <c r="O1721" t="s">
        <v>79</v>
      </c>
      <c r="P1721" t="s">
        <v>2535</v>
      </c>
      <c r="Q1721" t="s"/>
      <c r="R1721" t="s">
        <v>115</v>
      </c>
      <c r="S1721" t="s">
        <v>2537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>
        <f>HYPERLINK("https://hotelmonitor-cachepage.eclerx.com/savepage/tk_1544250058490414_sr_2150.html","info")</f>
        <v/>
      </c>
      <c r="AA1721" t="n">
        <v>-2995024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89</v>
      </c>
      <c r="AO1721" t="s">
        <v>2538</v>
      </c>
      <c r="AP1721" t="n">
        <v>94</v>
      </c>
      <c r="AQ1721" t="s">
        <v>91</v>
      </c>
      <c r="AR1721" t="s">
        <v>71</v>
      </c>
      <c r="AS1721" t="s"/>
      <c r="AT1721" t="s">
        <v>93</v>
      </c>
      <c r="AU1721" t="s"/>
      <c r="AV1721" t="s"/>
      <c r="AW1721" t="s"/>
      <c r="AX1721" t="s"/>
      <c r="AY1721" t="n">
        <v>2995024</v>
      </c>
      <c r="AZ1721" t="s">
        <v>2539</v>
      </c>
      <c r="BA1721" t="s"/>
      <c r="BB1721" t="n">
        <v>680615</v>
      </c>
      <c r="BC1721" t="n">
        <v>98.9199710368848</v>
      </c>
      <c r="BD1721" t="n">
        <v>8.05870156369166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95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2535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648.15</v>
      </c>
      <c r="L1722" t="s">
        <v>77</v>
      </c>
      <c r="M1722" t="s"/>
      <c r="N1722" t="s">
        <v>1945</v>
      </c>
      <c r="O1722" t="s">
        <v>79</v>
      </c>
      <c r="P1722" t="s">
        <v>2535</v>
      </c>
      <c r="Q1722" t="s"/>
      <c r="R1722" t="s">
        <v>115</v>
      </c>
      <c r="S1722" t="s">
        <v>498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>
        <f>HYPERLINK("https://hotelmonitor-cachepage.eclerx.com/savepage/tk_1544250058490414_sr_2150.html","info")</f>
        <v/>
      </c>
      <c r="AA1722" t="n">
        <v>-2995024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94</v>
      </c>
      <c r="AQ1722" t="s">
        <v>91</v>
      </c>
      <c r="AR1722" t="s">
        <v>92</v>
      </c>
      <c r="AS1722" t="s"/>
      <c r="AT1722" t="s">
        <v>93</v>
      </c>
      <c r="AU1722" t="s"/>
      <c r="AV1722" t="s"/>
      <c r="AW1722" t="s"/>
      <c r="AX1722" t="s"/>
      <c r="AY1722" t="n">
        <v>2995024</v>
      </c>
      <c r="AZ1722" t="s">
        <v>2539</v>
      </c>
      <c r="BA1722" t="s"/>
      <c r="BB1722" t="n">
        <v>680615</v>
      </c>
      <c r="BC1722" t="n">
        <v>98.9199710368848</v>
      </c>
      <c r="BD1722" t="n">
        <v>8.05870156369166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95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2535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905.52</v>
      </c>
      <c r="L1723" t="s">
        <v>77</v>
      </c>
      <c r="M1723" t="s"/>
      <c r="N1723" t="s">
        <v>229</v>
      </c>
      <c r="O1723" t="s">
        <v>79</v>
      </c>
      <c r="P1723" t="s">
        <v>2535</v>
      </c>
      <c r="Q1723" t="s"/>
      <c r="R1723" t="s">
        <v>115</v>
      </c>
      <c r="S1723" t="s">
        <v>2540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>
        <f>HYPERLINK("https://hotelmonitor-cachepage.eclerx.com/savepage/tk_1544250058490414_sr_2150.html","info")</f>
        <v/>
      </c>
      <c r="AA1723" t="n">
        <v>-2995024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89</v>
      </c>
      <c r="AO1723" t="s">
        <v>2541</v>
      </c>
      <c r="AP1723" t="n">
        <v>94</v>
      </c>
      <c r="AQ1723" t="s">
        <v>91</v>
      </c>
      <c r="AR1723" t="s">
        <v>71</v>
      </c>
      <c r="AS1723" t="s"/>
      <c r="AT1723" t="s">
        <v>93</v>
      </c>
      <c r="AU1723" t="s"/>
      <c r="AV1723" t="s"/>
      <c r="AW1723" t="s"/>
      <c r="AX1723" t="s"/>
      <c r="AY1723" t="n">
        <v>2995024</v>
      </c>
      <c r="AZ1723" t="s">
        <v>2539</v>
      </c>
      <c r="BA1723" t="s"/>
      <c r="BB1723" t="n">
        <v>680615</v>
      </c>
      <c r="BC1723" t="n">
        <v>98.9199710368848</v>
      </c>
      <c r="BD1723" t="n">
        <v>8.05870156369166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95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2542</v>
      </c>
      <c r="F1724" t="n">
        <v>545197</v>
      </c>
      <c r="G1724" t="s">
        <v>74</v>
      </c>
      <c r="H1724" t="s">
        <v>75</v>
      </c>
      <c r="I1724" t="s"/>
      <c r="J1724" t="s">
        <v>76</v>
      </c>
      <c r="K1724" t="n">
        <v>4774.25</v>
      </c>
      <c r="L1724" t="s">
        <v>77</v>
      </c>
      <c r="M1724" t="s"/>
      <c r="N1724" t="s">
        <v>1945</v>
      </c>
      <c r="O1724" t="s">
        <v>79</v>
      </c>
      <c r="P1724" t="s">
        <v>2543</v>
      </c>
      <c r="Q1724" t="s"/>
      <c r="R1724" t="s">
        <v>148</v>
      </c>
      <c r="S1724" t="s">
        <v>2544</v>
      </c>
      <c r="T1724" t="s">
        <v>82</v>
      </c>
      <c r="U1724" t="s">
        <v>83</v>
      </c>
      <c r="V1724" t="s">
        <v>84</v>
      </c>
      <c r="W1724" t="s">
        <v>105</v>
      </c>
      <c r="X1724" t="s"/>
      <c r="Y1724" t="s">
        <v>86</v>
      </c>
      <c r="Z1724">
        <f>HYPERLINK("https://hotelmonitor-cachepage.eclerx.com/savepage/tk_15442499837024617_sr_2150.html","info")</f>
        <v/>
      </c>
      <c r="AA1724" t="n">
        <v>78932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89</v>
      </c>
      <c r="AO1724" t="s">
        <v>2545</v>
      </c>
      <c r="AP1724" t="n">
        <v>57</v>
      </c>
      <c r="AQ1724" t="s">
        <v>91</v>
      </c>
      <c r="AR1724" t="s">
        <v>71</v>
      </c>
      <c r="AS1724" t="s"/>
      <c r="AT1724" t="s">
        <v>93</v>
      </c>
      <c r="AU1724" t="s"/>
      <c r="AV1724" t="s"/>
      <c r="AW1724" t="s"/>
      <c r="AX1724" t="s"/>
      <c r="AY1724" t="n">
        <v>4750995</v>
      </c>
      <c r="AZ1724" t="s">
        <v>2546</v>
      </c>
      <c r="BA1724" t="s"/>
      <c r="BB1724" t="n">
        <v>48411</v>
      </c>
      <c r="BC1724" t="n">
        <v>98.82511667</v>
      </c>
      <c r="BD1724" t="n">
        <v>8.031041667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95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2542</v>
      </c>
      <c r="F1725" t="n">
        <v>545197</v>
      </c>
      <c r="G1725" t="s">
        <v>74</v>
      </c>
      <c r="H1725" t="s">
        <v>75</v>
      </c>
      <c r="I1725" t="s"/>
      <c r="J1725" t="s">
        <v>76</v>
      </c>
      <c r="K1725" t="n">
        <v>4774.25</v>
      </c>
      <c r="L1725" t="s">
        <v>77</v>
      </c>
      <c r="M1725" t="s"/>
      <c r="N1725" t="s">
        <v>1945</v>
      </c>
      <c r="O1725" t="s">
        <v>79</v>
      </c>
      <c r="P1725" t="s">
        <v>2543</v>
      </c>
      <c r="Q1725" t="s"/>
      <c r="R1725" t="s">
        <v>148</v>
      </c>
      <c r="S1725" t="s">
        <v>2544</v>
      </c>
      <c r="T1725" t="s">
        <v>82</v>
      </c>
      <c r="U1725" t="s">
        <v>83</v>
      </c>
      <c r="V1725" t="s">
        <v>84</v>
      </c>
      <c r="W1725" t="s">
        <v>105</v>
      </c>
      <c r="X1725" t="s"/>
      <c r="Y1725" t="s">
        <v>86</v>
      </c>
      <c r="Z1725">
        <f>HYPERLINK("https://hotelmonitor-cachepage.eclerx.com/savepage/tk_15442499837024617_sr_2150.html","info")</f>
        <v/>
      </c>
      <c r="AA1725" t="n">
        <v>78932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89</v>
      </c>
      <c r="AO1725" t="s">
        <v>2545</v>
      </c>
      <c r="AP1725" t="n">
        <v>57</v>
      </c>
      <c r="AQ1725" t="s">
        <v>91</v>
      </c>
      <c r="AR1725" t="s">
        <v>261</v>
      </c>
      <c r="AS1725" t="s"/>
      <c r="AT1725" t="s">
        <v>93</v>
      </c>
      <c r="AU1725" t="s"/>
      <c r="AV1725" t="s"/>
      <c r="AW1725" t="s"/>
      <c r="AX1725" t="s"/>
      <c r="AY1725" t="n">
        <v>4750995</v>
      </c>
      <c r="AZ1725" t="s">
        <v>2546</v>
      </c>
      <c r="BA1725" t="s"/>
      <c r="BB1725" t="n">
        <v>48411</v>
      </c>
      <c r="BC1725" t="n">
        <v>98.82511667</v>
      </c>
      <c r="BD1725" t="n">
        <v>8.031041667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95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2542</v>
      </c>
      <c r="F1726" t="n">
        <v>545197</v>
      </c>
      <c r="G1726" t="s">
        <v>74</v>
      </c>
      <c r="H1726" t="s">
        <v>75</v>
      </c>
      <c r="I1726" t="s"/>
      <c r="J1726" t="s">
        <v>76</v>
      </c>
      <c r="K1726" t="n">
        <v>5572.87</v>
      </c>
      <c r="L1726" t="s">
        <v>77</v>
      </c>
      <c r="M1726" t="s"/>
      <c r="N1726" t="s">
        <v>1945</v>
      </c>
      <c r="O1726" t="s">
        <v>79</v>
      </c>
      <c r="P1726" t="s">
        <v>2543</v>
      </c>
      <c r="Q1726" t="s"/>
      <c r="R1726" t="s">
        <v>148</v>
      </c>
      <c r="S1726" t="s">
        <v>385</v>
      </c>
      <c r="T1726" t="s">
        <v>82</v>
      </c>
      <c r="U1726" t="s">
        <v>83</v>
      </c>
      <c r="V1726" t="s">
        <v>84</v>
      </c>
      <c r="W1726" t="s">
        <v>105</v>
      </c>
      <c r="X1726" t="s"/>
      <c r="Y1726" t="s">
        <v>86</v>
      </c>
      <c r="Z1726">
        <f>HYPERLINK("https://hotelmonitor-cachepage.eclerx.com/savepage/tk_15442499837024617_sr_2150.html","info")</f>
        <v/>
      </c>
      <c r="AA1726" t="n">
        <v>78932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57</v>
      </c>
      <c r="AQ1726" t="s">
        <v>91</v>
      </c>
      <c r="AR1726" t="s">
        <v>92</v>
      </c>
      <c r="AS1726" t="s"/>
      <c r="AT1726" t="s">
        <v>93</v>
      </c>
      <c r="AU1726" t="s"/>
      <c r="AV1726" t="s"/>
      <c r="AW1726" t="s"/>
      <c r="AX1726" t="s"/>
      <c r="AY1726" t="n">
        <v>4750995</v>
      </c>
      <c r="AZ1726" t="s">
        <v>2546</v>
      </c>
      <c r="BA1726" t="s"/>
      <c r="BB1726" t="n">
        <v>48411</v>
      </c>
      <c r="BC1726" t="n">
        <v>98.82511667</v>
      </c>
      <c r="BD1726" t="n">
        <v>8.031041667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95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2542</v>
      </c>
      <c r="F1727" t="n">
        <v>545197</v>
      </c>
      <c r="G1727" t="s">
        <v>74</v>
      </c>
      <c r="H1727" t="s">
        <v>75</v>
      </c>
      <c r="I1727" t="s"/>
      <c r="J1727" t="s">
        <v>76</v>
      </c>
      <c r="K1727" t="n">
        <v>6893.59</v>
      </c>
      <c r="L1727" t="s">
        <v>77</v>
      </c>
      <c r="M1727" t="s"/>
      <c r="N1727" t="s">
        <v>2547</v>
      </c>
      <c r="O1727" t="s">
        <v>79</v>
      </c>
      <c r="P1727" t="s">
        <v>2543</v>
      </c>
      <c r="Q1727" t="s"/>
      <c r="R1727" t="s">
        <v>148</v>
      </c>
      <c r="S1727" t="s">
        <v>2548</v>
      </c>
      <c r="T1727" t="s">
        <v>82</v>
      </c>
      <c r="U1727" t="s">
        <v>83</v>
      </c>
      <c r="V1727" t="s">
        <v>84</v>
      </c>
      <c r="W1727" t="s">
        <v>105</v>
      </c>
      <c r="X1727" t="s"/>
      <c r="Y1727" t="s">
        <v>86</v>
      </c>
      <c r="Z1727">
        <f>HYPERLINK("https://hotelmonitor-cachepage.eclerx.com/savepage/tk_15442499837024617_sr_2150.html","info")</f>
        <v/>
      </c>
      <c r="AA1727" t="n">
        <v>78932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89</v>
      </c>
      <c r="AO1727" t="s">
        <v>2549</v>
      </c>
      <c r="AP1727" t="n">
        <v>57</v>
      </c>
      <c r="AQ1727" t="s">
        <v>91</v>
      </c>
      <c r="AR1727" t="s">
        <v>71</v>
      </c>
      <c r="AS1727" t="s"/>
      <c r="AT1727" t="s">
        <v>93</v>
      </c>
      <c r="AU1727" t="s"/>
      <c r="AV1727" t="s"/>
      <c r="AW1727" t="s"/>
      <c r="AX1727" t="s"/>
      <c r="AY1727" t="n">
        <v>4750995</v>
      </c>
      <c r="AZ1727" t="s">
        <v>2546</v>
      </c>
      <c r="BA1727" t="s"/>
      <c r="BB1727" t="n">
        <v>48411</v>
      </c>
      <c r="BC1727" t="n">
        <v>98.82511667</v>
      </c>
      <c r="BD1727" t="n">
        <v>8.031041667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95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2542</v>
      </c>
      <c r="F1728" t="n">
        <v>545197</v>
      </c>
      <c r="G1728" t="s">
        <v>74</v>
      </c>
      <c r="H1728" t="s">
        <v>75</v>
      </c>
      <c r="I1728" t="s"/>
      <c r="J1728" t="s">
        <v>76</v>
      </c>
      <c r="K1728" t="n">
        <v>6893.59</v>
      </c>
      <c r="L1728" t="s">
        <v>77</v>
      </c>
      <c r="M1728" t="s"/>
      <c r="N1728" t="s">
        <v>2547</v>
      </c>
      <c r="O1728" t="s">
        <v>79</v>
      </c>
      <c r="P1728" t="s">
        <v>2543</v>
      </c>
      <c r="Q1728" t="s"/>
      <c r="R1728" t="s">
        <v>148</v>
      </c>
      <c r="S1728" t="s">
        <v>2548</v>
      </c>
      <c r="T1728" t="s">
        <v>82</v>
      </c>
      <c r="U1728" t="s">
        <v>83</v>
      </c>
      <c r="V1728" t="s">
        <v>84</v>
      </c>
      <c r="W1728" t="s">
        <v>105</v>
      </c>
      <c r="X1728" t="s"/>
      <c r="Y1728" t="s">
        <v>86</v>
      </c>
      <c r="Z1728">
        <f>HYPERLINK("https://hotelmonitor-cachepage.eclerx.com/savepage/tk_15442499837024617_sr_2150.html","info")</f>
        <v/>
      </c>
      <c r="AA1728" t="n">
        <v>78932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89</v>
      </c>
      <c r="AO1728" t="s">
        <v>2549</v>
      </c>
      <c r="AP1728" t="n">
        <v>57</v>
      </c>
      <c r="AQ1728" t="s">
        <v>91</v>
      </c>
      <c r="AR1728" t="s">
        <v>261</v>
      </c>
      <c r="AS1728" t="s"/>
      <c r="AT1728" t="s">
        <v>93</v>
      </c>
      <c r="AU1728" t="s"/>
      <c r="AV1728" t="s"/>
      <c r="AW1728" t="s"/>
      <c r="AX1728" t="s"/>
      <c r="AY1728" t="n">
        <v>4750995</v>
      </c>
      <c r="AZ1728" t="s">
        <v>2546</v>
      </c>
      <c r="BA1728" t="s"/>
      <c r="BB1728" t="n">
        <v>48411</v>
      </c>
      <c r="BC1728" t="n">
        <v>98.82511667</v>
      </c>
      <c r="BD1728" t="n">
        <v>8.031041667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95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2542</v>
      </c>
      <c r="F1729" t="n">
        <v>545197</v>
      </c>
      <c r="G1729" t="s">
        <v>74</v>
      </c>
      <c r="H1729" t="s">
        <v>75</v>
      </c>
      <c r="I1729" t="s"/>
      <c r="J1729" t="s">
        <v>76</v>
      </c>
      <c r="K1729" t="n">
        <v>7114.77</v>
      </c>
      <c r="L1729" t="s">
        <v>77</v>
      </c>
      <c r="M1729" t="s"/>
      <c r="N1729" t="s">
        <v>1945</v>
      </c>
      <c r="O1729" t="s">
        <v>79</v>
      </c>
      <c r="P1729" t="s">
        <v>2543</v>
      </c>
      <c r="Q1729" t="s"/>
      <c r="R1729" t="s">
        <v>148</v>
      </c>
      <c r="S1729" t="s">
        <v>2550</v>
      </c>
      <c r="T1729" t="s">
        <v>82</v>
      </c>
      <c r="U1729" t="s">
        <v>83</v>
      </c>
      <c r="V1729" t="s">
        <v>84</v>
      </c>
      <c r="W1729" t="s">
        <v>105</v>
      </c>
      <c r="X1729" t="s"/>
      <c r="Y1729" t="s">
        <v>86</v>
      </c>
      <c r="Z1729">
        <f>HYPERLINK("https://hotelmonitor-cachepage.eclerx.com/savepage/tk_15442499837024617_sr_2150.html","info")</f>
        <v/>
      </c>
      <c r="AA1729" t="n">
        <v>78932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57</v>
      </c>
      <c r="AQ1729" t="s">
        <v>91</v>
      </c>
      <c r="AR1729" t="s">
        <v>71</v>
      </c>
      <c r="AS1729" t="s"/>
      <c r="AT1729" t="s">
        <v>93</v>
      </c>
      <c r="AU1729" t="s"/>
      <c r="AV1729" t="s"/>
      <c r="AW1729" t="s"/>
      <c r="AX1729" t="s"/>
      <c r="AY1729" t="n">
        <v>4750995</v>
      </c>
      <c r="AZ1729" t="s">
        <v>2546</v>
      </c>
      <c r="BA1729" t="s"/>
      <c r="BB1729" t="n">
        <v>48411</v>
      </c>
      <c r="BC1729" t="n">
        <v>98.82511667</v>
      </c>
      <c r="BD1729" t="n">
        <v>8.031041667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95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2542</v>
      </c>
      <c r="F1730" t="n">
        <v>545197</v>
      </c>
      <c r="G1730" t="s">
        <v>74</v>
      </c>
      <c r="H1730" t="s">
        <v>75</v>
      </c>
      <c r="I1730" t="s"/>
      <c r="J1730" t="s">
        <v>76</v>
      </c>
      <c r="K1730" t="n">
        <v>7114.77</v>
      </c>
      <c r="L1730" t="s">
        <v>77</v>
      </c>
      <c r="M1730" t="s"/>
      <c r="N1730" t="s">
        <v>1945</v>
      </c>
      <c r="O1730" t="s">
        <v>79</v>
      </c>
      <c r="P1730" t="s">
        <v>2543</v>
      </c>
      <c r="Q1730" t="s"/>
      <c r="R1730" t="s">
        <v>148</v>
      </c>
      <c r="S1730" t="s">
        <v>2550</v>
      </c>
      <c r="T1730" t="s">
        <v>82</v>
      </c>
      <c r="U1730" t="s">
        <v>83</v>
      </c>
      <c r="V1730" t="s">
        <v>84</v>
      </c>
      <c r="W1730" t="s">
        <v>105</v>
      </c>
      <c r="X1730" t="s"/>
      <c r="Y1730" t="s">
        <v>86</v>
      </c>
      <c r="Z1730">
        <f>HYPERLINK("https://hotelmonitor-cachepage.eclerx.com/savepage/tk_15442499837024617_sr_2150.html","info")</f>
        <v/>
      </c>
      <c r="AA1730" t="n">
        <v>78932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57</v>
      </c>
      <c r="AQ1730" t="s">
        <v>91</v>
      </c>
      <c r="AR1730" t="s">
        <v>261</v>
      </c>
      <c r="AS1730" t="s"/>
      <c r="AT1730" t="s">
        <v>93</v>
      </c>
      <c r="AU1730" t="s"/>
      <c r="AV1730" t="s"/>
      <c r="AW1730" t="s"/>
      <c r="AX1730" t="s"/>
      <c r="AY1730" t="n">
        <v>4750995</v>
      </c>
      <c r="AZ1730" t="s">
        <v>2546</v>
      </c>
      <c r="BA1730" t="s"/>
      <c r="BB1730" t="n">
        <v>48411</v>
      </c>
      <c r="BC1730" t="n">
        <v>98.82511667</v>
      </c>
      <c r="BD1730" t="n">
        <v>8.031041667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95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2542</v>
      </c>
      <c r="F1731" t="n">
        <v>545197</v>
      </c>
      <c r="G1731" t="s">
        <v>74</v>
      </c>
      <c r="H1731" t="s">
        <v>75</v>
      </c>
      <c r="I1731" t="s"/>
      <c r="J1731" t="s">
        <v>76</v>
      </c>
      <c r="K1731" t="n">
        <v>7927.63</v>
      </c>
      <c r="L1731" t="s">
        <v>77</v>
      </c>
      <c r="M1731" t="s"/>
      <c r="N1731" t="s">
        <v>2551</v>
      </c>
      <c r="O1731" t="s">
        <v>79</v>
      </c>
      <c r="P1731" t="s">
        <v>2543</v>
      </c>
      <c r="Q1731" t="s"/>
      <c r="R1731" t="s">
        <v>148</v>
      </c>
      <c r="S1731" t="s">
        <v>2552</v>
      </c>
      <c r="T1731" t="s">
        <v>82</v>
      </c>
      <c r="U1731" t="s">
        <v>83</v>
      </c>
      <c r="V1731" t="s">
        <v>84</v>
      </c>
      <c r="W1731" t="s">
        <v>105</v>
      </c>
      <c r="X1731" t="s"/>
      <c r="Y1731" t="s">
        <v>86</v>
      </c>
      <c r="Z1731">
        <f>HYPERLINK("https://hotelmonitor-cachepage.eclerx.com/savepage/tk_15442499837024617_sr_2150.html","info")</f>
        <v/>
      </c>
      <c r="AA1731" t="n">
        <v>78932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89</v>
      </c>
      <c r="AO1731" t="s">
        <v>2553</v>
      </c>
      <c r="AP1731" t="n">
        <v>57</v>
      </c>
      <c r="AQ1731" t="s">
        <v>91</v>
      </c>
      <c r="AR1731" t="s">
        <v>71</v>
      </c>
      <c r="AS1731" t="s"/>
      <c r="AT1731" t="s">
        <v>93</v>
      </c>
      <c r="AU1731" t="s"/>
      <c r="AV1731" t="s"/>
      <c r="AW1731" t="s"/>
      <c r="AX1731" t="s"/>
      <c r="AY1731" t="n">
        <v>4750995</v>
      </c>
      <c r="AZ1731" t="s">
        <v>2546</v>
      </c>
      <c r="BA1731" t="s"/>
      <c r="BB1731" t="n">
        <v>48411</v>
      </c>
      <c r="BC1731" t="n">
        <v>98.82511667</v>
      </c>
      <c r="BD1731" t="n">
        <v>8.031041667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95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2542</v>
      </c>
      <c r="F1732" t="n">
        <v>545197</v>
      </c>
      <c r="G1732" t="s">
        <v>74</v>
      </c>
      <c r="H1732" t="s">
        <v>75</v>
      </c>
      <c r="I1732" t="s"/>
      <c r="J1732" t="s">
        <v>76</v>
      </c>
      <c r="K1732" t="n">
        <v>7927.63</v>
      </c>
      <c r="L1732" t="s">
        <v>77</v>
      </c>
      <c r="M1732" t="s"/>
      <c r="N1732" t="s">
        <v>2551</v>
      </c>
      <c r="O1732" t="s">
        <v>79</v>
      </c>
      <c r="P1732" t="s">
        <v>2543</v>
      </c>
      <c r="Q1732" t="s"/>
      <c r="R1732" t="s">
        <v>148</v>
      </c>
      <c r="S1732" t="s">
        <v>2552</v>
      </c>
      <c r="T1732" t="s">
        <v>82</v>
      </c>
      <c r="U1732" t="s">
        <v>83</v>
      </c>
      <c r="V1732" t="s">
        <v>84</v>
      </c>
      <c r="W1732" t="s">
        <v>105</v>
      </c>
      <c r="X1732" t="s"/>
      <c r="Y1732" t="s">
        <v>86</v>
      </c>
      <c r="Z1732">
        <f>HYPERLINK("https://hotelmonitor-cachepage.eclerx.com/savepage/tk_15442499837024617_sr_2150.html","info")</f>
        <v/>
      </c>
      <c r="AA1732" t="n">
        <v>78932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89</v>
      </c>
      <c r="AO1732" t="s">
        <v>2553</v>
      </c>
      <c r="AP1732" t="n">
        <v>57</v>
      </c>
      <c r="AQ1732" t="s">
        <v>91</v>
      </c>
      <c r="AR1732" t="s">
        <v>261</v>
      </c>
      <c r="AS1732" t="s"/>
      <c r="AT1732" t="s">
        <v>93</v>
      </c>
      <c r="AU1732" t="s"/>
      <c r="AV1732" t="s"/>
      <c r="AW1732" t="s"/>
      <c r="AX1732" t="s"/>
      <c r="AY1732" t="n">
        <v>4750995</v>
      </c>
      <c r="AZ1732" t="s">
        <v>2546</v>
      </c>
      <c r="BA1732" t="s"/>
      <c r="BB1732" t="n">
        <v>48411</v>
      </c>
      <c r="BC1732" t="n">
        <v>98.82511667</v>
      </c>
      <c r="BD1732" t="n">
        <v>8.031041667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95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2542</v>
      </c>
      <c r="F1733" t="n">
        <v>545197</v>
      </c>
      <c r="G1733" t="s">
        <v>74</v>
      </c>
      <c r="H1733" t="s">
        <v>75</v>
      </c>
      <c r="I1733" t="s"/>
      <c r="J1733" t="s">
        <v>76</v>
      </c>
      <c r="K1733" t="n">
        <v>7961.25</v>
      </c>
      <c r="L1733" t="s">
        <v>77</v>
      </c>
      <c r="M1733" t="s"/>
      <c r="N1733" t="s">
        <v>1945</v>
      </c>
      <c r="O1733" t="s">
        <v>79</v>
      </c>
      <c r="P1733" t="s">
        <v>2543</v>
      </c>
      <c r="Q1733" t="s"/>
      <c r="R1733" t="s">
        <v>148</v>
      </c>
      <c r="S1733" t="s">
        <v>1600</v>
      </c>
      <c r="T1733" t="s">
        <v>82</v>
      </c>
      <c r="U1733" t="s">
        <v>83</v>
      </c>
      <c r="V1733" t="s">
        <v>84</v>
      </c>
      <c r="W1733" t="s">
        <v>105</v>
      </c>
      <c r="X1733" t="s"/>
      <c r="Y1733" t="s">
        <v>86</v>
      </c>
      <c r="Z1733">
        <f>HYPERLINK("https://hotelmonitor-cachepage.eclerx.com/savepage/tk_15442499837024617_sr_2150.html","info")</f>
        <v/>
      </c>
      <c r="AA1733" t="n">
        <v>78932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57</v>
      </c>
      <c r="AQ1733" t="s">
        <v>91</v>
      </c>
      <c r="AR1733" t="s">
        <v>92</v>
      </c>
      <c r="AS1733" t="s"/>
      <c r="AT1733" t="s">
        <v>93</v>
      </c>
      <c r="AU1733" t="s"/>
      <c r="AV1733" t="s"/>
      <c r="AW1733" t="s"/>
      <c r="AX1733" t="s"/>
      <c r="AY1733" t="n">
        <v>4750995</v>
      </c>
      <c r="AZ1733" t="s">
        <v>2546</v>
      </c>
      <c r="BA1733" t="s"/>
      <c r="BB1733" t="n">
        <v>48411</v>
      </c>
      <c r="BC1733" t="n">
        <v>98.82511667</v>
      </c>
      <c r="BD1733" t="n">
        <v>8.031041667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95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2542</v>
      </c>
      <c r="F1734" t="n">
        <v>545197</v>
      </c>
      <c r="G1734" t="s">
        <v>74</v>
      </c>
      <c r="H1734" t="s">
        <v>75</v>
      </c>
      <c r="I1734" t="s"/>
      <c r="J1734" t="s">
        <v>76</v>
      </c>
      <c r="K1734" t="n">
        <v>7961.25</v>
      </c>
      <c r="L1734" t="s">
        <v>77</v>
      </c>
      <c r="M1734" t="s"/>
      <c r="N1734" t="s">
        <v>2547</v>
      </c>
      <c r="O1734" t="s">
        <v>79</v>
      </c>
      <c r="P1734" t="s">
        <v>2543</v>
      </c>
      <c r="Q1734" t="s"/>
      <c r="R1734" t="s">
        <v>148</v>
      </c>
      <c r="S1734" t="s">
        <v>1600</v>
      </c>
      <c r="T1734" t="s">
        <v>82</v>
      </c>
      <c r="U1734" t="s">
        <v>83</v>
      </c>
      <c r="V1734" t="s">
        <v>84</v>
      </c>
      <c r="W1734" t="s">
        <v>105</v>
      </c>
      <c r="X1734" t="s"/>
      <c r="Y1734" t="s">
        <v>86</v>
      </c>
      <c r="Z1734">
        <f>HYPERLINK("https://hotelmonitor-cachepage.eclerx.com/savepage/tk_15442499837024617_sr_2150.html","info")</f>
        <v/>
      </c>
      <c r="AA1734" t="n">
        <v>78932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57</v>
      </c>
      <c r="AQ1734" t="s">
        <v>91</v>
      </c>
      <c r="AR1734" t="s">
        <v>92</v>
      </c>
      <c r="AS1734" t="s"/>
      <c r="AT1734" t="s">
        <v>93</v>
      </c>
      <c r="AU1734" t="s"/>
      <c r="AV1734" t="s"/>
      <c r="AW1734" t="s"/>
      <c r="AX1734" t="s"/>
      <c r="AY1734" t="n">
        <v>4750995</v>
      </c>
      <c r="AZ1734" t="s">
        <v>2546</v>
      </c>
      <c r="BA1734" t="s"/>
      <c r="BB1734" t="n">
        <v>48411</v>
      </c>
      <c r="BC1734" t="n">
        <v>98.82511667</v>
      </c>
      <c r="BD1734" t="n">
        <v>8.031041667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95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2542</v>
      </c>
      <c r="F1735" t="n">
        <v>545197</v>
      </c>
      <c r="G1735" t="s">
        <v>74</v>
      </c>
      <c r="H1735" t="s">
        <v>75</v>
      </c>
      <c r="I1735" t="s"/>
      <c r="J1735" t="s">
        <v>76</v>
      </c>
      <c r="K1735" t="n">
        <v>9155.43</v>
      </c>
      <c r="L1735" t="s">
        <v>77</v>
      </c>
      <c r="M1735" t="s"/>
      <c r="N1735" t="s">
        <v>2551</v>
      </c>
      <c r="O1735" t="s">
        <v>79</v>
      </c>
      <c r="P1735" t="s">
        <v>2543</v>
      </c>
      <c r="Q1735" t="s"/>
      <c r="R1735" t="s">
        <v>148</v>
      </c>
      <c r="S1735" t="s">
        <v>2554</v>
      </c>
      <c r="T1735" t="s">
        <v>82</v>
      </c>
      <c r="U1735" t="s">
        <v>83</v>
      </c>
      <c r="V1735" t="s">
        <v>84</v>
      </c>
      <c r="W1735" t="s">
        <v>105</v>
      </c>
      <c r="X1735" t="s"/>
      <c r="Y1735" t="s">
        <v>86</v>
      </c>
      <c r="Z1735">
        <f>HYPERLINK("https://hotelmonitor-cachepage.eclerx.com/savepage/tk_15442499837024617_sr_2150.html","info")</f>
        <v/>
      </c>
      <c r="AA1735" t="n">
        <v>78932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57</v>
      </c>
      <c r="AQ1735" t="s">
        <v>91</v>
      </c>
      <c r="AR1735" t="s">
        <v>92</v>
      </c>
      <c r="AS1735" t="s"/>
      <c r="AT1735" t="s">
        <v>93</v>
      </c>
      <c r="AU1735" t="s"/>
      <c r="AV1735" t="s"/>
      <c r="AW1735" t="s"/>
      <c r="AX1735" t="s"/>
      <c r="AY1735" t="n">
        <v>4750995</v>
      </c>
      <c r="AZ1735" t="s">
        <v>2546</v>
      </c>
      <c r="BA1735" t="s"/>
      <c r="BB1735" t="n">
        <v>48411</v>
      </c>
      <c r="BC1735" t="n">
        <v>98.82511667</v>
      </c>
      <c r="BD1735" t="n">
        <v>8.031041667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95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2542</v>
      </c>
      <c r="F1736" t="n">
        <v>545197</v>
      </c>
      <c r="G1736" t="s">
        <v>74</v>
      </c>
      <c r="H1736" t="s">
        <v>75</v>
      </c>
      <c r="I1736" t="s"/>
      <c r="J1736" t="s">
        <v>76</v>
      </c>
      <c r="K1736" t="n">
        <v>10163.95</v>
      </c>
      <c r="L1736" t="s">
        <v>77</v>
      </c>
      <c r="M1736" t="s"/>
      <c r="N1736" t="s">
        <v>2547</v>
      </c>
      <c r="O1736" t="s">
        <v>79</v>
      </c>
      <c r="P1736" t="s">
        <v>2543</v>
      </c>
      <c r="Q1736" t="s"/>
      <c r="R1736" t="s">
        <v>148</v>
      </c>
      <c r="S1736" t="s">
        <v>2555</v>
      </c>
      <c r="T1736" t="s">
        <v>82</v>
      </c>
      <c r="U1736" t="s">
        <v>83</v>
      </c>
      <c r="V1736" t="s">
        <v>84</v>
      </c>
      <c r="W1736" t="s">
        <v>105</v>
      </c>
      <c r="X1736" t="s"/>
      <c r="Y1736" t="s">
        <v>86</v>
      </c>
      <c r="Z1736">
        <f>HYPERLINK("https://hotelmonitor-cachepage.eclerx.com/savepage/tk_15442499837024617_sr_2150.html","info")</f>
        <v/>
      </c>
      <c r="AA1736" t="n">
        <v>78932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57</v>
      </c>
      <c r="AQ1736" t="s">
        <v>91</v>
      </c>
      <c r="AR1736" t="s">
        <v>71</v>
      </c>
      <c r="AS1736" t="s"/>
      <c r="AT1736" t="s">
        <v>93</v>
      </c>
      <c r="AU1736" t="s"/>
      <c r="AV1736" t="s"/>
      <c r="AW1736" t="s"/>
      <c r="AX1736" t="s"/>
      <c r="AY1736" t="n">
        <v>4750995</v>
      </c>
      <c r="AZ1736" t="s">
        <v>2546</v>
      </c>
      <c r="BA1736" t="s"/>
      <c r="BB1736" t="n">
        <v>48411</v>
      </c>
      <c r="BC1736" t="n">
        <v>98.82511667</v>
      </c>
      <c r="BD1736" t="n">
        <v>8.031041667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95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2542</v>
      </c>
      <c r="F1737" t="n">
        <v>545197</v>
      </c>
      <c r="G1737" t="s">
        <v>74</v>
      </c>
      <c r="H1737" t="s">
        <v>75</v>
      </c>
      <c r="I1737" t="s"/>
      <c r="J1737" t="s">
        <v>76</v>
      </c>
      <c r="K1737" t="n">
        <v>10163.95</v>
      </c>
      <c r="L1737" t="s">
        <v>77</v>
      </c>
      <c r="M1737" t="s"/>
      <c r="N1737" t="s">
        <v>2547</v>
      </c>
      <c r="O1737" t="s">
        <v>79</v>
      </c>
      <c r="P1737" t="s">
        <v>2543</v>
      </c>
      <c r="Q1737" t="s"/>
      <c r="R1737" t="s">
        <v>148</v>
      </c>
      <c r="S1737" t="s">
        <v>2555</v>
      </c>
      <c r="T1737" t="s">
        <v>82</v>
      </c>
      <c r="U1737" t="s">
        <v>83</v>
      </c>
      <c r="V1737" t="s">
        <v>84</v>
      </c>
      <c r="W1737" t="s">
        <v>105</v>
      </c>
      <c r="X1737" t="s"/>
      <c r="Y1737" t="s">
        <v>86</v>
      </c>
      <c r="Z1737">
        <f>HYPERLINK("https://hotelmonitor-cachepage.eclerx.com/savepage/tk_15442499837024617_sr_2150.html","info")</f>
        <v/>
      </c>
      <c r="AA1737" t="n">
        <v>78932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57</v>
      </c>
      <c r="AQ1737" t="s">
        <v>91</v>
      </c>
      <c r="AR1737" t="s">
        <v>261</v>
      </c>
      <c r="AS1737" t="s"/>
      <c r="AT1737" t="s">
        <v>93</v>
      </c>
      <c r="AU1737" t="s"/>
      <c r="AV1737" t="s"/>
      <c r="AW1737" t="s"/>
      <c r="AX1737" t="s"/>
      <c r="AY1737" t="n">
        <v>4750995</v>
      </c>
      <c r="AZ1737" t="s">
        <v>2546</v>
      </c>
      <c r="BA1737" t="s"/>
      <c r="BB1737" t="n">
        <v>48411</v>
      </c>
      <c r="BC1737" t="n">
        <v>98.82511667</v>
      </c>
      <c r="BD1737" t="n">
        <v>8.031041667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95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2542</v>
      </c>
      <c r="F1738" t="n">
        <v>545197</v>
      </c>
      <c r="G1738" t="s">
        <v>74</v>
      </c>
      <c r="H1738" t="s">
        <v>75</v>
      </c>
      <c r="I1738" t="s"/>
      <c r="J1738" t="s">
        <v>76</v>
      </c>
      <c r="K1738" t="n">
        <v>11373.21</v>
      </c>
      <c r="L1738" t="s">
        <v>77</v>
      </c>
      <c r="M1738" t="s"/>
      <c r="N1738" t="s">
        <v>2547</v>
      </c>
      <c r="O1738" t="s">
        <v>79</v>
      </c>
      <c r="P1738" t="s">
        <v>2543</v>
      </c>
      <c r="Q1738" t="s"/>
      <c r="R1738" t="s">
        <v>148</v>
      </c>
      <c r="S1738" t="s">
        <v>2556</v>
      </c>
      <c r="T1738" t="s">
        <v>82</v>
      </c>
      <c r="U1738" t="s">
        <v>83</v>
      </c>
      <c r="V1738" t="s">
        <v>84</v>
      </c>
      <c r="W1738" t="s">
        <v>105</v>
      </c>
      <c r="X1738" t="s"/>
      <c r="Y1738" t="s">
        <v>86</v>
      </c>
      <c r="Z1738">
        <f>HYPERLINK("https://hotelmonitor-cachepage.eclerx.com/savepage/tk_15442499837024617_sr_2150.html","info")</f>
        <v/>
      </c>
      <c r="AA1738" t="n">
        <v>78932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57</v>
      </c>
      <c r="AQ1738" t="s">
        <v>91</v>
      </c>
      <c r="AR1738" t="s">
        <v>92</v>
      </c>
      <c r="AS1738" t="s"/>
      <c r="AT1738" t="s">
        <v>93</v>
      </c>
      <c r="AU1738" t="s"/>
      <c r="AV1738" t="s"/>
      <c r="AW1738" t="s"/>
      <c r="AX1738" t="s"/>
      <c r="AY1738" t="n">
        <v>4750995</v>
      </c>
      <c r="AZ1738" t="s">
        <v>2546</v>
      </c>
      <c r="BA1738" t="s"/>
      <c r="BB1738" t="n">
        <v>48411</v>
      </c>
      <c r="BC1738" t="n">
        <v>98.82511667</v>
      </c>
      <c r="BD1738" t="n">
        <v>8.031041667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95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2542</v>
      </c>
      <c r="F1739" t="n">
        <v>545197</v>
      </c>
      <c r="G1739" t="s">
        <v>74</v>
      </c>
      <c r="H1739" t="s">
        <v>75</v>
      </c>
      <c r="I1739" t="s"/>
      <c r="J1739" t="s">
        <v>76</v>
      </c>
      <c r="K1739" t="n">
        <v>11688.55</v>
      </c>
      <c r="L1739" t="s">
        <v>77</v>
      </c>
      <c r="M1739" t="s"/>
      <c r="N1739" t="s">
        <v>2551</v>
      </c>
      <c r="O1739" t="s">
        <v>79</v>
      </c>
      <c r="P1739" t="s">
        <v>2543</v>
      </c>
      <c r="Q1739" t="s"/>
      <c r="R1739" t="s">
        <v>148</v>
      </c>
      <c r="S1739" t="s">
        <v>2557</v>
      </c>
      <c r="T1739" t="s">
        <v>82</v>
      </c>
      <c r="U1739" t="s">
        <v>83</v>
      </c>
      <c r="V1739" t="s">
        <v>84</v>
      </c>
      <c r="W1739" t="s">
        <v>105</v>
      </c>
      <c r="X1739" t="s"/>
      <c r="Y1739" t="s">
        <v>86</v>
      </c>
      <c r="Z1739">
        <f>HYPERLINK("https://hotelmonitor-cachepage.eclerx.com/savepage/tk_15442499837024617_sr_2150.html","info")</f>
        <v/>
      </c>
      <c r="AA1739" t="n">
        <v>78932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57</v>
      </c>
      <c r="AQ1739" t="s">
        <v>91</v>
      </c>
      <c r="AR1739" t="s">
        <v>71</v>
      </c>
      <c r="AS1739" t="s"/>
      <c r="AT1739" t="s">
        <v>93</v>
      </c>
      <c r="AU1739" t="s"/>
      <c r="AV1739" t="s"/>
      <c r="AW1739" t="s"/>
      <c r="AX1739" t="s"/>
      <c r="AY1739" t="n">
        <v>4750995</v>
      </c>
      <c r="AZ1739" t="s">
        <v>2546</v>
      </c>
      <c r="BA1739" t="s"/>
      <c r="BB1739" t="n">
        <v>48411</v>
      </c>
      <c r="BC1739" t="n">
        <v>98.82511667</v>
      </c>
      <c r="BD1739" t="n">
        <v>8.031041667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95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2542</v>
      </c>
      <c r="F1740" t="n">
        <v>545197</v>
      </c>
      <c r="G1740" t="s">
        <v>74</v>
      </c>
      <c r="H1740" t="s">
        <v>75</v>
      </c>
      <c r="I1740" t="s"/>
      <c r="J1740" t="s">
        <v>76</v>
      </c>
      <c r="K1740" t="n">
        <v>11688.55</v>
      </c>
      <c r="L1740" t="s">
        <v>77</v>
      </c>
      <c r="M1740" t="s"/>
      <c r="N1740" t="s">
        <v>2551</v>
      </c>
      <c r="O1740" t="s">
        <v>79</v>
      </c>
      <c r="P1740" t="s">
        <v>2543</v>
      </c>
      <c r="Q1740" t="s"/>
      <c r="R1740" t="s">
        <v>148</v>
      </c>
      <c r="S1740" t="s">
        <v>2557</v>
      </c>
      <c r="T1740" t="s">
        <v>82</v>
      </c>
      <c r="U1740" t="s">
        <v>83</v>
      </c>
      <c r="V1740" t="s">
        <v>84</v>
      </c>
      <c r="W1740" t="s">
        <v>105</v>
      </c>
      <c r="X1740" t="s"/>
      <c r="Y1740" t="s">
        <v>86</v>
      </c>
      <c r="Z1740">
        <f>HYPERLINK("https://hotelmonitor-cachepage.eclerx.com/savepage/tk_15442499837024617_sr_2150.html","info")</f>
        <v/>
      </c>
      <c r="AA1740" t="n">
        <v>78932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57</v>
      </c>
      <c r="AQ1740" t="s">
        <v>91</v>
      </c>
      <c r="AR1740" t="s">
        <v>261</v>
      </c>
      <c r="AS1740" t="s"/>
      <c r="AT1740" t="s">
        <v>93</v>
      </c>
      <c r="AU1740" t="s"/>
      <c r="AV1740" t="s"/>
      <c r="AW1740" t="s"/>
      <c r="AX1740" t="s"/>
      <c r="AY1740" t="n">
        <v>4750995</v>
      </c>
      <c r="AZ1740" t="s">
        <v>2546</v>
      </c>
      <c r="BA1740" t="s"/>
      <c r="BB1740" t="n">
        <v>48411</v>
      </c>
      <c r="BC1740" t="n">
        <v>98.82511667</v>
      </c>
      <c r="BD1740" t="n">
        <v>8.031041667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95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2542</v>
      </c>
      <c r="F1741" t="n">
        <v>545197</v>
      </c>
      <c r="G1741" t="s">
        <v>74</v>
      </c>
      <c r="H1741" t="s">
        <v>75</v>
      </c>
      <c r="I1741" t="s"/>
      <c r="J1741" t="s">
        <v>76</v>
      </c>
      <c r="K1741" t="n">
        <v>13079.19</v>
      </c>
      <c r="L1741" t="s">
        <v>77</v>
      </c>
      <c r="M1741" t="s"/>
      <c r="N1741" t="s">
        <v>2551</v>
      </c>
      <c r="O1741" t="s">
        <v>79</v>
      </c>
      <c r="P1741" t="s">
        <v>2543</v>
      </c>
      <c r="Q1741" t="s"/>
      <c r="R1741" t="s">
        <v>148</v>
      </c>
      <c r="S1741" t="s">
        <v>2558</v>
      </c>
      <c r="T1741" t="s">
        <v>82</v>
      </c>
      <c r="U1741" t="s">
        <v>83</v>
      </c>
      <c r="V1741" t="s">
        <v>84</v>
      </c>
      <c r="W1741" t="s">
        <v>105</v>
      </c>
      <c r="X1741" t="s"/>
      <c r="Y1741" t="s">
        <v>86</v>
      </c>
      <c r="Z1741">
        <f>HYPERLINK("https://hotelmonitor-cachepage.eclerx.com/savepage/tk_15442499837024617_sr_2150.html","info")</f>
        <v/>
      </c>
      <c r="AA1741" t="n">
        <v>78932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57</v>
      </c>
      <c r="AQ1741" t="s">
        <v>91</v>
      </c>
      <c r="AR1741" t="s">
        <v>92</v>
      </c>
      <c r="AS1741" t="s"/>
      <c r="AT1741" t="s">
        <v>93</v>
      </c>
      <c r="AU1741" t="s"/>
      <c r="AV1741" t="s"/>
      <c r="AW1741" t="s"/>
      <c r="AX1741" t="s"/>
      <c r="AY1741" t="n">
        <v>4750995</v>
      </c>
      <c r="AZ1741" t="s">
        <v>2546</v>
      </c>
      <c r="BA1741" t="s"/>
      <c r="BB1741" t="n">
        <v>48411</v>
      </c>
      <c r="BC1741" t="n">
        <v>98.82511667</v>
      </c>
      <c r="BD1741" t="n">
        <v>8.031041667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95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2559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800.02</v>
      </c>
      <c r="L1742" t="s">
        <v>77</v>
      </c>
      <c r="M1742" t="s"/>
      <c r="N1742" t="s">
        <v>1348</v>
      </c>
      <c r="O1742" t="s">
        <v>79</v>
      </c>
      <c r="P1742" t="s">
        <v>2559</v>
      </c>
      <c r="Q1742" t="s"/>
      <c r="R1742" t="s">
        <v>80</v>
      </c>
      <c r="S1742" t="s">
        <v>2560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>
        <f>HYPERLINK("https://hotelmonitor-cachepage.eclerx.com/savepage/tk_15442506278931873_sr_2150.html","info")</f>
        <v/>
      </c>
      <c r="AA1742" t="n">
        <v>-6383277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89</v>
      </c>
      <c r="AO1742" t="s">
        <v>2561</v>
      </c>
      <c r="AP1742" t="n">
        <v>333</v>
      </c>
      <c r="AQ1742" t="s">
        <v>91</v>
      </c>
      <c r="AR1742" t="s">
        <v>71</v>
      </c>
      <c r="AS1742" t="s"/>
      <c r="AT1742" t="s">
        <v>93</v>
      </c>
      <c r="AU1742" t="s"/>
      <c r="AV1742" t="s"/>
      <c r="AW1742" t="s"/>
      <c r="AX1742" t="s"/>
      <c r="AY1742" t="n">
        <v>6383277</v>
      </c>
      <c r="AZ1742" t="s">
        <v>2562</v>
      </c>
      <c r="BA1742" t="s"/>
      <c r="BB1742" t="n">
        <v>4601963</v>
      </c>
      <c r="BC1742" t="n">
        <v>98.9096356742084</v>
      </c>
      <c r="BD1742" t="n">
        <v>8.076147238365911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95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2559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800.02</v>
      </c>
      <c r="L1743" t="s">
        <v>77</v>
      </c>
      <c r="M1743" t="s"/>
      <c r="N1743" t="s">
        <v>197</v>
      </c>
      <c r="O1743" t="s">
        <v>79</v>
      </c>
      <c r="P1743" t="s">
        <v>2559</v>
      </c>
      <c r="Q1743" t="s"/>
      <c r="R1743" t="s">
        <v>80</v>
      </c>
      <c r="S1743" t="s">
        <v>2560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>
        <f>HYPERLINK("https://hotelmonitor-cachepage.eclerx.com/savepage/tk_15442506278931873_sr_2150.html","info")</f>
        <v/>
      </c>
      <c r="AA1743" t="n">
        <v>-6383277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89</v>
      </c>
      <c r="AO1743" t="s">
        <v>2561</v>
      </c>
      <c r="AP1743" t="n">
        <v>333</v>
      </c>
      <c r="AQ1743" t="s">
        <v>91</v>
      </c>
      <c r="AR1743" t="s">
        <v>71</v>
      </c>
      <c r="AS1743" t="s"/>
      <c r="AT1743" t="s">
        <v>93</v>
      </c>
      <c r="AU1743" t="s"/>
      <c r="AV1743" t="s"/>
      <c r="AW1743" t="s"/>
      <c r="AX1743" t="s"/>
      <c r="AY1743" t="n">
        <v>6383277</v>
      </c>
      <c r="AZ1743" t="s">
        <v>2562</v>
      </c>
      <c r="BA1743" t="s"/>
      <c r="BB1743" t="n">
        <v>4601963</v>
      </c>
      <c r="BC1743" t="n">
        <v>98.9096356742084</v>
      </c>
      <c r="BD1743" t="n">
        <v>8.076147238365911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95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2559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800.02</v>
      </c>
      <c r="L1744" t="s">
        <v>77</v>
      </c>
      <c r="M1744" t="s"/>
      <c r="N1744" t="s">
        <v>1348</v>
      </c>
      <c r="O1744" t="s">
        <v>79</v>
      </c>
      <c r="P1744" t="s">
        <v>2559</v>
      </c>
      <c r="Q1744" t="s"/>
      <c r="R1744" t="s">
        <v>80</v>
      </c>
      <c r="S1744" t="s">
        <v>2560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>
        <f>HYPERLINK("https://hotelmonitor-cachepage.eclerx.com/savepage/tk_15442506278931873_sr_2150.html","info")</f>
        <v/>
      </c>
      <c r="AA1744" t="n">
        <v>-6383277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89</v>
      </c>
      <c r="AO1744" t="s">
        <v>2561</v>
      </c>
      <c r="AP1744" t="n">
        <v>333</v>
      </c>
      <c r="AQ1744" t="s">
        <v>91</v>
      </c>
      <c r="AR1744" t="s">
        <v>261</v>
      </c>
      <c r="AS1744" t="s"/>
      <c r="AT1744" t="s">
        <v>93</v>
      </c>
      <c r="AU1744" t="s"/>
      <c r="AV1744" t="s"/>
      <c r="AW1744" t="s"/>
      <c r="AX1744" t="s"/>
      <c r="AY1744" t="n">
        <v>6383277</v>
      </c>
      <c r="AZ1744" t="s">
        <v>2562</v>
      </c>
      <c r="BA1744" t="s"/>
      <c r="BB1744" t="n">
        <v>4601963</v>
      </c>
      <c r="BC1744" t="n">
        <v>98.9096356742084</v>
      </c>
      <c r="BD1744" t="n">
        <v>8.076147238365911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95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2559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800.02</v>
      </c>
      <c r="L1745" t="s">
        <v>77</v>
      </c>
      <c r="M1745" t="s"/>
      <c r="N1745" t="s">
        <v>197</v>
      </c>
      <c r="O1745" t="s">
        <v>79</v>
      </c>
      <c r="P1745" t="s">
        <v>2559</v>
      </c>
      <c r="Q1745" t="s"/>
      <c r="R1745" t="s">
        <v>80</v>
      </c>
      <c r="S1745" t="s">
        <v>2560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>
        <f>HYPERLINK("https://hotelmonitor-cachepage.eclerx.com/savepage/tk_15442506278931873_sr_2150.html","info")</f>
        <v/>
      </c>
      <c r="AA1745" t="n">
        <v>-6383277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89</v>
      </c>
      <c r="AO1745" t="s">
        <v>2561</v>
      </c>
      <c r="AP1745" t="n">
        <v>333</v>
      </c>
      <c r="AQ1745" t="s">
        <v>91</v>
      </c>
      <c r="AR1745" t="s">
        <v>261</v>
      </c>
      <c r="AS1745" t="s"/>
      <c r="AT1745" t="s">
        <v>93</v>
      </c>
      <c r="AU1745" t="s"/>
      <c r="AV1745" t="s"/>
      <c r="AW1745" t="s"/>
      <c r="AX1745" t="s"/>
      <c r="AY1745" t="n">
        <v>6383277</v>
      </c>
      <c r="AZ1745" t="s">
        <v>2562</v>
      </c>
      <c r="BA1745" t="s"/>
      <c r="BB1745" t="n">
        <v>4601963</v>
      </c>
      <c r="BC1745" t="n">
        <v>98.9096356742084</v>
      </c>
      <c r="BD1745" t="n">
        <v>8.076147238365911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95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2559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933.02</v>
      </c>
      <c r="L1746" t="s">
        <v>77</v>
      </c>
      <c r="M1746" t="s"/>
      <c r="N1746" t="s">
        <v>1348</v>
      </c>
      <c r="O1746" t="s">
        <v>79</v>
      </c>
      <c r="P1746" t="s">
        <v>2559</v>
      </c>
      <c r="Q1746" t="s"/>
      <c r="R1746" t="s">
        <v>80</v>
      </c>
      <c r="S1746" t="s">
        <v>2563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HYPERLINK("https://hotelmonitor-cachepage.eclerx.com/savepage/tk_15442506278931873_sr_2150.html","info")</f>
        <v/>
      </c>
      <c r="AA1746" t="n">
        <v>-6383277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89</v>
      </c>
      <c r="AO1746" t="s">
        <v>2564</v>
      </c>
      <c r="AP1746" t="n">
        <v>333</v>
      </c>
      <c r="AQ1746" t="s">
        <v>91</v>
      </c>
      <c r="AR1746" t="s">
        <v>71</v>
      </c>
      <c r="AS1746" t="s"/>
      <c r="AT1746" t="s">
        <v>93</v>
      </c>
      <c r="AU1746" t="s"/>
      <c r="AV1746" t="s"/>
      <c r="AW1746" t="s"/>
      <c r="AX1746" t="s"/>
      <c r="AY1746" t="n">
        <v>6383277</v>
      </c>
      <c r="AZ1746" t="s">
        <v>2562</v>
      </c>
      <c r="BA1746" t="s"/>
      <c r="BB1746" t="n">
        <v>4601963</v>
      </c>
      <c r="BC1746" t="n">
        <v>98.9096356742084</v>
      </c>
      <c r="BD1746" t="n">
        <v>8.076147238365911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95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2559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933.02</v>
      </c>
      <c r="L1747" t="s">
        <v>77</v>
      </c>
      <c r="M1747" t="s"/>
      <c r="N1747" t="s">
        <v>197</v>
      </c>
      <c r="O1747" t="s">
        <v>79</v>
      </c>
      <c r="P1747" t="s">
        <v>2559</v>
      </c>
      <c r="Q1747" t="s"/>
      <c r="R1747" t="s">
        <v>80</v>
      </c>
      <c r="S1747" t="s">
        <v>2563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HYPERLINK("https://hotelmonitor-cachepage.eclerx.com/savepage/tk_15442506278931873_sr_2150.html","info")</f>
        <v/>
      </c>
      <c r="AA1747" t="n">
        <v>-6383277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89</v>
      </c>
      <c r="AO1747" t="s">
        <v>2564</v>
      </c>
      <c r="AP1747" t="n">
        <v>333</v>
      </c>
      <c r="AQ1747" t="s">
        <v>91</v>
      </c>
      <c r="AR1747" t="s">
        <v>71</v>
      </c>
      <c r="AS1747" t="s"/>
      <c r="AT1747" t="s">
        <v>93</v>
      </c>
      <c r="AU1747" t="s"/>
      <c r="AV1747" t="s"/>
      <c r="AW1747" t="s"/>
      <c r="AX1747" t="s"/>
      <c r="AY1747" t="n">
        <v>6383277</v>
      </c>
      <c r="AZ1747" t="s">
        <v>2562</v>
      </c>
      <c r="BA1747" t="s"/>
      <c r="BB1747" t="n">
        <v>4601963</v>
      </c>
      <c r="BC1747" t="n">
        <v>98.9096356742084</v>
      </c>
      <c r="BD1747" t="n">
        <v>8.076147238365911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95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2559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933.02</v>
      </c>
      <c r="L1748" t="s">
        <v>77</v>
      </c>
      <c r="M1748" t="s"/>
      <c r="N1748" t="s">
        <v>1348</v>
      </c>
      <c r="O1748" t="s">
        <v>79</v>
      </c>
      <c r="P1748" t="s">
        <v>2559</v>
      </c>
      <c r="Q1748" t="s"/>
      <c r="R1748" t="s">
        <v>80</v>
      </c>
      <c r="S1748" t="s">
        <v>2563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HYPERLINK("https://hotelmonitor-cachepage.eclerx.com/savepage/tk_15442506278931873_sr_2150.html","info")</f>
        <v/>
      </c>
      <c r="AA1748" t="n">
        <v>-6383277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89</v>
      </c>
      <c r="AO1748" t="s">
        <v>2564</v>
      </c>
      <c r="AP1748" t="n">
        <v>333</v>
      </c>
      <c r="AQ1748" t="s">
        <v>91</v>
      </c>
      <c r="AR1748" t="s">
        <v>261</v>
      </c>
      <c r="AS1748" t="s"/>
      <c r="AT1748" t="s">
        <v>93</v>
      </c>
      <c r="AU1748" t="s"/>
      <c r="AV1748" t="s"/>
      <c r="AW1748" t="s"/>
      <c r="AX1748" t="s"/>
      <c r="AY1748" t="n">
        <v>6383277</v>
      </c>
      <c r="AZ1748" t="s">
        <v>2562</v>
      </c>
      <c r="BA1748" t="s"/>
      <c r="BB1748" t="n">
        <v>4601963</v>
      </c>
      <c r="BC1748" t="n">
        <v>98.9096356742084</v>
      </c>
      <c r="BD1748" t="n">
        <v>8.076147238365911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95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2559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933.02</v>
      </c>
      <c r="L1749" t="s">
        <v>77</v>
      </c>
      <c r="M1749" t="s"/>
      <c r="N1749" t="s">
        <v>197</v>
      </c>
      <c r="O1749" t="s">
        <v>79</v>
      </c>
      <c r="P1749" t="s">
        <v>2559</v>
      </c>
      <c r="Q1749" t="s"/>
      <c r="R1749" t="s">
        <v>80</v>
      </c>
      <c r="S1749" t="s">
        <v>2563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HYPERLINK("https://hotelmonitor-cachepage.eclerx.com/savepage/tk_15442506278931873_sr_2150.html","info")</f>
        <v/>
      </c>
      <c r="AA1749" t="n">
        <v>-6383277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89</v>
      </c>
      <c r="AO1749" t="s">
        <v>2564</v>
      </c>
      <c r="AP1749" t="n">
        <v>333</v>
      </c>
      <c r="AQ1749" t="s">
        <v>91</v>
      </c>
      <c r="AR1749" t="s">
        <v>261</v>
      </c>
      <c r="AS1749" t="s"/>
      <c r="AT1749" t="s">
        <v>93</v>
      </c>
      <c r="AU1749" t="s"/>
      <c r="AV1749" t="s"/>
      <c r="AW1749" t="s"/>
      <c r="AX1749" t="s"/>
      <c r="AY1749" t="n">
        <v>6383277</v>
      </c>
      <c r="AZ1749" t="s">
        <v>2562</v>
      </c>
      <c r="BA1749" t="s"/>
      <c r="BB1749" t="n">
        <v>4601963</v>
      </c>
      <c r="BC1749" t="n">
        <v>98.9096356742084</v>
      </c>
      <c r="BD1749" t="n">
        <v>8.076147238365911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95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2559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1069.45</v>
      </c>
      <c r="L1750" t="s">
        <v>77</v>
      </c>
      <c r="M1750" t="s"/>
      <c r="N1750" t="s">
        <v>699</v>
      </c>
      <c r="O1750" t="s">
        <v>79</v>
      </c>
      <c r="P1750" t="s">
        <v>2559</v>
      </c>
      <c r="Q1750" t="s"/>
      <c r="R1750" t="s">
        <v>80</v>
      </c>
      <c r="S1750" t="s">
        <v>2565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>
        <f>HYPERLINK("https://hotelmonitor-cachepage.eclerx.com/savepage/tk_15442506278931873_sr_2150.html","info")</f>
        <v/>
      </c>
      <c r="AA1750" t="n">
        <v>-6383277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333</v>
      </c>
      <c r="AQ1750" t="s">
        <v>91</v>
      </c>
      <c r="AR1750" t="s">
        <v>92</v>
      </c>
      <c r="AS1750" t="s"/>
      <c r="AT1750" t="s">
        <v>93</v>
      </c>
      <c r="AU1750" t="s"/>
      <c r="AV1750" t="s"/>
      <c r="AW1750" t="s"/>
      <c r="AX1750" t="s"/>
      <c r="AY1750" t="n">
        <v>6383277</v>
      </c>
      <c r="AZ1750" t="s">
        <v>2562</v>
      </c>
      <c r="BA1750" t="s"/>
      <c r="BB1750" t="n">
        <v>4601963</v>
      </c>
      <c r="BC1750" t="n">
        <v>98.9096356742084</v>
      </c>
      <c r="BD1750" t="n">
        <v>8.076147238365911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95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2559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1069.45</v>
      </c>
      <c r="L1751" t="s">
        <v>77</v>
      </c>
      <c r="M1751" t="s"/>
      <c r="N1751" t="s">
        <v>358</v>
      </c>
      <c r="O1751" t="s">
        <v>79</v>
      </c>
      <c r="P1751" t="s">
        <v>2559</v>
      </c>
      <c r="Q1751" t="s"/>
      <c r="R1751" t="s">
        <v>80</v>
      </c>
      <c r="S1751" t="s">
        <v>2565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>
        <f>HYPERLINK("https://hotelmonitor-cachepage.eclerx.com/savepage/tk_15442506278931873_sr_2150.html","info")</f>
        <v/>
      </c>
      <c r="AA1751" t="n">
        <v>-6383277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333</v>
      </c>
      <c r="AQ1751" t="s">
        <v>91</v>
      </c>
      <c r="AR1751" t="s">
        <v>92</v>
      </c>
      <c r="AS1751" t="s"/>
      <c r="AT1751" t="s">
        <v>93</v>
      </c>
      <c r="AU1751" t="s"/>
      <c r="AV1751" t="s"/>
      <c r="AW1751" t="s"/>
      <c r="AX1751" t="s"/>
      <c r="AY1751" t="n">
        <v>6383277</v>
      </c>
      <c r="AZ1751" t="s">
        <v>2562</v>
      </c>
      <c r="BA1751" t="s"/>
      <c r="BB1751" t="n">
        <v>4601963</v>
      </c>
      <c r="BC1751" t="n">
        <v>98.9096356742084</v>
      </c>
      <c r="BD1751" t="n">
        <v>8.076147238365911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95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2559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1081.58</v>
      </c>
      <c r="L1752" t="s">
        <v>77</v>
      </c>
      <c r="M1752" t="s"/>
      <c r="N1752" t="s">
        <v>2012</v>
      </c>
      <c r="O1752" t="s">
        <v>79</v>
      </c>
      <c r="P1752" t="s">
        <v>2559</v>
      </c>
      <c r="Q1752" t="s"/>
      <c r="R1752" t="s">
        <v>80</v>
      </c>
      <c r="S1752" t="s">
        <v>2566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HYPERLINK("https://hotelmonitor-cachepage.eclerx.com/savepage/tk_15442506278931873_sr_2150.html","info")</f>
        <v/>
      </c>
      <c r="AA1752" t="n">
        <v>-6383277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89</v>
      </c>
      <c r="AO1752" t="s">
        <v>2567</v>
      </c>
      <c r="AP1752" t="n">
        <v>333</v>
      </c>
      <c r="AQ1752" t="s">
        <v>91</v>
      </c>
      <c r="AR1752" t="s">
        <v>71</v>
      </c>
      <c r="AS1752" t="s"/>
      <c r="AT1752" t="s">
        <v>93</v>
      </c>
      <c r="AU1752" t="s"/>
      <c r="AV1752" t="s"/>
      <c r="AW1752" t="s"/>
      <c r="AX1752" t="s"/>
      <c r="AY1752" t="n">
        <v>6383277</v>
      </c>
      <c r="AZ1752" t="s">
        <v>2562</v>
      </c>
      <c r="BA1752" t="s"/>
      <c r="BB1752" t="n">
        <v>4601963</v>
      </c>
      <c r="BC1752" t="n">
        <v>98.9096356742084</v>
      </c>
      <c r="BD1752" t="n">
        <v>8.076147238365911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95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2559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1081.58</v>
      </c>
      <c r="L1753" t="s">
        <v>77</v>
      </c>
      <c r="M1753" t="s"/>
      <c r="N1753" t="s">
        <v>152</v>
      </c>
      <c r="O1753" t="s">
        <v>79</v>
      </c>
      <c r="P1753" t="s">
        <v>2559</v>
      </c>
      <c r="Q1753" t="s"/>
      <c r="R1753" t="s">
        <v>80</v>
      </c>
      <c r="S1753" t="s">
        <v>2566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HYPERLINK("https://hotelmonitor-cachepage.eclerx.com/savepage/tk_15442506278931873_sr_2150.html","info")</f>
        <v/>
      </c>
      <c r="AA1753" t="n">
        <v>-6383277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2567</v>
      </c>
      <c r="AP1753" t="n">
        <v>333</v>
      </c>
      <c r="AQ1753" t="s">
        <v>91</v>
      </c>
      <c r="AR1753" t="s">
        <v>71</v>
      </c>
      <c r="AS1753" t="s"/>
      <c r="AT1753" t="s">
        <v>93</v>
      </c>
      <c r="AU1753" t="s"/>
      <c r="AV1753" t="s"/>
      <c r="AW1753" t="s"/>
      <c r="AX1753" t="s"/>
      <c r="AY1753" t="n">
        <v>6383277</v>
      </c>
      <c r="AZ1753" t="s">
        <v>2562</v>
      </c>
      <c r="BA1753" t="s"/>
      <c r="BB1753" t="n">
        <v>4601963</v>
      </c>
      <c r="BC1753" t="n">
        <v>98.9096356742084</v>
      </c>
      <c r="BD1753" t="n">
        <v>8.076147238365911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95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2559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1081.58</v>
      </c>
      <c r="L1754" t="s">
        <v>77</v>
      </c>
      <c r="M1754" t="s"/>
      <c r="N1754" t="s">
        <v>2012</v>
      </c>
      <c r="O1754" t="s">
        <v>79</v>
      </c>
      <c r="P1754" t="s">
        <v>2559</v>
      </c>
      <c r="Q1754" t="s"/>
      <c r="R1754" t="s">
        <v>80</v>
      </c>
      <c r="S1754" t="s">
        <v>2566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>
        <f>HYPERLINK("https://hotelmonitor-cachepage.eclerx.com/savepage/tk_15442506278931873_sr_2150.html","info")</f>
        <v/>
      </c>
      <c r="AA1754" t="n">
        <v>-6383277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89</v>
      </c>
      <c r="AO1754" t="s">
        <v>2567</v>
      </c>
      <c r="AP1754" t="n">
        <v>333</v>
      </c>
      <c r="AQ1754" t="s">
        <v>91</v>
      </c>
      <c r="AR1754" t="s">
        <v>261</v>
      </c>
      <c r="AS1754" t="s"/>
      <c r="AT1754" t="s">
        <v>93</v>
      </c>
      <c r="AU1754" t="s"/>
      <c r="AV1754" t="s"/>
      <c r="AW1754" t="s"/>
      <c r="AX1754" t="s"/>
      <c r="AY1754" t="n">
        <v>6383277</v>
      </c>
      <c r="AZ1754" t="s">
        <v>2562</v>
      </c>
      <c r="BA1754" t="s"/>
      <c r="BB1754" t="n">
        <v>4601963</v>
      </c>
      <c r="BC1754" t="n">
        <v>98.9096356742084</v>
      </c>
      <c r="BD1754" t="n">
        <v>8.076147238365911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95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2559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1081.58</v>
      </c>
      <c r="L1755" t="s">
        <v>77</v>
      </c>
      <c r="M1755" t="s"/>
      <c r="N1755" t="s">
        <v>152</v>
      </c>
      <c r="O1755" t="s">
        <v>79</v>
      </c>
      <c r="P1755" t="s">
        <v>2559</v>
      </c>
      <c r="Q1755" t="s"/>
      <c r="R1755" t="s">
        <v>80</v>
      </c>
      <c r="S1755" t="s">
        <v>2566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>
        <f>HYPERLINK("https://hotelmonitor-cachepage.eclerx.com/savepage/tk_15442506278931873_sr_2150.html","info")</f>
        <v/>
      </c>
      <c r="AA1755" t="n">
        <v>-6383277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89</v>
      </c>
      <c r="AO1755" t="s">
        <v>2567</v>
      </c>
      <c r="AP1755" t="n">
        <v>333</v>
      </c>
      <c r="AQ1755" t="s">
        <v>91</v>
      </c>
      <c r="AR1755" t="s">
        <v>261</v>
      </c>
      <c r="AS1755" t="s"/>
      <c r="AT1755" t="s">
        <v>93</v>
      </c>
      <c r="AU1755" t="s"/>
      <c r="AV1755" t="s"/>
      <c r="AW1755" t="s"/>
      <c r="AX1755" t="s"/>
      <c r="AY1755" t="n">
        <v>6383277</v>
      </c>
      <c r="AZ1755" t="s">
        <v>2562</v>
      </c>
      <c r="BA1755" t="s"/>
      <c r="BB1755" t="n">
        <v>4601963</v>
      </c>
      <c r="BC1755" t="n">
        <v>98.9096356742084</v>
      </c>
      <c r="BD1755" t="n">
        <v>8.076147238365911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95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2559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1166.67</v>
      </c>
      <c r="L1756" t="s">
        <v>77</v>
      </c>
      <c r="M1756" t="s"/>
      <c r="N1756" t="s">
        <v>699</v>
      </c>
      <c r="O1756" t="s">
        <v>79</v>
      </c>
      <c r="P1756" t="s">
        <v>2559</v>
      </c>
      <c r="Q1756" t="s"/>
      <c r="R1756" t="s">
        <v>80</v>
      </c>
      <c r="S1756" t="s">
        <v>513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>
        <f>HYPERLINK("https://hotelmonitor-cachepage.eclerx.com/savepage/tk_15442506278931873_sr_2150.html","info")</f>
        <v/>
      </c>
      <c r="AA1756" t="n">
        <v>-6383277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333</v>
      </c>
      <c r="AQ1756" t="s">
        <v>91</v>
      </c>
      <c r="AR1756" t="s">
        <v>92</v>
      </c>
      <c r="AS1756" t="s"/>
      <c r="AT1756" t="s">
        <v>93</v>
      </c>
      <c r="AU1756" t="s"/>
      <c r="AV1756" t="s"/>
      <c r="AW1756" t="s"/>
      <c r="AX1756" t="s"/>
      <c r="AY1756" t="n">
        <v>6383277</v>
      </c>
      <c r="AZ1756" t="s">
        <v>2562</v>
      </c>
      <c r="BA1756" t="s"/>
      <c r="BB1756" t="n">
        <v>4601963</v>
      </c>
      <c r="BC1756" t="n">
        <v>98.9096356742084</v>
      </c>
      <c r="BD1756" t="n">
        <v>8.076147238365911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95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2559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1166.67</v>
      </c>
      <c r="L1757" t="s">
        <v>77</v>
      </c>
      <c r="M1757" t="s"/>
      <c r="N1757" t="s">
        <v>358</v>
      </c>
      <c r="O1757" t="s">
        <v>79</v>
      </c>
      <c r="P1757" t="s">
        <v>2559</v>
      </c>
      <c r="Q1757" t="s"/>
      <c r="R1757" t="s">
        <v>80</v>
      </c>
      <c r="S1757" t="s">
        <v>513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>
        <f>HYPERLINK("https://hotelmonitor-cachepage.eclerx.com/savepage/tk_15442506278931873_sr_2150.html","info")</f>
        <v/>
      </c>
      <c r="AA1757" t="n">
        <v>-6383277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333</v>
      </c>
      <c r="AQ1757" t="s">
        <v>91</v>
      </c>
      <c r="AR1757" t="s">
        <v>92</v>
      </c>
      <c r="AS1757" t="s"/>
      <c r="AT1757" t="s">
        <v>93</v>
      </c>
      <c r="AU1757" t="s"/>
      <c r="AV1757" t="s"/>
      <c r="AW1757" t="s"/>
      <c r="AX1757" t="s"/>
      <c r="AY1757" t="n">
        <v>6383277</v>
      </c>
      <c r="AZ1757" t="s">
        <v>2562</v>
      </c>
      <c r="BA1757" t="s"/>
      <c r="BB1757" t="n">
        <v>4601963</v>
      </c>
      <c r="BC1757" t="n">
        <v>98.9096356742084</v>
      </c>
      <c r="BD1757" t="n">
        <v>8.076147238365911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95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2559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1222.22</v>
      </c>
      <c r="L1758" t="s">
        <v>77</v>
      </c>
      <c r="M1758" t="s"/>
      <c r="N1758" t="s">
        <v>699</v>
      </c>
      <c r="O1758" t="s">
        <v>79</v>
      </c>
      <c r="P1758" t="s">
        <v>2559</v>
      </c>
      <c r="Q1758" t="s"/>
      <c r="R1758" t="s">
        <v>80</v>
      </c>
      <c r="S1758" t="s">
        <v>1382</v>
      </c>
      <c r="T1758" t="s">
        <v>82</v>
      </c>
      <c r="U1758" t="s">
        <v>83</v>
      </c>
      <c r="V1758" t="s">
        <v>84</v>
      </c>
      <c r="W1758" t="s">
        <v>105</v>
      </c>
      <c r="X1758" t="s"/>
      <c r="Y1758" t="s">
        <v>86</v>
      </c>
      <c r="Z1758">
        <f>HYPERLINK("https://hotelmonitor-cachepage.eclerx.com/savepage/tk_15442506278931873_sr_2150.html","info")</f>
        <v/>
      </c>
      <c r="AA1758" t="n">
        <v>-6383277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333</v>
      </c>
      <c r="AQ1758" t="s">
        <v>91</v>
      </c>
      <c r="AR1758" t="s">
        <v>92</v>
      </c>
      <c r="AS1758" t="s"/>
      <c r="AT1758" t="s">
        <v>93</v>
      </c>
      <c r="AU1758" t="s"/>
      <c r="AV1758" t="s"/>
      <c r="AW1758" t="s"/>
      <c r="AX1758" t="s"/>
      <c r="AY1758" t="n">
        <v>6383277</v>
      </c>
      <c r="AZ1758" t="s">
        <v>2562</v>
      </c>
      <c r="BA1758" t="s"/>
      <c r="BB1758" t="n">
        <v>4601963</v>
      </c>
      <c r="BC1758" t="n">
        <v>98.9096356742084</v>
      </c>
      <c r="BD1758" t="n">
        <v>8.076147238365911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95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2559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1222.22</v>
      </c>
      <c r="L1759" t="s">
        <v>77</v>
      </c>
      <c r="M1759" t="s"/>
      <c r="N1759" t="s">
        <v>358</v>
      </c>
      <c r="O1759" t="s">
        <v>79</v>
      </c>
      <c r="P1759" t="s">
        <v>2559</v>
      </c>
      <c r="Q1759" t="s"/>
      <c r="R1759" t="s">
        <v>80</v>
      </c>
      <c r="S1759" t="s">
        <v>1382</v>
      </c>
      <c r="T1759" t="s">
        <v>82</v>
      </c>
      <c r="U1759" t="s">
        <v>83</v>
      </c>
      <c r="V1759" t="s">
        <v>84</v>
      </c>
      <c r="W1759" t="s">
        <v>105</v>
      </c>
      <c r="X1759" t="s"/>
      <c r="Y1759" t="s">
        <v>86</v>
      </c>
      <c r="Z1759">
        <f>HYPERLINK("https://hotelmonitor-cachepage.eclerx.com/savepage/tk_15442506278931873_sr_2150.html","info")</f>
        <v/>
      </c>
      <c r="AA1759" t="n">
        <v>-6383277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333</v>
      </c>
      <c r="AQ1759" t="s">
        <v>91</v>
      </c>
      <c r="AR1759" t="s">
        <v>92</v>
      </c>
      <c r="AS1759" t="s"/>
      <c r="AT1759" t="s">
        <v>93</v>
      </c>
      <c r="AU1759" t="s"/>
      <c r="AV1759" t="s"/>
      <c r="AW1759" t="s"/>
      <c r="AX1759" t="s"/>
      <c r="AY1759" t="n">
        <v>6383277</v>
      </c>
      <c r="AZ1759" t="s">
        <v>2562</v>
      </c>
      <c r="BA1759" t="s"/>
      <c r="BB1759" t="n">
        <v>4601963</v>
      </c>
      <c r="BC1759" t="n">
        <v>98.9096356742084</v>
      </c>
      <c r="BD1759" t="n">
        <v>8.076147238365911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95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2559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1247.97</v>
      </c>
      <c r="L1760" t="s">
        <v>77</v>
      </c>
      <c r="M1760" t="s"/>
      <c r="N1760" t="s">
        <v>2012</v>
      </c>
      <c r="O1760" t="s">
        <v>79</v>
      </c>
      <c r="P1760" t="s">
        <v>2559</v>
      </c>
      <c r="Q1760" t="s"/>
      <c r="R1760" t="s">
        <v>80</v>
      </c>
      <c r="S1760" t="s">
        <v>2568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>
        <f>HYPERLINK("https://hotelmonitor-cachepage.eclerx.com/savepage/tk_15442506278931873_sr_2150.html","info")</f>
        <v/>
      </c>
      <c r="AA1760" t="n">
        <v>-6383277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89</v>
      </c>
      <c r="AO1760" t="s">
        <v>2569</v>
      </c>
      <c r="AP1760" t="n">
        <v>333</v>
      </c>
      <c r="AQ1760" t="s">
        <v>91</v>
      </c>
      <c r="AR1760" t="s">
        <v>71</v>
      </c>
      <c r="AS1760" t="s"/>
      <c r="AT1760" t="s">
        <v>93</v>
      </c>
      <c r="AU1760" t="s"/>
      <c r="AV1760" t="s"/>
      <c r="AW1760" t="s"/>
      <c r="AX1760" t="s"/>
      <c r="AY1760" t="n">
        <v>6383277</v>
      </c>
      <c r="AZ1760" t="s">
        <v>2562</v>
      </c>
      <c r="BA1760" t="s"/>
      <c r="BB1760" t="n">
        <v>4601963</v>
      </c>
      <c r="BC1760" t="n">
        <v>98.9096356742084</v>
      </c>
      <c r="BD1760" t="n">
        <v>8.076147238365911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95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2559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1247.97</v>
      </c>
      <c r="L1761" t="s">
        <v>77</v>
      </c>
      <c r="M1761" t="s"/>
      <c r="N1761" t="s">
        <v>152</v>
      </c>
      <c r="O1761" t="s">
        <v>79</v>
      </c>
      <c r="P1761" t="s">
        <v>2559</v>
      </c>
      <c r="Q1761" t="s"/>
      <c r="R1761" t="s">
        <v>80</v>
      </c>
      <c r="S1761" t="s">
        <v>2568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>
        <f>HYPERLINK("https://hotelmonitor-cachepage.eclerx.com/savepage/tk_15442506278931873_sr_2150.html","info")</f>
        <v/>
      </c>
      <c r="AA1761" t="n">
        <v>-6383277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89</v>
      </c>
      <c r="AO1761" t="s">
        <v>2569</v>
      </c>
      <c r="AP1761" t="n">
        <v>333</v>
      </c>
      <c r="AQ1761" t="s">
        <v>91</v>
      </c>
      <c r="AR1761" t="s">
        <v>71</v>
      </c>
      <c r="AS1761" t="s"/>
      <c r="AT1761" t="s">
        <v>93</v>
      </c>
      <c r="AU1761" t="s"/>
      <c r="AV1761" t="s"/>
      <c r="AW1761" t="s"/>
      <c r="AX1761" t="s"/>
      <c r="AY1761" t="n">
        <v>6383277</v>
      </c>
      <c r="AZ1761" t="s">
        <v>2562</v>
      </c>
      <c r="BA1761" t="s"/>
      <c r="BB1761" t="n">
        <v>4601963</v>
      </c>
      <c r="BC1761" t="n">
        <v>98.9096356742084</v>
      </c>
      <c r="BD1761" t="n">
        <v>8.076147238365911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95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2559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1247.97</v>
      </c>
      <c r="L1762" t="s">
        <v>77</v>
      </c>
      <c r="M1762" t="s"/>
      <c r="N1762" t="s">
        <v>2012</v>
      </c>
      <c r="O1762" t="s">
        <v>79</v>
      </c>
      <c r="P1762" t="s">
        <v>2559</v>
      </c>
      <c r="Q1762" t="s"/>
      <c r="R1762" t="s">
        <v>80</v>
      </c>
      <c r="S1762" t="s">
        <v>2568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>
        <f>HYPERLINK("https://hotelmonitor-cachepage.eclerx.com/savepage/tk_15442506278931873_sr_2150.html","info")</f>
        <v/>
      </c>
      <c r="AA1762" t="n">
        <v>-6383277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89</v>
      </c>
      <c r="AO1762" t="s">
        <v>2569</v>
      </c>
      <c r="AP1762" t="n">
        <v>333</v>
      </c>
      <c r="AQ1762" t="s">
        <v>91</v>
      </c>
      <c r="AR1762" t="s">
        <v>261</v>
      </c>
      <c r="AS1762" t="s"/>
      <c r="AT1762" t="s">
        <v>93</v>
      </c>
      <c r="AU1762" t="s"/>
      <c r="AV1762" t="s"/>
      <c r="AW1762" t="s"/>
      <c r="AX1762" t="s"/>
      <c r="AY1762" t="n">
        <v>6383277</v>
      </c>
      <c r="AZ1762" t="s">
        <v>2562</v>
      </c>
      <c r="BA1762" t="s"/>
      <c r="BB1762" t="n">
        <v>4601963</v>
      </c>
      <c r="BC1762" t="n">
        <v>98.9096356742084</v>
      </c>
      <c r="BD1762" t="n">
        <v>8.076147238365911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95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2559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1247.97</v>
      </c>
      <c r="L1763" t="s">
        <v>77</v>
      </c>
      <c r="M1763" t="s"/>
      <c r="N1763" t="s">
        <v>152</v>
      </c>
      <c r="O1763" t="s">
        <v>79</v>
      </c>
      <c r="P1763" t="s">
        <v>2559</v>
      </c>
      <c r="Q1763" t="s"/>
      <c r="R1763" t="s">
        <v>80</v>
      </c>
      <c r="S1763" t="s">
        <v>2568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>
        <f>HYPERLINK("https://hotelmonitor-cachepage.eclerx.com/savepage/tk_15442506278931873_sr_2150.html","info")</f>
        <v/>
      </c>
      <c r="AA1763" t="n">
        <v>-6383277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89</v>
      </c>
      <c r="AO1763" t="s">
        <v>2569</v>
      </c>
      <c r="AP1763" t="n">
        <v>333</v>
      </c>
      <c r="AQ1763" t="s">
        <v>91</v>
      </c>
      <c r="AR1763" t="s">
        <v>261</v>
      </c>
      <c r="AS1763" t="s"/>
      <c r="AT1763" t="s">
        <v>93</v>
      </c>
      <c r="AU1763" t="s"/>
      <c r="AV1763" t="s"/>
      <c r="AW1763" t="s"/>
      <c r="AX1763" t="s"/>
      <c r="AY1763" t="n">
        <v>6383277</v>
      </c>
      <c r="AZ1763" t="s">
        <v>2562</v>
      </c>
      <c r="BA1763" t="s"/>
      <c r="BB1763" t="n">
        <v>4601963</v>
      </c>
      <c r="BC1763" t="n">
        <v>98.9096356742084</v>
      </c>
      <c r="BD1763" t="n">
        <v>8.076147238365911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95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2559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1333.33</v>
      </c>
      <c r="L1764" t="s">
        <v>77</v>
      </c>
      <c r="M1764" t="s"/>
      <c r="N1764" t="s">
        <v>699</v>
      </c>
      <c r="O1764" t="s">
        <v>79</v>
      </c>
      <c r="P1764" t="s">
        <v>2559</v>
      </c>
      <c r="Q1764" t="s"/>
      <c r="R1764" t="s">
        <v>80</v>
      </c>
      <c r="S1764" t="s">
        <v>1404</v>
      </c>
      <c r="T1764" t="s">
        <v>82</v>
      </c>
      <c r="U1764" t="s">
        <v>83</v>
      </c>
      <c r="V1764" t="s">
        <v>84</v>
      </c>
      <c r="W1764" t="s">
        <v>105</v>
      </c>
      <c r="X1764" t="s"/>
      <c r="Y1764" t="s">
        <v>86</v>
      </c>
      <c r="Z1764">
        <f>HYPERLINK("https://hotelmonitor-cachepage.eclerx.com/savepage/tk_15442506278931873_sr_2150.html","info")</f>
        <v/>
      </c>
      <c r="AA1764" t="n">
        <v>-6383277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333</v>
      </c>
      <c r="AQ1764" t="s">
        <v>91</v>
      </c>
      <c r="AR1764" t="s">
        <v>92</v>
      </c>
      <c r="AS1764" t="s"/>
      <c r="AT1764" t="s">
        <v>93</v>
      </c>
      <c r="AU1764" t="s"/>
      <c r="AV1764" t="s"/>
      <c r="AW1764" t="s"/>
      <c r="AX1764" t="s"/>
      <c r="AY1764" t="n">
        <v>6383277</v>
      </c>
      <c r="AZ1764" t="s">
        <v>2562</v>
      </c>
      <c r="BA1764" t="s"/>
      <c r="BB1764" t="n">
        <v>4601963</v>
      </c>
      <c r="BC1764" t="n">
        <v>98.9096356742084</v>
      </c>
      <c r="BD1764" t="n">
        <v>8.076147238365911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95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2559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1333.33</v>
      </c>
      <c r="L1765" t="s">
        <v>77</v>
      </c>
      <c r="M1765" t="s"/>
      <c r="N1765" t="s">
        <v>358</v>
      </c>
      <c r="O1765" t="s">
        <v>79</v>
      </c>
      <c r="P1765" t="s">
        <v>2559</v>
      </c>
      <c r="Q1765" t="s"/>
      <c r="R1765" t="s">
        <v>80</v>
      </c>
      <c r="S1765" t="s">
        <v>1404</v>
      </c>
      <c r="T1765" t="s">
        <v>82</v>
      </c>
      <c r="U1765" t="s">
        <v>83</v>
      </c>
      <c r="V1765" t="s">
        <v>84</v>
      </c>
      <c r="W1765" t="s">
        <v>105</v>
      </c>
      <c r="X1765" t="s"/>
      <c r="Y1765" t="s">
        <v>86</v>
      </c>
      <c r="Z1765">
        <f>HYPERLINK("https://hotelmonitor-cachepage.eclerx.com/savepage/tk_15442506278931873_sr_2150.html","info")</f>
        <v/>
      </c>
      <c r="AA1765" t="n">
        <v>-6383277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333</v>
      </c>
      <c r="AQ1765" t="s">
        <v>91</v>
      </c>
      <c r="AR1765" t="s">
        <v>92</v>
      </c>
      <c r="AS1765" t="s"/>
      <c r="AT1765" t="s">
        <v>93</v>
      </c>
      <c r="AU1765" t="s"/>
      <c r="AV1765" t="s"/>
      <c r="AW1765" t="s"/>
      <c r="AX1765" t="s"/>
      <c r="AY1765" t="n">
        <v>6383277</v>
      </c>
      <c r="AZ1765" t="s">
        <v>2562</v>
      </c>
      <c r="BA1765" t="s"/>
      <c r="BB1765" t="n">
        <v>4601963</v>
      </c>
      <c r="BC1765" t="n">
        <v>98.9096356742084</v>
      </c>
      <c r="BD1765" t="n">
        <v>8.076147238365911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95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2570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1263.69</v>
      </c>
      <c r="L1766" t="s">
        <v>77</v>
      </c>
      <c r="M1766" t="s"/>
      <c r="N1766" t="s">
        <v>330</v>
      </c>
      <c r="O1766" t="s">
        <v>79</v>
      </c>
      <c r="P1766" t="s">
        <v>2570</v>
      </c>
      <c r="Q1766" t="s"/>
      <c r="R1766" t="s">
        <v>237</v>
      </c>
      <c r="S1766" t="s">
        <v>659</v>
      </c>
      <c r="T1766" t="s">
        <v>82</v>
      </c>
      <c r="U1766" t="s">
        <v>83</v>
      </c>
      <c r="V1766" t="s">
        <v>84</v>
      </c>
      <c r="W1766" t="s">
        <v>105</v>
      </c>
      <c r="X1766" t="s"/>
      <c r="Y1766" t="s">
        <v>86</v>
      </c>
      <c r="Z1766">
        <f>HYPERLINK("https://hotelmonitor-cachepage.eclerx.com/savepage/tk_15442501799978666_sr_2150.html","info")</f>
        <v/>
      </c>
      <c r="AA1766" t="n">
        <v>-6713374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161</v>
      </c>
      <c r="AQ1766" t="s">
        <v>91</v>
      </c>
      <c r="AR1766" t="s">
        <v>92</v>
      </c>
      <c r="AS1766" t="s"/>
      <c r="AT1766" t="s">
        <v>93</v>
      </c>
      <c r="AU1766" t="s"/>
      <c r="AV1766" t="s"/>
      <c r="AW1766" t="s"/>
      <c r="AX1766" t="s"/>
      <c r="AY1766" t="n">
        <v>6713374</v>
      </c>
      <c r="AZ1766" t="s">
        <v>2571</v>
      </c>
      <c r="BA1766" t="s"/>
      <c r="BB1766" t="n">
        <v>561962</v>
      </c>
      <c r="BC1766" t="n">
        <v>98.76401519775391</v>
      </c>
      <c r="BD1766" t="n">
        <v>8.04091262817383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95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2570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1263.69</v>
      </c>
      <c r="L1767" t="s">
        <v>77</v>
      </c>
      <c r="M1767" t="s"/>
      <c r="N1767" t="s">
        <v>2572</v>
      </c>
      <c r="O1767" t="s">
        <v>79</v>
      </c>
      <c r="P1767" t="s">
        <v>2570</v>
      </c>
      <c r="Q1767" t="s"/>
      <c r="R1767" t="s">
        <v>237</v>
      </c>
      <c r="S1767" t="s">
        <v>659</v>
      </c>
      <c r="T1767" t="s">
        <v>82</v>
      </c>
      <c r="U1767" t="s">
        <v>83</v>
      </c>
      <c r="V1767" t="s">
        <v>84</v>
      </c>
      <c r="W1767" t="s">
        <v>105</v>
      </c>
      <c r="X1767" t="s"/>
      <c r="Y1767" t="s">
        <v>86</v>
      </c>
      <c r="Z1767">
        <f>HYPERLINK("https://hotelmonitor-cachepage.eclerx.com/savepage/tk_15442501799978666_sr_2150.html","info")</f>
        <v/>
      </c>
      <c r="AA1767" t="n">
        <v>-6713374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161</v>
      </c>
      <c r="AQ1767" t="s">
        <v>91</v>
      </c>
      <c r="AR1767" t="s">
        <v>92</v>
      </c>
      <c r="AS1767" t="s"/>
      <c r="AT1767" t="s">
        <v>93</v>
      </c>
      <c r="AU1767" t="s"/>
      <c r="AV1767" t="s"/>
      <c r="AW1767" t="s"/>
      <c r="AX1767" t="s"/>
      <c r="AY1767" t="n">
        <v>6713374</v>
      </c>
      <c r="AZ1767" t="s">
        <v>2571</v>
      </c>
      <c r="BA1767" t="s"/>
      <c r="BB1767" t="n">
        <v>561962</v>
      </c>
      <c r="BC1767" t="n">
        <v>98.76401519775391</v>
      </c>
      <c r="BD1767" t="n">
        <v>8.04091262817383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95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2573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1515.15</v>
      </c>
      <c r="L1768" t="s">
        <v>77</v>
      </c>
      <c r="M1768" t="s"/>
      <c r="N1768" t="s">
        <v>2574</v>
      </c>
      <c r="O1768" t="s">
        <v>79</v>
      </c>
      <c r="P1768" t="s">
        <v>2573</v>
      </c>
      <c r="Q1768" t="s"/>
      <c r="R1768" t="s">
        <v>158</v>
      </c>
      <c r="S1768" t="s">
        <v>527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HYPERLINK("https://hotelmonitor-cachepage.eclerx.com/savepage/tk_15442509615970085_sr_2150.html","info")</f>
        <v/>
      </c>
      <c r="AA1768" t="n">
        <v>-2995006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89</v>
      </c>
      <c r="AO1768" t="s">
        <v>2575</v>
      </c>
      <c r="AP1768" t="n">
        <v>434</v>
      </c>
      <c r="AQ1768" t="s">
        <v>91</v>
      </c>
      <c r="AR1768" t="s">
        <v>71</v>
      </c>
      <c r="AS1768" t="s"/>
      <c r="AT1768" t="s">
        <v>93</v>
      </c>
      <c r="AU1768" t="s"/>
      <c r="AV1768" t="s"/>
      <c r="AW1768" t="s"/>
      <c r="AX1768" t="s"/>
      <c r="AY1768" t="n">
        <v>2995006</v>
      </c>
      <c r="AZ1768" t="s">
        <v>2576</v>
      </c>
      <c r="BA1768" t="s"/>
      <c r="BB1768" t="n">
        <v>1158007</v>
      </c>
      <c r="BC1768" t="n">
        <v>98.75001221895219</v>
      </c>
      <c r="BD1768" t="n">
        <v>8.056940391265091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95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2573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1620.37</v>
      </c>
      <c r="L1769" t="s">
        <v>77</v>
      </c>
      <c r="M1769" t="s"/>
      <c r="N1769" t="s">
        <v>2574</v>
      </c>
      <c r="O1769" t="s">
        <v>79</v>
      </c>
      <c r="P1769" t="s">
        <v>2573</v>
      </c>
      <c r="Q1769" t="s"/>
      <c r="R1769" t="s">
        <v>158</v>
      </c>
      <c r="S1769" t="s">
        <v>2577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>
        <f>HYPERLINK("https://hotelmonitor-cachepage.eclerx.com/savepage/tk_15442509615970085_sr_2150.html","info")</f>
        <v/>
      </c>
      <c r="AA1769" t="n">
        <v>-2995006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434</v>
      </c>
      <c r="AQ1769" t="s">
        <v>91</v>
      </c>
      <c r="AR1769" t="s">
        <v>92</v>
      </c>
      <c r="AS1769" t="s"/>
      <c r="AT1769" t="s">
        <v>93</v>
      </c>
      <c r="AU1769" t="s"/>
      <c r="AV1769" t="s"/>
      <c r="AW1769" t="s"/>
      <c r="AX1769" t="s"/>
      <c r="AY1769" t="n">
        <v>2995006</v>
      </c>
      <c r="AZ1769" t="s">
        <v>2576</v>
      </c>
      <c r="BA1769" t="s"/>
      <c r="BB1769" t="n">
        <v>1158007</v>
      </c>
      <c r="BC1769" t="n">
        <v>98.75001221895219</v>
      </c>
      <c r="BD1769" t="n">
        <v>8.056940391265091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95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2573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1939.39</v>
      </c>
      <c r="L1770" t="s">
        <v>77</v>
      </c>
      <c r="M1770" t="s"/>
      <c r="N1770" t="s">
        <v>2578</v>
      </c>
      <c r="O1770" t="s">
        <v>79</v>
      </c>
      <c r="P1770" t="s">
        <v>2573</v>
      </c>
      <c r="Q1770" t="s"/>
      <c r="R1770" t="s">
        <v>158</v>
      </c>
      <c r="S1770" t="s">
        <v>2579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HYPERLINK("https://hotelmonitor-cachepage.eclerx.com/savepage/tk_15442509615970085_sr_2150.html","info")</f>
        <v/>
      </c>
      <c r="AA1770" t="n">
        <v>-2995006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89</v>
      </c>
      <c r="AO1770" t="s">
        <v>2575</v>
      </c>
      <c r="AP1770" t="n">
        <v>434</v>
      </c>
      <c r="AQ1770" t="s">
        <v>91</v>
      </c>
      <c r="AR1770" t="s">
        <v>71</v>
      </c>
      <c r="AS1770" t="s"/>
      <c r="AT1770" t="s">
        <v>93</v>
      </c>
      <c r="AU1770" t="s"/>
      <c r="AV1770" t="s"/>
      <c r="AW1770" t="s"/>
      <c r="AX1770" t="s"/>
      <c r="AY1770" t="n">
        <v>2995006</v>
      </c>
      <c r="AZ1770" t="s">
        <v>2576</v>
      </c>
      <c r="BA1770" t="s"/>
      <c r="BB1770" t="n">
        <v>1158007</v>
      </c>
      <c r="BC1770" t="n">
        <v>98.75001221895219</v>
      </c>
      <c r="BD1770" t="n">
        <v>8.056940391265091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95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2573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2074.07</v>
      </c>
      <c r="L1771" t="s">
        <v>77</v>
      </c>
      <c r="M1771" t="s"/>
      <c r="N1771" t="s">
        <v>2578</v>
      </c>
      <c r="O1771" t="s">
        <v>79</v>
      </c>
      <c r="P1771" t="s">
        <v>2573</v>
      </c>
      <c r="Q1771" t="s"/>
      <c r="R1771" t="s">
        <v>158</v>
      </c>
      <c r="S1771" t="s">
        <v>2580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HYPERLINK("https://hotelmonitor-cachepage.eclerx.com/savepage/tk_15442509615970085_sr_2150.html","info")</f>
        <v/>
      </c>
      <c r="AA1771" t="n">
        <v>-2995006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434</v>
      </c>
      <c r="AQ1771" t="s">
        <v>91</v>
      </c>
      <c r="AR1771" t="s">
        <v>92</v>
      </c>
      <c r="AS1771" t="s"/>
      <c r="AT1771" t="s">
        <v>93</v>
      </c>
      <c r="AU1771" t="s"/>
      <c r="AV1771" t="s"/>
      <c r="AW1771" t="s"/>
      <c r="AX1771" t="s"/>
      <c r="AY1771" t="n">
        <v>2995006</v>
      </c>
      <c r="AZ1771" t="s">
        <v>2576</v>
      </c>
      <c r="BA1771" t="s"/>
      <c r="BB1771" t="n">
        <v>1158007</v>
      </c>
      <c r="BC1771" t="n">
        <v>98.75001221895219</v>
      </c>
      <c r="BD1771" t="n">
        <v>8.056940391265091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95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2581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849.61</v>
      </c>
      <c r="L1772" t="s">
        <v>77</v>
      </c>
      <c r="M1772" t="s"/>
      <c r="N1772" t="s">
        <v>2582</v>
      </c>
      <c r="O1772" t="s">
        <v>79</v>
      </c>
      <c r="P1772" t="s">
        <v>2581</v>
      </c>
      <c r="Q1772" t="s"/>
      <c r="R1772" t="s">
        <v>80</v>
      </c>
      <c r="S1772" t="s">
        <v>511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HYPERLINK("https://hotelmonitor-cachepage.eclerx.com/savepage/tk_15442503764139113_sr_2150.html","info")</f>
        <v/>
      </c>
      <c r="AA1772" t="n">
        <v>-754625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230</v>
      </c>
      <c r="AQ1772" t="s">
        <v>91</v>
      </c>
      <c r="AR1772" t="s">
        <v>92</v>
      </c>
      <c r="AS1772" t="s"/>
      <c r="AT1772" t="s">
        <v>93</v>
      </c>
      <c r="AU1772" t="s"/>
      <c r="AV1772" t="s"/>
      <c r="AW1772" t="s"/>
      <c r="AX1772" t="s"/>
      <c r="AY1772" t="n">
        <v>754625</v>
      </c>
      <c r="AZ1772" t="s">
        <v>2583</v>
      </c>
      <c r="BA1772" t="s"/>
      <c r="BB1772" t="n">
        <v>70355</v>
      </c>
      <c r="BC1772" t="n">
        <v>98.8194894790649</v>
      </c>
      <c r="BD1772" t="n">
        <v>8.03993802757442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95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2581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934.58</v>
      </c>
      <c r="L1773" t="s">
        <v>77</v>
      </c>
      <c r="M1773" t="s"/>
      <c r="N1773" t="s">
        <v>2582</v>
      </c>
      <c r="O1773" t="s">
        <v>79</v>
      </c>
      <c r="P1773" t="s">
        <v>2581</v>
      </c>
      <c r="Q1773" t="s"/>
      <c r="R1773" t="s">
        <v>80</v>
      </c>
      <c r="S1773" t="s">
        <v>360</v>
      </c>
      <c r="T1773" t="s">
        <v>82</v>
      </c>
      <c r="U1773" t="s">
        <v>83</v>
      </c>
      <c r="V1773" t="s">
        <v>84</v>
      </c>
      <c r="W1773" t="s">
        <v>105</v>
      </c>
      <c r="X1773" t="s"/>
      <c r="Y1773" t="s">
        <v>86</v>
      </c>
      <c r="Z1773">
        <f>HYPERLINK("https://hotelmonitor-cachepage.eclerx.com/savepage/tk_15442503764139113_sr_2150.html","info")</f>
        <v/>
      </c>
      <c r="AA1773" t="n">
        <v>-754625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230</v>
      </c>
      <c r="AQ1773" t="s">
        <v>91</v>
      </c>
      <c r="AR1773" t="s">
        <v>92</v>
      </c>
      <c r="AS1773" t="s"/>
      <c r="AT1773" t="s">
        <v>93</v>
      </c>
      <c r="AU1773" t="s"/>
      <c r="AV1773" t="s"/>
      <c r="AW1773" t="s"/>
      <c r="AX1773" t="s"/>
      <c r="AY1773" t="n">
        <v>754625</v>
      </c>
      <c r="AZ1773" t="s">
        <v>2583</v>
      </c>
      <c r="BA1773" t="s"/>
      <c r="BB1773" t="n">
        <v>70355</v>
      </c>
      <c r="BC1773" t="n">
        <v>98.8194894790649</v>
      </c>
      <c r="BD1773" t="n">
        <v>8.03993802757442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95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2581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2973.67</v>
      </c>
      <c r="L1774" t="s">
        <v>77</v>
      </c>
      <c r="M1774" t="s"/>
      <c r="N1774" t="s">
        <v>2584</v>
      </c>
      <c r="O1774" t="s">
        <v>79</v>
      </c>
      <c r="P1774" t="s">
        <v>2581</v>
      </c>
      <c r="Q1774" t="s"/>
      <c r="R1774" t="s">
        <v>80</v>
      </c>
      <c r="S1774" t="s">
        <v>2585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HYPERLINK("https://hotelmonitor-cachepage.eclerx.com/savepage/tk_15442503764139113_sr_2150.html","info")</f>
        <v/>
      </c>
      <c r="AA1774" t="n">
        <v>-754625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230</v>
      </c>
      <c r="AQ1774" t="s">
        <v>91</v>
      </c>
      <c r="AR1774" t="s">
        <v>92</v>
      </c>
      <c r="AS1774" t="s"/>
      <c r="AT1774" t="s">
        <v>93</v>
      </c>
      <c r="AU1774" t="s"/>
      <c r="AV1774" t="s"/>
      <c r="AW1774" t="s"/>
      <c r="AX1774" t="s"/>
      <c r="AY1774" t="n">
        <v>754625</v>
      </c>
      <c r="AZ1774" t="s">
        <v>2583</v>
      </c>
      <c r="BA1774" t="s"/>
      <c r="BB1774" t="n">
        <v>70355</v>
      </c>
      <c r="BC1774" t="n">
        <v>98.8194894790649</v>
      </c>
      <c r="BD1774" t="n">
        <v>8.03993802757442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95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2581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4163.13</v>
      </c>
      <c r="L1775" t="s">
        <v>77</v>
      </c>
      <c r="M1775" t="s"/>
      <c r="N1775" t="s">
        <v>221</v>
      </c>
      <c r="O1775" t="s">
        <v>79</v>
      </c>
      <c r="P1775" t="s">
        <v>2581</v>
      </c>
      <c r="Q1775" t="s"/>
      <c r="R1775" t="s">
        <v>80</v>
      </c>
      <c r="S1775" t="s">
        <v>920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HYPERLINK("https://hotelmonitor-cachepage.eclerx.com/savepage/tk_15442503764139113_sr_2150.html","info")</f>
        <v/>
      </c>
      <c r="AA1775" t="n">
        <v>-754625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230</v>
      </c>
      <c r="AQ1775" t="s">
        <v>91</v>
      </c>
      <c r="AR1775" t="s">
        <v>92</v>
      </c>
      <c r="AS1775" t="s"/>
      <c r="AT1775" t="s">
        <v>93</v>
      </c>
      <c r="AU1775" t="s"/>
      <c r="AV1775" t="s"/>
      <c r="AW1775" t="s"/>
      <c r="AX1775" t="s"/>
      <c r="AY1775" t="n">
        <v>754625</v>
      </c>
      <c r="AZ1775" t="s">
        <v>2583</v>
      </c>
      <c r="BA1775" t="s"/>
      <c r="BB1775" t="n">
        <v>70355</v>
      </c>
      <c r="BC1775" t="n">
        <v>98.8194894790649</v>
      </c>
      <c r="BD1775" t="n">
        <v>8.03993802757442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95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2586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865.33</v>
      </c>
      <c r="L1776" t="s">
        <v>77</v>
      </c>
      <c r="M1776" t="s"/>
      <c r="N1776" t="s">
        <v>2587</v>
      </c>
      <c r="O1776" t="s">
        <v>79</v>
      </c>
      <c r="P1776" t="s">
        <v>2586</v>
      </c>
      <c r="Q1776" t="s"/>
      <c r="R1776" t="s">
        <v>237</v>
      </c>
      <c r="S1776" t="s">
        <v>2588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HYPERLINK("https://hotelmonitor-cachepage.eclerx.com/savepage/tk_15442500647710752_sr_2150.html","info")</f>
        <v/>
      </c>
      <c r="AA1776" t="n">
        <v>-3791659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89</v>
      </c>
      <c r="AO1776" t="s">
        <v>2589</v>
      </c>
      <c r="AP1776" t="n">
        <v>97</v>
      </c>
      <c r="AQ1776" t="s">
        <v>91</v>
      </c>
      <c r="AR1776" t="s">
        <v>71</v>
      </c>
      <c r="AS1776" t="s"/>
      <c r="AT1776" t="s">
        <v>93</v>
      </c>
      <c r="AU1776" t="s"/>
      <c r="AV1776" t="s"/>
      <c r="AW1776" t="s"/>
      <c r="AX1776" t="s"/>
      <c r="AY1776" t="n">
        <v>3791659</v>
      </c>
      <c r="AZ1776" t="s">
        <v>2590</v>
      </c>
      <c r="BA1776" t="s"/>
      <c r="BB1776" t="n">
        <v>889919</v>
      </c>
      <c r="BC1776" t="n">
        <v>98.9155789464712</v>
      </c>
      <c r="BD1776" t="n">
        <v>8.069936679070979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95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2586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943.03</v>
      </c>
      <c r="L1777" t="s">
        <v>77</v>
      </c>
      <c r="M1777" t="s"/>
      <c r="N1777" t="s">
        <v>2587</v>
      </c>
      <c r="O1777" t="s">
        <v>79</v>
      </c>
      <c r="P1777" t="s">
        <v>2586</v>
      </c>
      <c r="Q1777" t="s"/>
      <c r="R1777" t="s">
        <v>237</v>
      </c>
      <c r="S1777" t="s">
        <v>2591</v>
      </c>
      <c r="T1777" t="s">
        <v>82</v>
      </c>
      <c r="U1777" t="s">
        <v>83</v>
      </c>
      <c r="V1777" t="s">
        <v>84</v>
      </c>
      <c r="W1777" t="s">
        <v>105</v>
      </c>
      <c r="X1777" t="s"/>
      <c r="Y1777" t="s">
        <v>86</v>
      </c>
      <c r="Z1777">
        <f>HYPERLINK("https://hotelmonitor-cachepage.eclerx.com/savepage/tk_15442500647710752_sr_2150.html","info")</f>
        <v/>
      </c>
      <c r="AA1777" t="n">
        <v>-3791659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2592</v>
      </c>
      <c r="AP1777" t="n">
        <v>97</v>
      </c>
      <c r="AQ1777" t="s">
        <v>91</v>
      </c>
      <c r="AR1777" t="s">
        <v>71</v>
      </c>
      <c r="AS1777" t="s"/>
      <c r="AT1777" t="s">
        <v>93</v>
      </c>
      <c r="AU1777" t="s"/>
      <c r="AV1777" t="s"/>
      <c r="AW1777" t="s"/>
      <c r="AX1777" t="s"/>
      <c r="AY1777" t="n">
        <v>3791659</v>
      </c>
      <c r="AZ1777" t="s">
        <v>2590</v>
      </c>
      <c r="BA1777" t="s"/>
      <c r="BB1777" t="n">
        <v>889919</v>
      </c>
      <c r="BC1777" t="n">
        <v>98.9155789464712</v>
      </c>
      <c r="BD1777" t="n">
        <v>8.069936679070979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95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2586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986.4</v>
      </c>
      <c r="L1778" t="s">
        <v>77</v>
      </c>
      <c r="M1778" t="s"/>
      <c r="N1778" t="s">
        <v>2587</v>
      </c>
      <c r="O1778" t="s">
        <v>79</v>
      </c>
      <c r="P1778" t="s">
        <v>2586</v>
      </c>
      <c r="Q1778" t="s"/>
      <c r="R1778" t="s">
        <v>237</v>
      </c>
      <c r="S1778" t="s">
        <v>2593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HYPERLINK("https://hotelmonitor-cachepage.eclerx.com/savepage/tk_15442500647710752_sr_2150.html","info")</f>
        <v/>
      </c>
      <c r="AA1778" t="n">
        <v>-3791659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89</v>
      </c>
      <c r="AO1778" t="s">
        <v>851</v>
      </c>
      <c r="AP1778" t="n">
        <v>97</v>
      </c>
      <c r="AQ1778" t="s">
        <v>91</v>
      </c>
      <c r="AR1778" t="s">
        <v>92</v>
      </c>
      <c r="AS1778" t="s"/>
      <c r="AT1778" t="s">
        <v>93</v>
      </c>
      <c r="AU1778" t="s"/>
      <c r="AV1778" t="s"/>
      <c r="AW1778" t="s"/>
      <c r="AX1778" t="s"/>
      <c r="AY1778" t="n">
        <v>3791659</v>
      </c>
      <c r="AZ1778" t="s">
        <v>2590</v>
      </c>
      <c r="BA1778" t="s"/>
      <c r="BB1778" t="n">
        <v>889919</v>
      </c>
      <c r="BC1778" t="n">
        <v>98.9155789464712</v>
      </c>
      <c r="BD1778" t="n">
        <v>8.069936679070979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95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2586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1028.89</v>
      </c>
      <c r="L1779" t="s">
        <v>77</v>
      </c>
      <c r="M1779" t="s"/>
      <c r="N1779" t="s">
        <v>2587</v>
      </c>
      <c r="O1779" t="s">
        <v>79</v>
      </c>
      <c r="P1779" t="s">
        <v>2586</v>
      </c>
      <c r="Q1779" t="s"/>
      <c r="R1779" t="s">
        <v>237</v>
      </c>
      <c r="S1779" t="s">
        <v>2594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HYPERLINK("https://hotelmonitor-cachepage.eclerx.com/savepage/tk_15442500647710752_sr_2150.html","info")</f>
        <v/>
      </c>
      <c r="AA1779" t="n">
        <v>-3791659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89</v>
      </c>
      <c r="AO1779" t="s">
        <v>2595</v>
      </c>
      <c r="AP1779" t="n">
        <v>97</v>
      </c>
      <c r="AQ1779" t="s">
        <v>91</v>
      </c>
      <c r="AR1779" t="s">
        <v>71</v>
      </c>
      <c r="AS1779" t="s"/>
      <c r="AT1779" t="s">
        <v>93</v>
      </c>
      <c r="AU1779" t="s"/>
      <c r="AV1779" t="s"/>
      <c r="AW1779" t="s"/>
      <c r="AX1779" t="s"/>
      <c r="AY1779" t="n">
        <v>3791659</v>
      </c>
      <c r="AZ1779" t="s">
        <v>2590</v>
      </c>
      <c r="BA1779" t="s"/>
      <c r="BB1779" t="n">
        <v>889919</v>
      </c>
      <c r="BC1779" t="n">
        <v>98.9155789464712</v>
      </c>
      <c r="BD1779" t="n">
        <v>8.069936679070979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95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2586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1109.45</v>
      </c>
      <c r="L1780" t="s">
        <v>77</v>
      </c>
      <c r="M1780" t="s"/>
      <c r="N1780" t="s">
        <v>2587</v>
      </c>
      <c r="O1780" t="s">
        <v>79</v>
      </c>
      <c r="P1780" t="s">
        <v>2586</v>
      </c>
      <c r="Q1780" t="s"/>
      <c r="R1780" t="s">
        <v>237</v>
      </c>
      <c r="S1780" t="s">
        <v>2596</v>
      </c>
      <c r="T1780" t="s">
        <v>82</v>
      </c>
      <c r="U1780" t="s">
        <v>83</v>
      </c>
      <c r="V1780" t="s">
        <v>84</v>
      </c>
      <c r="W1780" t="s">
        <v>105</v>
      </c>
      <c r="X1780" t="s"/>
      <c r="Y1780" t="s">
        <v>86</v>
      </c>
      <c r="Z1780">
        <f>HYPERLINK("https://hotelmonitor-cachepage.eclerx.com/savepage/tk_15442500647710752_sr_2150.html","info")</f>
        <v/>
      </c>
      <c r="AA1780" t="n">
        <v>-3791659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89</v>
      </c>
      <c r="AO1780" t="s">
        <v>2597</v>
      </c>
      <c r="AP1780" t="n">
        <v>97</v>
      </c>
      <c r="AQ1780" t="s">
        <v>91</v>
      </c>
      <c r="AR1780" t="s">
        <v>71</v>
      </c>
      <c r="AS1780" t="s"/>
      <c r="AT1780" t="s">
        <v>93</v>
      </c>
      <c r="AU1780" t="s"/>
      <c r="AV1780" t="s"/>
      <c r="AW1780" t="s"/>
      <c r="AX1780" t="s"/>
      <c r="AY1780" t="n">
        <v>3791659</v>
      </c>
      <c r="AZ1780" t="s">
        <v>2590</v>
      </c>
      <c r="BA1780" t="s"/>
      <c r="BB1780" t="n">
        <v>889919</v>
      </c>
      <c r="BC1780" t="n">
        <v>98.9155789464712</v>
      </c>
      <c r="BD1780" t="n">
        <v>8.069936679070979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95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2586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1170.88</v>
      </c>
      <c r="L1781" t="s">
        <v>77</v>
      </c>
      <c r="M1781" t="s"/>
      <c r="N1781" t="s">
        <v>2587</v>
      </c>
      <c r="O1781" t="s">
        <v>79</v>
      </c>
      <c r="P1781" t="s">
        <v>2586</v>
      </c>
      <c r="Q1781" t="s"/>
      <c r="R1781" t="s">
        <v>237</v>
      </c>
      <c r="S1781" t="s">
        <v>2598</v>
      </c>
      <c r="T1781" t="s">
        <v>82</v>
      </c>
      <c r="U1781" t="s">
        <v>83</v>
      </c>
      <c r="V1781" t="s">
        <v>84</v>
      </c>
      <c r="W1781" t="s">
        <v>105</v>
      </c>
      <c r="X1781" t="s"/>
      <c r="Y1781" t="s">
        <v>86</v>
      </c>
      <c r="Z1781">
        <f>HYPERLINK("https://hotelmonitor-cachepage.eclerx.com/savepage/tk_15442500647710752_sr_2150.html","info")</f>
        <v/>
      </c>
      <c r="AA1781" t="n">
        <v>-3791659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89</v>
      </c>
      <c r="AO1781" t="s">
        <v>1044</v>
      </c>
      <c r="AP1781" t="n">
        <v>97</v>
      </c>
      <c r="AQ1781" t="s">
        <v>91</v>
      </c>
      <c r="AR1781" t="s">
        <v>71</v>
      </c>
      <c r="AS1781" t="s"/>
      <c r="AT1781" t="s">
        <v>93</v>
      </c>
      <c r="AU1781" t="s"/>
      <c r="AV1781" t="s"/>
      <c r="AW1781" t="s"/>
      <c r="AX1781" t="s"/>
      <c r="AY1781" t="n">
        <v>3791659</v>
      </c>
      <c r="AZ1781" t="s">
        <v>2590</v>
      </c>
      <c r="BA1781" t="s"/>
      <c r="BB1781" t="n">
        <v>889919</v>
      </c>
      <c r="BC1781" t="n">
        <v>98.9155789464712</v>
      </c>
      <c r="BD1781" t="n">
        <v>8.069936679070979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95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2586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865.33</v>
      </c>
      <c r="L1782" t="s">
        <v>77</v>
      </c>
      <c r="M1782" t="s"/>
      <c r="N1782" t="s">
        <v>157</v>
      </c>
      <c r="O1782" t="s">
        <v>79</v>
      </c>
      <c r="P1782" t="s">
        <v>2586</v>
      </c>
      <c r="Q1782" t="s"/>
      <c r="R1782" t="s">
        <v>237</v>
      </c>
      <c r="S1782" t="s">
        <v>2588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HYPERLINK("https://hotelmonitor-cachepage.eclerx.com/savepage/tk_15442500647710752_sr_2150.html","info")</f>
        <v/>
      </c>
      <c r="AA1782" t="n">
        <v>-3791659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89</v>
      </c>
      <c r="AO1782" t="s">
        <v>2589</v>
      </c>
      <c r="AP1782" t="n">
        <v>97</v>
      </c>
      <c r="AQ1782" t="s">
        <v>91</v>
      </c>
      <c r="AR1782" t="s">
        <v>71</v>
      </c>
      <c r="AS1782" t="s"/>
      <c r="AT1782" t="s">
        <v>93</v>
      </c>
      <c r="AU1782" t="s"/>
      <c r="AV1782" t="s"/>
      <c r="AW1782" t="s"/>
      <c r="AX1782" t="s"/>
      <c r="AY1782" t="n">
        <v>3791659</v>
      </c>
      <c r="AZ1782" t="s">
        <v>2590</v>
      </c>
      <c r="BA1782" t="s"/>
      <c r="BB1782" t="n">
        <v>889919</v>
      </c>
      <c r="BC1782" t="n">
        <v>98.9155789464712</v>
      </c>
      <c r="BD1782" t="n">
        <v>8.069936679070979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95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2586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943.03</v>
      </c>
      <c r="L1783" t="s">
        <v>77</v>
      </c>
      <c r="M1783" t="s"/>
      <c r="N1783" t="s">
        <v>157</v>
      </c>
      <c r="O1783" t="s">
        <v>79</v>
      </c>
      <c r="P1783" t="s">
        <v>2586</v>
      </c>
      <c r="Q1783" t="s"/>
      <c r="R1783" t="s">
        <v>237</v>
      </c>
      <c r="S1783" t="s">
        <v>2591</v>
      </c>
      <c r="T1783" t="s">
        <v>82</v>
      </c>
      <c r="U1783" t="s">
        <v>83</v>
      </c>
      <c r="V1783" t="s">
        <v>84</v>
      </c>
      <c r="W1783" t="s">
        <v>105</v>
      </c>
      <c r="X1783" t="s"/>
      <c r="Y1783" t="s">
        <v>86</v>
      </c>
      <c r="Z1783">
        <f>HYPERLINK("https://hotelmonitor-cachepage.eclerx.com/savepage/tk_15442500647710752_sr_2150.html","info")</f>
        <v/>
      </c>
      <c r="AA1783" t="n">
        <v>-3791659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89</v>
      </c>
      <c r="AO1783" t="s">
        <v>2592</v>
      </c>
      <c r="AP1783" t="n">
        <v>97</v>
      </c>
      <c r="AQ1783" t="s">
        <v>91</v>
      </c>
      <c r="AR1783" t="s">
        <v>71</v>
      </c>
      <c r="AS1783" t="s"/>
      <c r="AT1783" t="s">
        <v>93</v>
      </c>
      <c r="AU1783" t="s"/>
      <c r="AV1783" t="s"/>
      <c r="AW1783" t="s"/>
      <c r="AX1783" t="s"/>
      <c r="AY1783" t="n">
        <v>3791659</v>
      </c>
      <c r="AZ1783" t="s">
        <v>2590</v>
      </c>
      <c r="BA1783" t="s"/>
      <c r="BB1783" t="n">
        <v>889919</v>
      </c>
      <c r="BC1783" t="n">
        <v>98.9155789464712</v>
      </c>
      <c r="BD1783" t="n">
        <v>8.069936679070979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95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2586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986.4</v>
      </c>
      <c r="L1784" t="s">
        <v>77</v>
      </c>
      <c r="M1784" t="s"/>
      <c r="N1784" t="s">
        <v>157</v>
      </c>
      <c r="O1784" t="s">
        <v>79</v>
      </c>
      <c r="P1784" t="s">
        <v>2586</v>
      </c>
      <c r="Q1784" t="s"/>
      <c r="R1784" t="s">
        <v>237</v>
      </c>
      <c r="S1784" t="s">
        <v>2593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HYPERLINK("https://hotelmonitor-cachepage.eclerx.com/savepage/tk_15442500647710752_sr_2150.html","info")</f>
        <v/>
      </c>
      <c r="AA1784" t="n">
        <v>-3791659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89</v>
      </c>
      <c r="AO1784" t="s">
        <v>851</v>
      </c>
      <c r="AP1784" t="n">
        <v>97</v>
      </c>
      <c r="AQ1784" t="s">
        <v>91</v>
      </c>
      <c r="AR1784" t="s">
        <v>92</v>
      </c>
      <c r="AS1784" t="s"/>
      <c r="AT1784" t="s">
        <v>93</v>
      </c>
      <c r="AU1784" t="s"/>
      <c r="AV1784" t="s"/>
      <c r="AW1784" t="s"/>
      <c r="AX1784" t="s"/>
      <c r="AY1784" t="n">
        <v>3791659</v>
      </c>
      <c r="AZ1784" t="s">
        <v>2590</v>
      </c>
      <c r="BA1784" t="s"/>
      <c r="BB1784" t="n">
        <v>889919</v>
      </c>
      <c r="BC1784" t="n">
        <v>98.9155789464712</v>
      </c>
      <c r="BD1784" t="n">
        <v>8.069936679070979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95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2586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1028.89</v>
      </c>
      <c r="L1785" t="s">
        <v>77</v>
      </c>
      <c r="M1785" t="s"/>
      <c r="N1785" t="s">
        <v>157</v>
      </c>
      <c r="O1785" t="s">
        <v>79</v>
      </c>
      <c r="P1785" t="s">
        <v>2586</v>
      </c>
      <c r="Q1785" t="s"/>
      <c r="R1785" t="s">
        <v>237</v>
      </c>
      <c r="S1785" t="s">
        <v>2594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HYPERLINK("https://hotelmonitor-cachepage.eclerx.com/savepage/tk_15442500647710752_sr_2150.html","info")</f>
        <v/>
      </c>
      <c r="AA1785" t="n">
        <v>-3791659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89</v>
      </c>
      <c r="AO1785" t="s">
        <v>2595</v>
      </c>
      <c r="AP1785" t="n">
        <v>97</v>
      </c>
      <c r="AQ1785" t="s">
        <v>91</v>
      </c>
      <c r="AR1785" t="s">
        <v>71</v>
      </c>
      <c r="AS1785" t="s"/>
      <c r="AT1785" t="s">
        <v>93</v>
      </c>
      <c r="AU1785" t="s"/>
      <c r="AV1785" t="s"/>
      <c r="AW1785" t="s"/>
      <c r="AX1785" t="s"/>
      <c r="AY1785" t="n">
        <v>3791659</v>
      </c>
      <c r="AZ1785" t="s">
        <v>2590</v>
      </c>
      <c r="BA1785" t="s"/>
      <c r="BB1785" t="n">
        <v>889919</v>
      </c>
      <c r="BC1785" t="n">
        <v>98.9155789464712</v>
      </c>
      <c r="BD1785" t="n">
        <v>8.069936679070979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95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2586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1109.45</v>
      </c>
      <c r="L1786" t="s">
        <v>77</v>
      </c>
      <c r="M1786" t="s"/>
      <c r="N1786" t="s">
        <v>157</v>
      </c>
      <c r="O1786" t="s">
        <v>79</v>
      </c>
      <c r="P1786" t="s">
        <v>2586</v>
      </c>
      <c r="Q1786" t="s"/>
      <c r="R1786" t="s">
        <v>237</v>
      </c>
      <c r="S1786" t="s">
        <v>2596</v>
      </c>
      <c r="T1786" t="s">
        <v>82</v>
      </c>
      <c r="U1786" t="s">
        <v>83</v>
      </c>
      <c r="V1786" t="s">
        <v>84</v>
      </c>
      <c r="W1786" t="s">
        <v>105</v>
      </c>
      <c r="X1786" t="s"/>
      <c r="Y1786" t="s">
        <v>86</v>
      </c>
      <c r="Z1786">
        <f>HYPERLINK("https://hotelmonitor-cachepage.eclerx.com/savepage/tk_15442500647710752_sr_2150.html","info")</f>
        <v/>
      </c>
      <c r="AA1786" t="n">
        <v>-3791659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89</v>
      </c>
      <c r="AO1786" t="s">
        <v>2597</v>
      </c>
      <c r="AP1786" t="n">
        <v>97</v>
      </c>
      <c r="AQ1786" t="s">
        <v>91</v>
      </c>
      <c r="AR1786" t="s">
        <v>71</v>
      </c>
      <c r="AS1786" t="s"/>
      <c r="AT1786" t="s">
        <v>93</v>
      </c>
      <c r="AU1786" t="s"/>
      <c r="AV1786" t="s"/>
      <c r="AW1786" t="s"/>
      <c r="AX1786" t="s"/>
      <c r="AY1786" t="n">
        <v>3791659</v>
      </c>
      <c r="AZ1786" t="s">
        <v>2590</v>
      </c>
      <c r="BA1786" t="s"/>
      <c r="BB1786" t="n">
        <v>889919</v>
      </c>
      <c r="BC1786" t="n">
        <v>98.9155789464712</v>
      </c>
      <c r="BD1786" t="n">
        <v>8.069936679070979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95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2586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1170.88</v>
      </c>
      <c r="L1787" t="s">
        <v>77</v>
      </c>
      <c r="M1787" t="s"/>
      <c r="N1787" t="s">
        <v>157</v>
      </c>
      <c r="O1787" t="s">
        <v>79</v>
      </c>
      <c r="P1787" t="s">
        <v>2586</v>
      </c>
      <c r="Q1787" t="s"/>
      <c r="R1787" t="s">
        <v>237</v>
      </c>
      <c r="S1787" t="s">
        <v>2598</v>
      </c>
      <c r="T1787" t="s">
        <v>82</v>
      </c>
      <c r="U1787" t="s">
        <v>83</v>
      </c>
      <c r="V1787" t="s">
        <v>84</v>
      </c>
      <c r="W1787" t="s">
        <v>105</v>
      </c>
      <c r="X1787" t="s"/>
      <c r="Y1787" t="s">
        <v>86</v>
      </c>
      <c r="Z1787">
        <f>HYPERLINK("https://hotelmonitor-cachepage.eclerx.com/savepage/tk_15442500647710752_sr_2150.html","info")</f>
        <v/>
      </c>
      <c r="AA1787" t="n">
        <v>-3791659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89</v>
      </c>
      <c r="AO1787" t="s">
        <v>1044</v>
      </c>
      <c r="AP1787" t="n">
        <v>97</v>
      </c>
      <c r="AQ1787" t="s">
        <v>91</v>
      </c>
      <c r="AR1787" t="s">
        <v>71</v>
      </c>
      <c r="AS1787" t="s"/>
      <c r="AT1787" t="s">
        <v>93</v>
      </c>
      <c r="AU1787" t="s"/>
      <c r="AV1787" t="s"/>
      <c r="AW1787" t="s"/>
      <c r="AX1787" t="s"/>
      <c r="AY1787" t="n">
        <v>3791659</v>
      </c>
      <c r="AZ1787" t="s">
        <v>2590</v>
      </c>
      <c r="BA1787" t="s"/>
      <c r="BB1787" t="n">
        <v>889919</v>
      </c>
      <c r="BC1787" t="n">
        <v>98.9155789464712</v>
      </c>
      <c r="BD1787" t="n">
        <v>8.069936679070979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95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2586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1777.61</v>
      </c>
      <c r="L1788" t="s">
        <v>77</v>
      </c>
      <c r="M1788" t="s"/>
      <c r="N1788" t="s">
        <v>2599</v>
      </c>
      <c r="O1788" t="s">
        <v>79</v>
      </c>
      <c r="P1788" t="s">
        <v>2586</v>
      </c>
      <c r="Q1788" t="s"/>
      <c r="R1788" t="s">
        <v>237</v>
      </c>
      <c r="S1788" t="s">
        <v>2600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>
        <f>HYPERLINK("https://hotelmonitor-cachepage.eclerx.com/savepage/tk_15442500647710752_sr_2150.html","info")</f>
        <v/>
      </c>
      <c r="AA1788" t="n">
        <v>-3791659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89</v>
      </c>
      <c r="AO1788" t="s">
        <v>2601</v>
      </c>
      <c r="AP1788" t="n">
        <v>97</v>
      </c>
      <c r="AQ1788" t="s">
        <v>91</v>
      </c>
      <c r="AR1788" t="s">
        <v>71</v>
      </c>
      <c r="AS1788" t="s"/>
      <c r="AT1788" t="s">
        <v>93</v>
      </c>
      <c r="AU1788" t="s"/>
      <c r="AV1788" t="s"/>
      <c r="AW1788" t="s"/>
      <c r="AX1788" t="s"/>
      <c r="AY1788" t="n">
        <v>3791659</v>
      </c>
      <c r="AZ1788" t="s">
        <v>2590</v>
      </c>
      <c r="BA1788" t="s"/>
      <c r="BB1788" t="n">
        <v>889919</v>
      </c>
      <c r="BC1788" t="n">
        <v>98.9155789464712</v>
      </c>
      <c r="BD1788" t="n">
        <v>8.069936679070979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95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2586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2026.33</v>
      </c>
      <c r="L1789" t="s">
        <v>77</v>
      </c>
      <c r="M1789" t="s"/>
      <c r="N1789" t="s">
        <v>2599</v>
      </c>
      <c r="O1789" t="s">
        <v>79</v>
      </c>
      <c r="P1789" t="s">
        <v>2586</v>
      </c>
      <c r="Q1789" t="s"/>
      <c r="R1789" t="s">
        <v>237</v>
      </c>
      <c r="S1789" t="s">
        <v>2602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HYPERLINK("https://hotelmonitor-cachepage.eclerx.com/savepage/tk_15442500647710752_sr_2150.html","info")</f>
        <v/>
      </c>
      <c r="AA1789" t="n">
        <v>-3791659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89</v>
      </c>
      <c r="AO1789" t="s">
        <v>1970</v>
      </c>
      <c r="AP1789" t="n">
        <v>97</v>
      </c>
      <c r="AQ1789" t="s">
        <v>91</v>
      </c>
      <c r="AR1789" t="s">
        <v>92</v>
      </c>
      <c r="AS1789" t="s"/>
      <c r="AT1789" t="s">
        <v>93</v>
      </c>
      <c r="AU1789" t="s"/>
      <c r="AV1789" t="s"/>
      <c r="AW1789" t="s"/>
      <c r="AX1789" t="s"/>
      <c r="AY1789" t="n">
        <v>3791659</v>
      </c>
      <c r="AZ1789" t="s">
        <v>2590</v>
      </c>
      <c r="BA1789" t="s"/>
      <c r="BB1789" t="n">
        <v>889919</v>
      </c>
      <c r="BC1789" t="n">
        <v>98.9155789464712</v>
      </c>
      <c r="BD1789" t="n">
        <v>8.069936679070979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95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2586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2113.61</v>
      </c>
      <c r="L1790" t="s">
        <v>77</v>
      </c>
      <c r="M1790" t="s"/>
      <c r="N1790" t="s">
        <v>2599</v>
      </c>
      <c r="O1790" t="s">
        <v>79</v>
      </c>
      <c r="P1790" t="s">
        <v>2586</v>
      </c>
      <c r="Q1790" t="s"/>
      <c r="R1790" t="s">
        <v>237</v>
      </c>
      <c r="S1790" t="s">
        <v>2603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HYPERLINK("https://hotelmonitor-cachepage.eclerx.com/savepage/tk_15442500647710752_sr_2150.html","info")</f>
        <v/>
      </c>
      <c r="AA1790" t="n">
        <v>-3791659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89</v>
      </c>
      <c r="AO1790" t="s">
        <v>2604</v>
      </c>
      <c r="AP1790" t="n">
        <v>97</v>
      </c>
      <c r="AQ1790" t="s">
        <v>91</v>
      </c>
      <c r="AR1790" t="s">
        <v>71</v>
      </c>
      <c r="AS1790" t="s"/>
      <c r="AT1790" t="s">
        <v>93</v>
      </c>
      <c r="AU1790" t="s"/>
      <c r="AV1790" t="s"/>
      <c r="AW1790" t="s"/>
      <c r="AX1790" t="s"/>
      <c r="AY1790" t="n">
        <v>3791659</v>
      </c>
      <c r="AZ1790" t="s">
        <v>2590</v>
      </c>
      <c r="BA1790" t="s"/>
      <c r="BB1790" t="n">
        <v>889919</v>
      </c>
      <c r="BC1790" t="n">
        <v>98.9155789464712</v>
      </c>
      <c r="BD1790" t="n">
        <v>8.069936679070979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95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2586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2135.54</v>
      </c>
      <c r="L1791" t="s">
        <v>77</v>
      </c>
      <c r="M1791" t="s"/>
      <c r="N1791" t="s">
        <v>2605</v>
      </c>
      <c r="O1791" t="s">
        <v>79</v>
      </c>
      <c r="P1791" t="s">
        <v>2586</v>
      </c>
      <c r="Q1791" t="s"/>
      <c r="R1791" t="s">
        <v>237</v>
      </c>
      <c r="S1791" t="s">
        <v>2606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HYPERLINK("https://hotelmonitor-cachepage.eclerx.com/savepage/tk_15442500647710752_sr_2150.html","info")</f>
        <v/>
      </c>
      <c r="AA1791" t="n">
        <v>-3791659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89</v>
      </c>
      <c r="AO1791" t="s">
        <v>2607</v>
      </c>
      <c r="AP1791" t="n">
        <v>97</v>
      </c>
      <c r="AQ1791" t="s">
        <v>91</v>
      </c>
      <c r="AR1791" t="s">
        <v>71</v>
      </c>
      <c r="AS1791" t="s"/>
      <c r="AT1791" t="s">
        <v>93</v>
      </c>
      <c r="AU1791" t="s"/>
      <c r="AV1791" t="s"/>
      <c r="AW1791" t="s"/>
      <c r="AX1791" t="s"/>
      <c r="AY1791" t="n">
        <v>3791659</v>
      </c>
      <c r="AZ1791" t="s">
        <v>2590</v>
      </c>
      <c r="BA1791" t="s"/>
      <c r="BB1791" t="n">
        <v>889919</v>
      </c>
      <c r="BC1791" t="n">
        <v>98.9155789464712</v>
      </c>
      <c r="BD1791" t="n">
        <v>8.069936679070979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95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2586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2408.67</v>
      </c>
      <c r="L1792" t="s">
        <v>77</v>
      </c>
      <c r="M1792" t="s"/>
      <c r="N1792" t="s">
        <v>2605</v>
      </c>
      <c r="O1792" t="s">
        <v>79</v>
      </c>
      <c r="P1792" t="s">
        <v>2586</v>
      </c>
      <c r="Q1792" t="s"/>
      <c r="R1792" t="s">
        <v>237</v>
      </c>
      <c r="S1792" t="s">
        <v>2608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>
        <f>HYPERLINK("https://hotelmonitor-cachepage.eclerx.com/savepage/tk_15442500647710752_sr_2150.html","info")</f>
        <v/>
      </c>
      <c r="AA1792" t="n">
        <v>-3791659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89</v>
      </c>
      <c r="AO1792" t="s">
        <v>1041</v>
      </c>
      <c r="AP1792" t="n">
        <v>97</v>
      </c>
      <c r="AQ1792" t="s">
        <v>91</v>
      </c>
      <c r="AR1792" t="s">
        <v>92</v>
      </c>
      <c r="AS1792" t="s"/>
      <c r="AT1792" t="s">
        <v>93</v>
      </c>
      <c r="AU1792" t="s"/>
      <c r="AV1792" t="s"/>
      <c r="AW1792" t="s"/>
      <c r="AX1792" t="s"/>
      <c r="AY1792" t="n">
        <v>3791659</v>
      </c>
      <c r="AZ1792" t="s">
        <v>2590</v>
      </c>
      <c r="BA1792" t="s"/>
      <c r="BB1792" t="n">
        <v>889919</v>
      </c>
      <c r="BC1792" t="n">
        <v>98.9155789464712</v>
      </c>
      <c r="BD1792" t="n">
        <v>8.069936679070979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95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2586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2512.4</v>
      </c>
      <c r="L1793" t="s">
        <v>77</v>
      </c>
      <c r="M1793" t="s"/>
      <c r="N1793" t="s">
        <v>2605</v>
      </c>
      <c r="O1793" t="s">
        <v>79</v>
      </c>
      <c r="P1793" t="s">
        <v>2586</v>
      </c>
      <c r="Q1793" t="s"/>
      <c r="R1793" t="s">
        <v>237</v>
      </c>
      <c r="S1793" t="s">
        <v>2609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>
        <f>HYPERLINK("https://hotelmonitor-cachepage.eclerx.com/savepage/tk_15442500647710752_sr_2150.html","info")</f>
        <v/>
      </c>
      <c r="AA1793" t="n">
        <v>-3791659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89</v>
      </c>
      <c r="AO1793" t="s">
        <v>2610</v>
      </c>
      <c r="AP1793" t="n">
        <v>97</v>
      </c>
      <c r="AQ1793" t="s">
        <v>91</v>
      </c>
      <c r="AR1793" t="s">
        <v>71</v>
      </c>
      <c r="AS1793" t="s"/>
      <c r="AT1793" t="s">
        <v>93</v>
      </c>
      <c r="AU1793" t="s"/>
      <c r="AV1793" t="s"/>
      <c r="AW1793" t="s"/>
      <c r="AX1793" t="s"/>
      <c r="AY1793" t="n">
        <v>3791659</v>
      </c>
      <c r="AZ1793" t="s">
        <v>2590</v>
      </c>
      <c r="BA1793" t="s"/>
      <c r="BB1793" t="n">
        <v>889919</v>
      </c>
      <c r="BC1793" t="n">
        <v>98.9155789464712</v>
      </c>
      <c r="BD1793" t="n">
        <v>8.069936679070979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95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2611</v>
      </c>
      <c r="F1794" t="n">
        <v>545176</v>
      </c>
      <c r="G1794" t="s">
        <v>74</v>
      </c>
      <c r="H1794" t="s">
        <v>75</v>
      </c>
      <c r="I1794" t="s"/>
      <c r="J1794" t="s">
        <v>76</v>
      </c>
      <c r="K1794" t="n">
        <v>3401.88</v>
      </c>
      <c r="L1794" t="s">
        <v>77</v>
      </c>
      <c r="M1794" t="s"/>
      <c r="N1794" t="s">
        <v>1007</v>
      </c>
      <c r="O1794" t="s">
        <v>79</v>
      </c>
      <c r="P1794" t="s">
        <v>2611</v>
      </c>
      <c r="Q1794" t="s"/>
      <c r="R1794" t="s">
        <v>148</v>
      </c>
      <c r="S1794" t="s">
        <v>2612</v>
      </c>
      <c r="T1794" t="s">
        <v>82</v>
      </c>
      <c r="U1794" t="s">
        <v>83</v>
      </c>
      <c r="V1794" t="s">
        <v>84</v>
      </c>
      <c r="W1794" t="s">
        <v>105</v>
      </c>
      <c r="X1794" t="s"/>
      <c r="Y1794" t="s">
        <v>86</v>
      </c>
      <c r="Z1794">
        <f>HYPERLINK("https://hotelmonitor-cachepage.eclerx.com/savepage/tk_15442507264408944_sr_2150.html","info")</f>
        <v/>
      </c>
      <c r="AA1794" t="n">
        <v>25568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2613</v>
      </c>
      <c r="AP1794" t="n">
        <v>366</v>
      </c>
      <c r="AQ1794" t="s">
        <v>91</v>
      </c>
      <c r="AR1794" t="s">
        <v>561</v>
      </c>
      <c r="AS1794" t="s"/>
      <c r="AT1794" t="s">
        <v>93</v>
      </c>
      <c r="AU1794" t="s"/>
      <c r="AV1794" t="s"/>
      <c r="AW1794" t="s"/>
      <c r="AX1794" t="s"/>
      <c r="AY1794" t="n">
        <v>754699</v>
      </c>
      <c r="AZ1794" t="s">
        <v>2614</v>
      </c>
      <c r="BA1794" t="s"/>
      <c r="BB1794" t="n">
        <v>48438</v>
      </c>
      <c r="BC1794" t="n">
        <v>98.82250428199769</v>
      </c>
      <c r="BD1794" t="n">
        <v>8.031864354534269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95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2611</v>
      </c>
      <c r="F1795" t="n">
        <v>545176</v>
      </c>
      <c r="G1795" t="s">
        <v>74</v>
      </c>
      <c r="H1795" t="s">
        <v>75</v>
      </c>
      <c r="I1795" t="s"/>
      <c r="J1795" t="s">
        <v>76</v>
      </c>
      <c r="K1795" t="n">
        <v>3803.68</v>
      </c>
      <c r="L1795" t="s">
        <v>77</v>
      </c>
      <c r="M1795" t="s"/>
      <c r="N1795" t="s">
        <v>1007</v>
      </c>
      <c r="O1795" t="s">
        <v>79</v>
      </c>
      <c r="P1795" t="s">
        <v>2611</v>
      </c>
      <c r="Q1795" t="s"/>
      <c r="R1795" t="s">
        <v>148</v>
      </c>
      <c r="S1795" t="s">
        <v>2615</v>
      </c>
      <c r="T1795" t="s">
        <v>82</v>
      </c>
      <c r="U1795" t="s">
        <v>83</v>
      </c>
      <c r="V1795" t="s">
        <v>84</v>
      </c>
      <c r="W1795" t="s">
        <v>105</v>
      </c>
      <c r="X1795" t="s"/>
      <c r="Y1795" t="s">
        <v>86</v>
      </c>
      <c r="Z1795">
        <f>HYPERLINK("https://hotelmonitor-cachepage.eclerx.com/savepage/tk_15442507264408944_sr_2150.html","info")</f>
        <v/>
      </c>
      <c r="AA1795" t="n">
        <v>25568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89</v>
      </c>
      <c r="AO1795" t="s">
        <v>2616</v>
      </c>
      <c r="AP1795" t="n">
        <v>366</v>
      </c>
      <c r="AQ1795" t="s">
        <v>91</v>
      </c>
      <c r="AR1795" t="s">
        <v>561</v>
      </c>
      <c r="AS1795" t="s"/>
      <c r="AT1795" t="s">
        <v>93</v>
      </c>
      <c r="AU1795" t="s"/>
      <c r="AV1795" t="s"/>
      <c r="AW1795" t="s"/>
      <c r="AX1795" t="s"/>
      <c r="AY1795" t="n">
        <v>754699</v>
      </c>
      <c r="AZ1795" t="s">
        <v>2614</v>
      </c>
      <c r="BA1795" t="s"/>
      <c r="BB1795" t="n">
        <v>48438</v>
      </c>
      <c r="BC1795" t="n">
        <v>98.82250428199769</v>
      </c>
      <c r="BD1795" t="n">
        <v>8.031864354534269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95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2617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1689.7</v>
      </c>
      <c r="L1796" t="s">
        <v>77</v>
      </c>
      <c r="M1796" t="s"/>
      <c r="N1796" t="s">
        <v>2618</v>
      </c>
      <c r="O1796" t="s">
        <v>79</v>
      </c>
      <c r="P1796" t="s">
        <v>2617</v>
      </c>
      <c r="Q1796" t="s"/>
      <c r="R1796" t="s">
        <v>237</v>
      </c>
      <c r="S1796" t="s">
        <v>2619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>
        <f>HYPERLINK("https://hotelmonitor-cachepage.eclerx.com/savepage/tk_154424991388154_sr_2150.html","info")</f>
        <v/>
      </c>
      <c r="AA1796" t="n">
        <v>-1218353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89</v>
      </c>
      <c r="AO1796" t="s">
        <v>2620</v>
      </c>
      <c r="AP1796" t="n">
        <v>24</v>
      </c>
      <c r="AQ1796" t="s">
        <v>91</v>
      </c>
      <c r="AR1796" t="s">
        <v>71</v>
      </c>
      <c r="AS1796" t="s"/>
      <c r="AT1796" t="s">
        <v>93</v>
      </c>
      <c r="AU1796" t="s"/>
      <c r="AV1796" t="s"/>
      <c r="AW1796" t="s"/>
      <c r="AX1796" t="s"/>
      <c r="AY1796" t="n">
        <v>1218353</v>
      </c>
      <c r="AZ1796" t="s">
        <v>2621</v>
      </c>
      <c r="BA1796" t="s"/>
      <c r="BB1796" t="n">
        <v>411239</v>
      </c>
      <c r="BC1796" t="n">
        <v>98.834114074707</v>
      </c>
      <c r="BD1796" t="n">
        <v>8.036567687988279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95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2617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1897.65</v>
      </c>
      <c r="L1797" t="s">
        <v>77</v>
      </c>
      <c r="M1797" t="s"/>
      <c r="N1797" t="s">
        <v>2618</v>
      </c>
      <c r="O1797" t="s">
        <v>79</v>
      </c>
      <c r="P1797" t="s">
        <v>2617</v>
      </c>
      <c r="Q1797" t="s"/>
      <c r="R1797" t="s">
        <v>237</v>
      </c>
      <c r="S1797" t="s">
        <v>2622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>
        <f>HYPERLINK("https://hotelmonitor-cachepage.eclerx.com/savepage/tk_154424991388154_sr_2150.html","info")</f>
        <v/>
      </c>
      <c r="AA1797" t="n">
        <v>-1218353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89</v>
      </c>
      <c r="AO1797" t="s">
        <v>2623</v>
      </c>
      <c r="AP1797" t="n">
        <v>24</v>
      </c>
      <c r="AQ1797" t="s">
        <v>91</v>
      </c>
      <c r="AR1797" t="s">
        <v>71</v>
      </c>
      <c r="AS1797" t="s"/>
      <c r="AT1797" t="s">
        <v>93</v>
      </c>
      <c r="AU1797" t="s"/>
      <c r="AV1797" t="s"/>
      <c r="AW1797" t="s"/>
      <c r="AX1797" t="s"/>
      <c r="AY1797" t="n">
        <v>1218353</v>
      </c>
      <c r="AZ1797" t="s">
        <v>2621</v>
      </c>
      <c r="BA1797" t="s"/>
      <c r="BB1797" t="n">
        <v>411239</v>
      </c>
      <c r="BC1797" t="n">
        <v>98.834114074707</v>
      </c>
      <c r="BD1797" t="n">
        <v>8.036567687988279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95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2617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2101.68</v>
      </c>
      <c r="L1798" t="s">
        <v>77</v>
      </c>
      <c r="M1798" t="s"/>
      <c r="N1798" t="s">
        <v>2624</v>
      </c>
      <c r="O1798" t="s">
        <v>79</v>
      </c>
      <c r="P1798" t="s">
        <v>2617</v>
      </c>
      <c r="Q1798" t="s"/>
      <c r="R1798" t="s">
        <v>237</v>
      </c>
      <c r="S1798" t="s">
        <v>2625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>
        <f>HYPERLINK("https://hotelmonitor-cachepage.eclerx.com/savepage/tk_154424991388154_sr_2150.html","info")</f>
        <v/>
      </c>
      <c r="AA1798" t="n">
        <v>-1218353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89</v>
      </c>
      <c r="AO1798" t="s">
        <v>2626</v>
      </c>
      <c r="AP1798" t="n">
        <v>24</v>
      </c>
      <c r="AQ1798" t="s">
        <v>91</v>
      </c>
      <c r="AR1798" t="s">
        <v>2627</v>
      </c>
      <c r="AS1798" t="s"/>
      <c r="AT1798" t="s">
        <v>93</v>
      </c>
      <c r="AU1798" t="s"/>
      <c r="AV1798" t="s"/>
      <c r="AW1798" t="s"/>
      <c r="AX1798" t="s"/>
      <c r="AY1798" t="n">
        <v>1218353</v>
      </c>
      <c r="AZ1798" t="s">
        <v>2621</v>
      </c>
      <c r="BA1798" t="s"/>
      <c r="BB1798" t="n">
        <v>411239</v>
      </c>
      <c r="BC1798" t="n">
        <v>98.834114074707</v>
      </c>
      <c r="BD1798" t="n">
        <v>8.036567687988279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95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2628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1853.41</v>
      </c>
      <c r="L1799" t="s">
        <v>77</v>
      </c>
      <c r="M1799" t="s"/>
      <c r="N1799" t="s">
        <v>1186</v>
      </c>
      <c r="O1799" t="s">
        <v>79</v>
      </c>
      <c r="P1799" t="s">
        <v>2628</v>
      </c>
      <c r="Q1799" t="s"/>
      <c r="R1799" t="s">
        <v>237</v>
      </c>
      <c r="S1799" t="s">
        <v>1876</v>
      </c>
      <c r="T1799" t="s">
        <v>82</v>
      </c>
      <c r="U1799" t="s">
        <v>83</v>
      </c>
      <c r="V1799" t="s">
        <v>84</v>
      </c>
      <c r="W1799" t="s">
        <v>105</v>
      </c>
      <c r="X1799" t="s"/>
      <c r="Y1799" t="s">
        <v>86</v>
      </c>
      <c r="Z1799">
        <f>HYPERLINK("https://hotelmonitor-cachepage.eclerx.com/savepage/tk_15442505207270746_sr_2150.html","info")</f>
        <v/>
      </c>
      <c r="AA1799" t="n">
        <v>-776892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287</v>
      </c>
      <c r="AQ1799" t="s">
        <v>91</v>
      </c>
      <c r="AR1799" t="s">
        <v>92</v>
      </c>
      <c r="AS1799" t="s"/>
      <c r="AT1799" t="s">
        <v>93</v>
      </c>
      <c r="AU1799" t="s"/>
      <c r="AV1799" t="s"/>
      <c r="AW1799" t="s"/>
      <c r="AX1799" t="s"/>
      <c r="AY1799" t="n">
        <v>776892</v>
      </c>
      <c r="AZ1799" t="s">
        <v>2629</v>
      </c>
      <c r="BA1799" t="s"/>
      <c r="BB1799" t="n">
        <v>280523</v>
      </c>
      <c r="BC1799" t="n">
        <v>98.8122634887695</v>
      </c>
      <c r="BD1799" t="n">
        <v>8.042575836181641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95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2630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1181.55</v>
      </c>
      <c r="L1800" t="s">
        <v>77</v>
      </c>
      <c r="M1800" t="s"/>
      <c r="N1800" t="s">
        <v>2631</v>
      </c>
      <c r="O1800" t="s">
        <v>79</v>
      </c>
      <c r="P1800" t="s">
        <v>2630</v>
      </c>
      <c r="Q1800" t="s"/>
      <c r="R1800" t="s">
        <v>237</v>
      </c>
      <c r="S1800" t="s">
        <v>2632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HYPERLINK("https://hotelmonitor-cachepage.eclerx.com/savepage/tk_15442509276077495_sr_2150.html","info")</f>
        <v/>
      </c>
      <c r="AA1800" t="n">
        <v>-6797520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89</v>
      </c>
      <c r="AO1800" t="s">
        <v>863</v>
      </c>
      <c r="AP1800" t="n">
        <v>422</v>
      </c>
      <c r="AQ1800" t="s">
        <v>91</v>
      </c>
      <c r="AR1800" t="s">
        <v>92</v>
      </c>
      <c r="AS1800" t="s"/>
      <c r="AT1800" t="s">
        <v>93</v>
      </c>
      <c r="AU1800" t="s"/>
      <c r="AV1800" t="s"/>
      <c r="AW1800" t="s"/>
      <c r="AX1800" t="s"/>
      <c r="AY1800" t="n">
        <v>6797520</v>
      </c>
      <c r="AZ1800" t="s"/>
      <c r="BA1800" t="s"/>
      <c r="BB1800" t="n">
        <v>1147159</v>
      </c>
      <c r="BC1800" t="n">
        <v>98.75144958496094</v>
      </c>
      <c r="BD1800" t="n">
        <v>8.053640365600586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95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2630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1323.92</v>
      </c>
      <c r="L1801" t="s">
        <v>77</v>
      </c>
      <c r="M1801" t="s"/>
      <c r="N1801" t="s">
        <v>2631</v>
      </c>
      <c r="O1801" t="s">
        <v>79</v>
      </c>
      <c r="P1801" t="s">
        <v>2630</v>
      </c>
      <c r="Q1801" t="s"/>
      <c r="R1801" t="s">
        <v>237</v>
      </c>
      <c r="S1801" t="s">
        <v>2633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HYPERLINK("https://hotelmonitor-cachepage.eclerx.com/savepage/tk_15442509276077495_sr_2150.html","info")</f>
        <v/>
      </c>
      <c r="AA1801" t="n">
        <v>-6797520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89</v>
      </c>
      <c r="AO1801" t="s">
        <v>2634</v>
      </c>
      <c r="AP1801" t="n">
        <v>422</v>
      </c>
      <c r="AQ1801" t="s">
        <v>91</v>
      </c>
      <c r="AR1801" t="s">
        <v>71</v>
      </c>
      <c r="AS1801" t="s"/>
      <c r="AT1801" t="s">
        <v>93</v>
      </c>
      <c r="AU1801" t="s"/>
      <c r="AV1801" t="s"/>
      <c r="AW1801" t="s"/>
      <c r="AX1801" t="s"/>
      <c r="AY1801" t="n">
        <v>6797520</v>
      </c>
      <c r="AZ1801" t="s"/>
      <c r="BA1801" t="s"/>
      <c r="BB1801" t="n">
        <v>1147159</v>
      </c>
      <c r="BC1801" t="n">
        <v>98.75144958496094</v>
      </c>
      <c r="BD1801" t="n">
        <v>8.053640365600586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95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2630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1388.89</v>
      </c>
      <c r="L1802" t="s">
        <v>77</v>
      </c>
      <c r="M1802" t="s"/>
      <c r="N1802" t="s">
        <v>2631</v>
      </c>
      <c r="O1802" t="s">
        <v>79</v>
      </c>
      <c r="P1802" t="s">
        <v>2630</v>
      </c>
      <c r="Q1802" t="s"/>
      <c r="R1802" t="s">
        <v>237</v>
      </c>
      <c r="S1802" t="s">
        <v>2635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HYPERLINK("https://hotelmonitor-cachepage.eclerx.com/savepage/tk_15442509276077495_sr_2150.html","info")</f>
        <v/>
      </c>
      <c r="AA1802" t="n">
        <v>-6797520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422</v>
      </c>
      <c r="AQ1802" t="s">
        <v>91</v>
      </c>
      <c r="AR1802" t="s">
        <v>71</v>
      </c>
      <c r="AS1802" t="s"/>
      <c r="AT1802" t="s">
        <v>93</v>
      </c>
      <c r="AU1802" t="s"/>
      <c r="AV1802" t="s"/>
      <c r="AW1802" t="s"/>
      <c r="AX1802" t="s"/>
      <c r="AY1802" t="n">
        <v>6797520</v>
      </c>
      <c r="AZ1802" t="s"/>
      <c r="BA1802" t="s"/>
      <c r="BB1802" t="n">
        <v>1147159</v>
      </c>
      <c r="BC1802" t="n">
        <v>98.75144958496094</v>
      </c>
      <c r="BD1802" t="n">
        <v>8.053640365600586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95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2630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1181.55</v>
      </c>
      <c r="L1803" t="s">
        <v>77</v>
      </c>
      <c r="M1803" t="s"/>
      <c r="N1803" t="s">
        <v>1170</v>
      </c>
      <c r="O1803" t="s">
        <v>79</v>
      </c>
      <c r="P1803" t="s">
        <v>2630</v>
      </c>
      <c r="Q1803" t="s"/>
      <c r="R1803" t="s">
        <v>237</v>
      </c>
      <c r="S1803" t="s">
        <v>2632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HYPERLINK("https://hotelmonitor-cachepage.eclerx.com/savepage/tk_15442509276077495_sr_2150.html","info")</f>
        <v/>
      </c>
      <c r="AA1803" t="n">
        <v>-6797520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89</v>
      </c>
      <c r="AO1803" t="s">
        <v>863</v>
      </c>
      <c r="AP1803" t="n">
        <v>422</v>
      </c>
      <c r="AQ1803" t="s">
        <v>91</v>
      </c>
      <c r="AR1803" t="s">
        <v>92</v>
      </c>
      <c r="AS1803" t="s"/>
      <c r="AT1803" t="s">
        <v>93</v>
      </c>
      <c r="AU1803" t="s"/>
      <c r="AV1803" t="s"/>
      <c r="AW1803" t="s"/>
      <c r="AX1803" t="s"/>
      <c r="AY1803" t="n">
        <v>6797520</v>
      </c>
      <c r="AZ1803" t="s"/>
      <c r="BA1803" t="s"/>
      <c r="BB1803" t="n">
        <v>1147159</v>
      </c>
      <c r="BC1803" t="n">
        <v>98.75144958496094</v>
      </c>
      <c r="BD1803" t="n">
        <v>8.053640365600586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95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2630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1323.92</v>
      </c>
      <c r="L1804" t="s">
        <v>77</v>
      </c>
      <c r="M1804" t="s"/>
      <c r="N1804" t="s">
        <v>1170</v>
      </c>
      <c r="O1804" t="s">
        <v>79</v>
      </c>
      <c r="P1804" t="s">
        <v>2630</v>
      </c>
      <c r="Q1804" t="s"/>
      <c r="R1804" t="s">
        <v>237</v>
      </c>
      <c r="S1804" t="s">
        <v>2633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>
        <f>HYPERLINK("https://hotelmonitor-cachepage.eclerx.com/savepage/tk_15442509276077495_sr_2150.html","info")</f>
        <v/>
      </c>
      <c r="AA1804" t="n">
        <v>-6797520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89</v>
      </c>
      <c r="AO1804" t="s">
        <v>2634</v>
      </c>
      <c r="AP1804" t="n">
        <v>422</v>
      </c>
      <c r="AQ1804" t="s">
        <v>91</v>
      </c>
      <c r="AR1804" t="s">
        <v>71</v>
      </c>
      <c r="AS1804" t="s"/>
      <c r="AT1804" t="s">
        <v>93</v>
      </c>
      <c r="AU1804" t="s"/>
      <c r="AV1804" t="s"/>
      <c r="AW1804" t="s"/>
      <c r="AX1804" t="s"/>
      <c r="AY1804" t="n">
        <v>6797520</v>
      </c>
      <c r="AZ1804" t="s"/>
      <c r="BA1804" t="s"/>
      <c r="BB1804" t="n">
        <v>1147159</v>
      </c>
      <c r="BC1804" t="n">
        <v>98.75144958496094</v>
      </c>
      <c r="BD1804" t="n">
        <v>8.053640365600586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95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2630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1388.89</v>
      </c>
      <c r="L1805" t="s">
        <v>77</v>
      </c>
      <c r="M1805" t="s"/>
      <c r="N1805" t="s">
        <v>1170</v>
      </c>
      <c r="O1805" t="s">
        <v>79</v>
      </c>
      <c r="P1805" t="s">
        <v>2630</v>
      </c>
      <c r="Q1805" t="s"/>
      <c r="R1805" t="s">
        <v>237</v>
      </c>
      <c r="S1805" t="s">
        <v>2635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>
        <f>HYPERLINK("https://hotelmonitor-cachepage.eclerx.com/savepage/tk_15442509276077495_sr_2150.html","info")</f>
        <v/>
      </c>
      <c r="AA1805" t="n">
        <v>-6797520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422</v>
      </c>
      <c r="AQ1805" t="s">
        <v>91</v>
      </c>
      <c r="AR1805" t="s">
        <v>71</v>
      </c>
      <c r="AS1805" t="s"/>
      <c r="AT1805" t="s">
        <v>93</v>
      </c>
      <c r="AU1805" t="s"/>
      <c r="AV1805" t="s"/>
      <c r="AW1805" t="s"/>
      <c r="AX1805" t="s"/>
      <c r="AY1805" t="n">
        <v>6797520</v>
      </c>
      <c r="AZ1805" t="s"/>
      <c r="BA1805" t="s"/>
      <c r="BB1805" t="n">
        <v>1147159</v>
      </c>
      <c r="BC1805" t="n">
        <v>98.75144958496094</v>
      </c>
      <c r="BD1805" t="n">
        <v>8.053640365600586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95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2630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1288.96</v>
      </c>
      <c r="L1806" t="s">
        <v>77</v>
      </c>
      <c r="M1806" t="s"/>
      <c r="N1806" t="s">
        <v>2636</v>
      </c>
      <c r="O1806" t="s">
        <v>79</v>
      </c>
      <c r="P1806" t="s">
        <v>2630</v>
      </c>
      <c r="Q1806" t="s"/>
      <c r="R1806" t="s">
        <v>237</v>
      </c>
      <c r="S1806" t="s">
        <v>805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>
        <f>HYPERLINK("https://hotelmonitor-cachepage.eclerx.com/savepage/tk_15442509276077495_sr_2150.html","info")</f>
        <v/>
      </c>
      <c r="AA1806" t="n">
        <v>-6797520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89</v>
      </c>
      <c r="AO1806" t="s">
        <v>310</v>
      </c>
      <c r="AP1806" t="n">
        <v>422</v>
      </c>
      <c r="AQ1806" t="s">
        <v>91</v>
      </c>
      <c r="AR1806" t="s">
        <v>92</v>
      </c>
      <c r="AS1806" t="s"/>
      <c r="AT1806" t="s">
        <v>93</v>
      </c>
      <c r="AU1806" t="s"/>
      <c r="AV1806" t="s"/>
      <c r="AW1806" t="s"/>
      <c r="AX1806" t="s"/>
      <c r="AY1806" t="n">
        <v>6797520</v>
      </c>
      <c r="AZ1806" t="s"/>
      <c r="BA1806" t="s"/>
      <c r="BB1806" t="n">
        <v>1147159</v>
      </c>
      <c r="BC1806" t="n">
        <v>98.75144958496094</v>
      </c>
      <c r="BD1806" t="n">
        <v>8.053640365600586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95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2630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1444.28</v>
      </c>
      <c r="L1807" t="s">
        <v>77</v>
      </c>
      <c r="M1807" t="s"/>
      <c r="N1807" t="s">
        <v>2636</v>
      </c>
      <c r="O1807" t="s">
        <v>79</v>
      </c>
      <c r="P1807" t="s">
        <v>2630</v>
      </c>
      <c r="Q1807" t="s"/>
      <c r="R1807" t="s">
        <v>237</v>
      </c>
      <c r="S1807" t="s">
        <v>2637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HYPERLINK("https://hotelmonitor-cachepage.eclerx.com/savepage/tk_15442509276077495_sr_2150.html","info")</f>
        <v/>
      </c>
      <c r="AA1807" t="n">
        <v>-6797520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89</v>
      </c>
      <c r="AO1807" t="s">
        <v>808</v>
      </c>
      <c r="AP1807" t="n">
        <v>422</v>
      </c>
      <c r="AQ1807" t="s">
        <v>91</v>
      </c>
      <c r="AR1807" t="s">
        <v>71</v>
      </c>
      <c r="AS1807" t="s"/>
      <c r="AT1807" t="s">
        <v>93</v>
      </c>
      <c r="AU1807" t="s"/>
      <c r="AV1807" t="s"/>
      <c r="AW1807" t="s"/>
      <c r="AX1807" t="s"/>
      <c r="AY1807" t="n">
        <v>6797520</v>
      </c>
      <c r="AZ1807" t="s"/>
      <c r="BA1807" t="s"/>
      <c r="BB1807" t="n">
        <v>1147159</v>
      </c>
      <c r="BC1807" t="n">
        <v>98.75144958496094</v>
      </c>
      <c r="BD1807" t="n">
        <v>8.053640365600586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95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2630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1515.15</v>
      </c>
      <c r="L1808" t="s">
        <v>77</v>
      </c>
      <c r="M1808" t="s"/>
      <c r="N1808" t="s">
        <v>2636</v>
      </c>
      <c r="O1808" t="s">
        <v>79</v>
      </c>
      <c r="P1808" t="s">
        <v>2630</v>
      </c>
      <c r="Q1808" t="s"/>
      <c r="R1808" t="s">
        <v>237</v>
      </c>
      <c r="S1808" t="s">
        <v>527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HYPERLINK("https://hotelmonitor-cachepage.eclerx.com/savepage/tk_15442509276077495_sr_2150.html","info")</f>
        <v/>
      </c>
      <c r="AA1808" t="n">
        <v>-6797520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422</v>
      </c>
      <c r="AQ1808" t="s">
        <v>91</v>
      </c>
      <c r="AR1808" t="s">
        <v>71</v>
      </c>
      <c r="AS1808" t="s"/>
      <c r="AT1808" t="s">
        <v>93</v>
      </c>
      <c r="AU1808" t="s"/>
      <c r="AV1808" t="s"/>
      <c r="AW1808" t="s"/>
      <c r="AX1808" t="s"/>
      <c r="AY1808" t="n">
        <v>6797520</v>
      </c>
      <c r="AZ1808" t="s"/>
      <c r="BA1808" t="s"/>
      <c r="BB1808" t="n">
        <v>1147159</v>
      </c>
      <c r="BC1808" t="n">
        <v>98.75144958496094</v>
      </c>
      <c r="BD1808" t="n">
        <v>8.053640365600586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95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2630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1372.06</v>
      </c>
      <c r="L1809" t="s">
        <v>77</v>
      </c>
      <c r="M1809" t="s"/>
      <c r="N1809" t="s">
        <v>2638</v>
      </c>
      <c r="O1809" t="s">
        <v>79</v>
      </c>
      <c r="P1809" t="s">
        <v>2630</v>
      </c>
      <c r="Q1809" t="s"/>
      <c r="R1809" t="s">
        <v>237</v>
      </c>
      <c r="S1809" t="s">
        <v>2639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HYPERLINK("https://hotelmonitor-cachepage.eclerx.com/savepage/tk_15442509276077495_sr_2150.html","info")</f>
        <v/>
      </c>
      <c r="AA1809" t="n">
        <v>-6797520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89</v>
      </c>
      <c r="AO1809" t="s">
        <v>2640</v>
      </c>
      <c r="AP1809" t="n">
        <v>422</v>
      </c>
      <c r="AQ1809" t="s">
        <v>91</v>
      </c>
      <c r="AR1809" t="s">
        <v>71</v>
      </c>
      <c r="AS1809" t="s"/>
      <c r="AT1809" t="s">
        <v>93</v>
      </c>
      <c r="AU1809" t="s"/>
      <c r="AV1809" t="s"/>
      <c r="AW1809" t="s"/>
      <c r="AX1809" t="s"/>
      <c r="AY1809" t="n">
        <v>6797520</v>
      </c>
      <c r="AZ1809" t="s"/>
      <c r="BA1809" t="s"/>
      <c r="BB1809" t="n">
        <v>1147159</v>
      </c>
      <c r="BC1809" t="n">
        <v>98.75144958496094</v>
      </c>
      <c r="BD1809" t="n">
        <v>8.053640365600586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95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2630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1444.28</v>
      </c>
      <c r="L1810" t="s">
        <v>77</v>
      </c>
      <c r="M1810" t="s"/>
      <c r="N1810" t="s">
        <v>2638</v>
      </c>
      <c r="O1810" t="s">
        <v>79</v>
      </c>
      <c r="P1810" t="s">
        <v>2630</v>
      </c>
      <c r="Q1810" t="s"/>
      <c r="R1810" t="s">
        <v>237</v>
      </c>
      <c r="S1810" t="s">
        <v>2637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HYPERLINK("https://hotelmonitor-cachepage.eclerx.com/savepage/tk_15442509276077495_sr_2150.html","info")</f>
        <v/>
      </c>
      <c r="AA1810" t="n">
        <v>-6797520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89</v>
      </c>
      <c r="AO1810" t="s">
        <v>808</v>
      </c>
      <c r="AP1810" t="n">
        <v>422</v>
      </c>
      <c r="AQ1810" t="s">
        <v>91</v>
      </c>
      <c r="AR1810" t="s">
        <v>71</v>
      </c>
      <c r="AS1810" t="s"/>
      <c r="AT1810" t="s">
        <v>93</v>
      </c>
      <c r="AU1810" t="s"/>
      <c r="AV1810" t="s"/>
      <c r="AW1810" t="s"/>
      <c r="AX1810" t="s"/>
      <c r="AY1810" t="n">
        <v>6797520</v>
      </c>
      <c r="AZ1810" t="s"/>
      <c r="BA1810" t="s"/>
      <c r="BB1810" t="n">
        <v>1147159</v>
      </c>
      <c r="BC1810" t="n">
        <v>98.75144958496094</v>
      </c>
      <c r="BD1810" t="n">
        <v>8.053640365600586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95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2630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1515.15</v>
      </c>
      <c r="L1811" t="s">
        <v>77</v>
      </c>
      <c r="M1811" t="s"/>
      <c r="N1811" t="s">
        <v>2638</v>
      </c>
      <c r="O1811" t="s">
        <v>79</v>
      </c>
      <c r="P1811" t="s">
        <v>2630</v>
      </c>
      <c r="Q1811" t="s"/>
      <c r="R1811" t="s">
        <v>237</v>
      </c>
      <c r="S1811" t="s">
        <v>527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HYPERLINK("https://hotelmonitor-cachepage.eclerx.com/savepage/tk_15442509276077495_sr_2150.html","info")</f>
        <v/>
      </c>
      <c r="AA1811" t="n">
        <v>-6797520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422</v>
      </c>
      <c r="AQ1811" t="s">
        <v>91</v>
      </c>
      <c r="AR1811" t="s">
        <v>71</v>
      </c>
      <c r="AS1811" t="s"/>
      <c r="AT1811" t="s">
        <v>93</v>
      </c>
      <c r="AU1811" t="s"/>
      <c r="AV1811" t="s"/>
      <c r="AW1811" t="s"/>
      <c r="AX1811" t="s"/>
      <c r="AY1811" t="n">
        <v>6797520</v>
      </c>
      <c r="AZ1811" t="s"/>
      <c r="BA1811" t="s"/>
      <c r="BB1811" t="n">
        <v>1147159</v>
      </c>
      <c r="BC1811" t="n">
        <v>98.75144958496094</v>
      </c>
      <c r="BD1811" t="n">
        <v>8.053640365600586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95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2641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703.71</v>
      </c>
      <c r="L1812" t="s">
        <v>77</v>
      </c>
      <c r="M1812" t="s"/>
      <c r="N1812" t="s">
        <v>479</v>
      </c>
      <c r="O1812" t="s">
        <v>79</v>
      </c>
      <c r="P1812" t="s">
        <v>2641</v>
      </c>
      <c r="Q1812" t="s"/>
      <c r="R1812" t="s">
        <v>80</v>
      </c>
      <c r="S1812" t="s">
        <v>2642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HYPERLINK("https://hotelmonitor-cachepage.eclerx.com/savepage/tk_1544250493377096_sr_2150.html","info")</f>
        <v/>
      </c>
      <c r="AA1812" t="n">
        <v>-4435947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275</v>
      </c>
      <c r="AQ1812" t="s">
        <v>91</v>
      </c>
      <c r="AR1812" t="s">
        <v>92</v>
      </c>
      <c r="AS1812" t="s"/>
      <c r="AT1812" t="s">
        <v>93</v>
      </c>
      <c r="AU1812" t="s"/>
      <c r="AV1812" t="s"/>
      <c r="AW1812" t="s"/>
      <c r="AX1812" t="s"/>
      <c r="AY1812" t="n">
        <v>4435947</v>
      </c>
      <c r="AZ1812" t="s">
        <v>2643</v>
      </c>
      <c r="BA1812" t="s"/>
      <c r="BB1812" t="n">
        <v>2605721</v>
      </c>
      <c r="BC1812" t="n">
        <v>98.90597699999999</v>
      </c>
      <c r="BD1812" t="n">
        <v>8.084483000000001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95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2641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761.5700000000001</v>
      </c>
      <c r="L1813" t="s">
        <v>77</v>
      </c>
      <c r="M1813" t="s"/>
      <c r="N1813" t="s">
        <v>479</v>
      </c>
      <c r="O1813" t="s">
        <v>79</v>
      </c>
      <c r="P1813" t="s">
        <v>2641</v>
      </c>
      <c r="Q1813" t="s"/>
      <c r="R1813" t="s">
        <v>80</v>
      </c>
      <c r="S1813" t="s">
        <v>2644</v>
      </c>
      <c r="T1813" t="s">
        <v>82</v>
      </c>
      <c r="U1813" t="s">
        <v>83</v>
      </c>
      <c r="V1813" t="s">
        <v>84</v>
      </c>
      <c r="W1813" t="s">
        <v>105</v>
      </c>
      <c r="X1813" t="s"/>
      <c r="Y1813" t="s">
        <v>86</v>
      </c>
      <c r="Z1813">
        <f>HYPERLINK("https://hotelmonitor-cachepage.eclerx.com/savepage/tk_1544250493377096_sr_2150.html","info")</f>
        <v/>
      </c>
      <c r="AA1813" t="n">
        <v>-4435947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275</v>
      </c>
      <c r="AQ1813" t="s">
        <v>91</v>
      </c>
      <c r="AR1813" t="s">
        <v>92</v>
      </c>
      <c r="AS1813" t="s"/>
      <c r="AT1813" t="s">
        <v>93</v>
      </c>
      <c r="AU1813" t="s"/>
      <c r="AV1813" t="s"/>
      <c r="AW1813" t="s"/>
      <c r="AX1813" t="s"/>
      <c r="AY1813" t="n">
        <v>4435947</v>
      </c>
      <c r="AZ1813" t="s">
        <v>2643</v>
      </c>
      <c r="BA1813" t="s"/>
      <c r="BB1813" t="n">
        <v>2605721</v>
      </c>
      <c r="BC1813" t="n">
        <v>98.90597699999999</v>
      </c>
      <c r="BD1813" t="n">
        <v>8.084483000000001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95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2641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705.35</v>
      </c>
      <c r="L1814" t="s">
        <v>77</v>
      </c>
      <c r="M1814" t="s"/>
      <c r="N1814" t="s">
        <v>2645</v>
      </c>
      <c r="O1814" t="s">
        <v>79</v>
      </c>
      <c r="P1814" t="s">
        <v>2641</v>
      </c>
      <c r="Q1814" t="s"/>
      <c r="R1814" t="s">
        <v>80</v>
      </c>
      <c r="S1814" t="s">
        <v>2646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HYPERLINK("https://hotelmonitor-cachepage.eclerx.com/savepage/tk_1544250493377096_sr_2150.html","info")</f>
        <v/>
      </c>
      <c r="AA1814" t="n">
        <v>-4435947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275</v>
      </c>
      <c r="AQ1814" t="s">
        <v>91</v>
      </c>
      <c r="AR1814" t="s">
        <v>92</v>
      </c>
      <c r="AS1814" t="s"/>
      <c r="AT1814" t="s">
        <v>93</v>
      </c>
      <c r="AU1814" t="s"/>
      <c r="AV1814" t="s"/>
      <c r="AW1814" t="s"/>
      <c r="AX1814" t="s"/>
      <c r="AY1814" t="n">
        <v>4435947</v>
      </c>
      <c r="AZ1814" t="s">
        <v>2643</v>
      </c>
      <c r="BA1814" t="s"/>
      <c r="BB1814" t="n">
        <v>2605721</v>
      </c>
      <c r="BC1814" t="n">
        <v>98.90597699999999</v>
      </c>
      <c r="BD1814" t="n">
        <v>8.084483000000001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95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2641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817.96</v>
      </c>
      <c r="L1815" t="s">
        <v>77</v>
      </c>
      <c r="M1815" t="s"/>
      <c r="N1815" t="s">
        <v>2645</v>
      </c>
      <c r="O1815" t="s">
        <v>79</v>
      </c>
      <c r="P1815" t="s">
        <v>2641</v>
      </c>
      <c r="Q1815" t="s"/>
      <c r="R1815" t="s">
        <v>80</v>
      </c>
      <c r="S1815" t="s">
        <v>2647</v>
      </c>
      <c r="T1815" t="s">
        <v>82</v>
      </c>
      <c r="U1815" t="s">
        <v>83</v>
      </c>
      <c r="V1815" t="s">
        <v>84</v>
      </c>
      <c r="W1815" t="s">
        <v>105</v>
      </c>
      <c r="X1815" t="s"/>
      <c r="Y1815" t="s">
        <v>86</v>
      </c>
      <c r="Z1815">
        <f>HYPERLINK("https://hotelmonitor-cachepage.eclerx.com/savepage/tk_1544250493377096_sr_2150.html","info")</f>
        <v/>
      </c>
      <c r="AA1815" t="n">
        <v>-4435947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275</v>
      </c>
      <c r="AQ1815" t="s">
        <v>91</v>
      </c>
      <c r="AR1815" t="s">
        <v>92</v>
      </c>
      <c r="AS1815" t="s"/>
      <c r="AT1815" t="s">
        <v>93</v>
      </c>
      <c r="AU1815" t="s"/>
      <c r="AV1815" t="s"/>
      <c r="AW1815" t="s"/>
      <c r="AX1815" t="s"/>
      <c r="AY1815" t="n">
        <v>4435947</v>
      </c>
      <c r="AZ1815" t="s">
        <v>2643</v>
      </c>
      <c r="BA1815" t="s"/>
      <c r="BB1815" t="n">
        <v>2605721</v>
      </c>
      <c r="BC1815" t="n">
        <v>98.90597699999999</v>
      </c>
      <c r="BD1815" t="n">
        <v>8.084483000000001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95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2648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3345.2</v>
      </c>
      <c r="L1816" t="s">
        <v>77</v>
      </c>
      <c r="M1816" t="s"/>
      <c r="N1816" t="s">
        <v>163</v>
      </c>
      <c r="O1816" t="s">
        <v>79</v>
      </c>
      <c r="P1816" t="s">
        <v>2648</v>
      </c>
      <c r="Q1816" t="s"/>
      <c r="R1816" t="s">
        <v>80</v>
      </c>
      <c r="S1816" t="s">
        <v>2649</v>
      </c>
      <c r="T1816" t="s">
        <v>82</v>
      </c>
      <c r="U1816" t="s">
        <v>83</v>
      </c>
      <c r="V1816" t="s">
        <v>84</v>
      </c>
      <c r="W1816" t="s">
        <v>105</v>
      </c>
      <c r="X1816" t="s"/>
      <c r="Y1816" t="s">
        <v>86</v>
      </c>
      <c r="Z1816">
        <f>HYPERLINK("https://hotelmonitor-cachepage.eclerx.com/savepage/tk_15442502772003038_sr_2150.html","info")</f>
        <v/>
      </c>
      <c r="AA1816" t="n">
        <v>-6713402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89</v>
      </c>
      <c r="AO1816" t="s">
        <v>2650</v>
      </c>
      <c r="AP1816" t="n">
        <v>198</v>
      </c>
      <c r="AQ1816" t="s">
        <v>91</v>
      </c>
      <c r="AR1816" t="s">
        <v>71</v>
      </c>
      <c r="AS1816" t="s"/>
      <c r="AT1816" t="s">
        <v>93</v>
      </c>
      <c r="AU1816" t="s"/>
      <c r="AV1816" t="s"/>
      <c r="AW1816" t="s"/>
      <c r="AX1816" t="s"/>
      <c r="AY1816" t="n">
        <v>6713402</v>
      </c>
      <c r="AZ1816" t="s">
        <v>2651</v>
      </c>
      <c r="BA1816" t="s"/>
      <c r="BB1816" t="n">
        <v>280023</v>
      </c>
      <c r="BC1816" t="n">
        <v>98.7491073608398</v>
      </c>
      <c r="BD1816" t="n">
        <v>8.059389114379879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95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2648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3555.39</v>
      </c>
      <c r="L1817" t="s">
        <v>77</v>
      </c>
      <c r="M1817" t="s"/>
      <c r="N1817" t="s">
        <v>163</v>
      </c>
      <c r="O1817" t="s">
        <v>79</v>
      </c>
      <c r="P1817" t="s">
        <v>2648</v>
      </c>
      <c r="Q1817" t="s"/>
      <c r="R1817" t="s">
        <v>80</v>
      </c>
      <c r="S1817" t="s">
        <v>2652</v>
      </c>
      <c r="T1817" t="s">
        <v>82</v>
      </c>
      <c r="U1817" t="s">
        <v>83</v>
      </c>
      <c r="V1817" t="s">
        <v>84</v>
      </c>
      <c r="W1817" t="s">
        <v>105</v>
      </c>
      <c r="X1817" t="s"/>
      <c r="Y1817" t="s">
        <v>86</v>
      </c>
      <c r="Z1817">
        <f>HYPERLINK("https://hotelmonitor-cachepage.eclerx.com/savepage/tk_15442502772003038_sr_2150.html","info")</f>
        <v/>
      </c>
      <c r="AA1817" t="n">
        <v>-6713402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89</v>
      </c>
      <c r="AO1817" t="s">
        <v>2653</v>
      </c>
      <c r="AP1817" t="n">
        <v>198</v>
      </c>
      <c r="AQ1817" t="s">
        <v>91</v>
      </c>
      <c r="AR1817" t="s">
        <v>71</v>
      </c>
      <c r="AS1817" t="s"/>
      <c r="AT1817" t="s">
        <v>93</v>
      </c>
      <c r="AU1817" t="s"/>
      <c r="AV1817" t="s"/>
      <c r="AW1817" t="s"/>
      <c r="AX1817" t="s"/>
      <c r="AY1817" t="n">
        <v>6713402</v>
      </c>
      <c r="AZ1817" t="s">
        <v>2651</v>
      </c>
      <c r="BA1817" t="s"/>
      <c r="BB1817" t="n">
        <v>280023</v>
      </c>
      <c r="BC1817" t="n">
        <v>98.7491073608398</v>
      </c>
      <c r="BD1817" t="n">
        <v>8.059389114379879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95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2648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3555.39</v>
      </c>
      <c r="L1818" t="s">
        <v>77</v>
      </c>
      <c r="M1818" t="s"/>
      <c r="N1818" t="s">
        <v>163</v>
      </c>
      <c r="O1818" t="s">
        <v>79</v>
      </c>
      <c r="P1818" t="s">
        <v>2648</v>
      </c>
      <c r="Q1818" t="s"/>
      <c r="R1818" t="s">
        <v>80</v>
      </c>
      <c r="S1818" t="s">
        <v>2652</v>
      </c>
      <c r="T1818" t="s">
        <v>82</v>
      </c>
      <c r="U1818" t="s">
        <v>83</v>
      </c>
      <c r="V1818" t="s">
        <v>84</v>
      </c>
      <c r="W1818" t="s">
        <v>105</v>
      </c>
      <c r="X1818" t="s"/>
      <c r="Y1818" t="s">
        <v>86</v>
      </c>
      <c r="Z1818">
        <f>HYPERLINK("https://hotelmonitor-cachepage.eclerx.com/savepage/tk_15442502772003038_sr_2150.html","info")</f>
        <v/>
      </c>
      <c r="AA1818" t="n">
        <v>-6713402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89</v>
      </c>
      <c r="AO1818" t="s">
        <v>2653</v>
      </c>
      <c r="AP1818" t="n">
        <v>198</v>
      </c>
      <c r="AQ1818" t="s">
        <v>91</v>
      </c>
      <c r="AR1818" t="s">
        <v>71</v>
      </c>
      <c r="AS1818" t="s"/>
      <c r="AT1818" t="s">
        <v>93</v>
      </c>
      <c r="AU1818" t="s"/>
      <c r="AV1818" t="s"/>
      <c r="AW1818" t="s"/>
      <c r="AX1818" t="s"/>
      <c r="AY1818" t="n">
        <v>6713402</v>
      </c>
      <c r="AZ1818" t="s">
        <v>2651</v>
      </c>
      <c r="BA1818" t="s"/>
      <c r="BB1818" t="n">
        <v>280023</v>
      </c>
      <c r="BC1818" t="n">
        <v>98.7491073608398</v>
      </c>
      <c r="BD1818" t="n">
        <v>8.059389114379879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95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2654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1005.5</v>
      </c>
      <c r="L1819" t="s">
        <v>77</v>
      </c>
      <c r="M1819" t="s"/>
      <c r="N1819" t="s">
        <v>2655</v>
      </c>
      <c r="O1819" t="s">
        <v>79</v>
      </c>
      <c r="P1819" t="s">
        <v>2654</v>
      </c>
      <c r="Q1819" t="s"/>
      <c r="R1819" t="s">
        <v>115</v>
      </c>
      <c r="S1819" t="s">
        <v>2656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HYPERLINK("https://hotelmonitor-cachepage.eclerx.com/savepage/tk_15442501964317694_sr_2150.html","info")</f>
        <v/>
      </c>
      <c r="AA1819" t="n">
        <v>-6713333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89</v>
      </c>
      <c r="AO1819" t="s">
        <v>2657</v>
      </c>
      <c r="AP1819" t="n">
        <v>169</v>
      </c>
      <c r="AQ1819" t="s">
        <v>91</v>
      </c>
      <c r="AR1819" t="s">
        <v>71</v>
      </c>
      <c r="AS1819" t="s"/>
      <c r="AT1819" t="s">
        <v>93</v>
      </c>
      <c r="AU1819" t="s"/>
      <c r="AV1819" t="s"/>
      <c r="AW1819" t="s"/>
      <c r="AX1819" t="s"/>
      <c r="AY1819" t="n">
        <v>6713333</v>
      </c>
      <c r="AZ1819" t="s">
        <v>2658</v>
      </c>
      <c r="BA1819" t="s"/>
      <c r="BB1819" t="n">
        <v>1552771</v>
      </c>
      <c r="BC1819" t="n">
        <v>98.83889007568359</v>
      </c>
      <c r="BD1819" t="n">
        <v>8.041335105896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95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2654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1073.23</v>
      </c>
      <c r="L1820" t="s">
        <v>77</v>
      </c>
      <c r="M1820" t="s"/>
      <c r="N1820" t="s">
        <v>2655</v>
      </c>
      <c r="O1820" t="s">
        <v>79</v>
      </c>
      <c r="P1820" t="s">
        <v>2654</v>
      </c>
      <c r="Q1820" t="s"/>
      <c r="R1820" t="s">
        <v>115</v>
      </c>
      <c r="S1820" t="s">
        <v>2659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HYPERLINK("https://hotelmonitor-cachepage.eclerx.com/savepage/tk_15442501964317694_sr_2150.html","info")</f>
        <v/>
      </c>
      <c r="AA1820" t="n">
        <v>-6713333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169</v>
      </c>
      <c r="AQ1820" t="s">
        <v>91</v>
      </c>
      <c r="AR1820" t="s">
        <v>71</v>
      </c>
      <c r="AS1820" t="s"/>
      <c r="AT1820" t="s">
        <v>93</v>
      </c>
      <c r="AU1820" t="s"/>
      <c r="AV1820" t="s"/>
      <c r="AW1820" t="s"/>
      <c r="AX1820" t="s"/>
      <c r="AY1820" t="n">
        <v>6713333</v>
      </c>
      <c r="AZ1820" t="s">
        <v>2658</v>
      </c>
      <c r="BA1820" t="s"/>
      <c r="BB1820" t="n">
        <v>1552771</v>
      </c>
      <c r="BC1820" t="n">
        <v>98.83889007568359</v>
      </c>
      <c r="BD1820" t="n">
        <v>8.041335105896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95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2654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1005.5</v>
      </c>
      <c r="L1821" t="s">
        <v>77</v>
      </c>
      <c r="M1821" t="s"/>
      <c r="N1821" t="s">
        <v>2136</v>
      </c>
      <c r="O1821" t="s">
        <v>79</v>
      </c>
      <c r="P1821" t="s">
        <v>2654</v>
      </c>
      <c r="Q1821" t="s"/>
      <c r="R1821" t="s">
        <v>115</v>
      </c>
      <c r="S1821" t="s">
        <v>2656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HYPERLINK("https://hotelmonitor-cachepage.eclerx.com/savepage/tk_15442501964317694_sr_2150.html","info")</f>
        <v/>
      </c>
      <c r="AA1821" t="n">
        <v>-6713333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89</v>
      </c>
      <c r="AO1821" t="s">
        <v>2657</v>
      </c>
      <c r="AP1821" t="n">
        <v>169</v>
      </c>
      <c r="AQ1821" t="s">
        <v>91</v>
      </c>
      <c r="AR1821" t="s">
        <v>71</v>
      </c>
      <c r="AS1821" t="s"/>
      <c r="AT1821" t="s">
        <v>93</v>
      </c>
      <c r="AU1821" t="s"/>
      <c r="AV1821" t="s"/>
      <c r="AW1821" t="s"/>
      <c r="AX1821" t="s"/>
      <c r="AY1821" t="n">
        <v>6713333</v>
      </c>
      <c r="AZ1821" t="s">
        <v>2658</v>
      </c>
      <c r="BA1821" t="s"/>
      <c r="BB1821" t="n">
        <v>1552771</v>
      </c>
      <c r="BC1821" t="n">
        <v>98.83889007568359</v>
      </c>
      <c r="BD1821" t="n">
        <v>8.041335105896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95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2654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1073.23</v>
      </c>
      <c r="L1822" t="s">
        <v>77</v>
      </c>
      <c r="M1822" t="s"/>
      <c r="N1822" t="s">
        <v>2136</v>
      </c>
      <c r="O1822" t="s">
        <v>79</v>
      </c>
      <c r="P1822" t="s">
        <v>2654</v>
      </c>
      <c r="Q1822" t="s"/>
      <c r="R1822" t="s">
        <v>115</v>
      </c>
      <c r="S1822" t="s">
        <v>2659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>
        <f>HYPERLINK("https://hotelmonitor-cachepage.eclerx.com/savepage/tk_15442501964317694_sr_2150.html","info")</f>
        <v/>
      </c>
      <c r="AA1822" t="n">
        <v>-6713333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169</v>
      </c>
      <c r="AQ1822" t="s">
        <v>91</v>
      </c>
      <c r="AR1822" t="s">
        <v>71</v>
      </c>
      <c r="AS1822" t="s"/>
      <c r="AT1822" t="s">
        <v>93</v>
      </c>
      <c r="AU1822" t="s"/>
      <c r="AV1822" t="s"/>
      <c r="AW1822" t="s"/>
      <c r="AX1822" t="s"/>
      <c r="AY1822" t="n">
        <v>6713333</v>
      </c>
      <c r="AZ1822" t="s">
        <v>2658</v>
      </c>
      <c r="BA1822" t="s"/>
      <c r="BB1822" t="n">
        <v>1552771</v>
      </c>
      <c r="BC1822" t="n">
        <v>98.83889007568359</v>
      </c>
      <c r="BD1822" t="n">
        <v>8.041335105896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95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2660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1410.27</v>
      </c>
      <c r="L1823" t="s">
        <v>77</v>
      </c>
      <c r="M1823" t="s"/>
      <c r="N1823" t="s">
        <v>2661</v>
      </c>
      <c r="O1823" t="s">
        <v>79</v>
      </c>
      <c r="P1823" t="s">
        <v>2660</v>
      </c>
      <c r="Q1823" t="s"/>
      <c r="R1823" t="s">
        <v>115</v>
      </c>
      <c r="S1823" t="s">
        <v>2662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HYPERLINK("https://hotelmonitor-cachepage.eclerx.com/savepage/tk_1544250624643575_sr_2150.html","info")</f>
        <v/>
      </c>
      <c r="AA1823" t="n">
        <v>-6713339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332</v>
      </c>
      <c r="AQ1823" t="s">
        <v>91</v>
      </c>
      <c r="AR1823" t="s">
        <v>92</v>
      </c>
      <c r="AS1823" t="s"/>
      <c r="AT1823" t="s">
        <v>93</v>
      </c>
      <c r="AU1823" t="s"/>
      <c r="AV1823" t="s"/>
      <c r="AW1823" t="s"/>
      <c r="AX1823" t="s"/>
      <c r="AY1823" t="n">
        <v>6713339</v>
      </c>
      <c r="AZ1823" t="s">
        <v>2663</v>
      </c>
      <c r="BA1823" t="s"/>
      <c r="BB1823" t="n">
        <v>148978</v>
      </c>
      <c r="BC1823" t="n">
        <v>98.81322383880619</v>
      </c>
      <c r="BD1823" t="n">
        <v>8.05005135955923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95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2660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1592.26</v>
      </c>
      <c r="L1824" t="s">
        <v>77</v>
      </c>
      <c r="M1824" t="s"/>
      <c r="N1824" t="s">
        <v>2664</v>
      </c>
      <c r="O1824" t="s">
        <v>79</v>
      </c>
      <c r="P1824" t="s">
        <v>2660</v>
      </c>
      <c r="Q1824" t="s"/>
      <c r="R1824" t="s">
        <v>115</v>
      </c>
      <c r="S1824" t="s">
        <v>1962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HYPERLINK("https://hotelmonitor-cachepage.eclerx.com/savepage/tk_1544250624643575_sr_2150.html","info")</f>
        <v/>
      </c>
      <c r="AA1824" t="n">
        <v>-6713339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332</v>
      </c>
      <c r="AQ1824" t="s">
        <v>91</v>
      </c>
      <c r="AR1824" t="s">
        <v>92</v>
      </c>
      <c r="AS1824" t="s"/>
      <c r="AT1824" t="s">
        <v>93</v>
      </c>
      <c r="AU1824" t="s"/>
      <c r="AV1824" t="s"/>
      <c r="AW1824" t="s"/>
      <c r="AX1824" t="s"/>
      <c r="AY1824" t="n">
        <v>6713339</v>
      </c>
      <c r="AZ1824" t="s">
        <v>2663</v>
      </c>
      <c r="BA1824" t="s"/>
      <c r="BB1824" t="n">
        <v>148978</v>
      </c>
      <c r="BC1824" t="n">
        <v>98.81322383880619</v>
      </c>
      <c r="BD1824" t="n">
        <v>8.05005135955923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95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2665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336.99</v>
      </c>
      <c r="L1825" t="s">
        <v>77</v>
      </c>
      <c r="M1825" t="s"/>
      <c r="N1825" t="s">
        <v>2666</v>
      </c>
      <c r="O1825" t="s">
        <v>79</v>
      </c>
      <c r="P1825" t="s">
        <v>2665</v>
      </c>
      <c r="Q1825" t="s"/>
      <c r="R1825" t="s">
        <v>115</v>
      </c>
      <c r="S1825" t="s">
        <v>2667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HYPERLINK("https://hotelmonitor-cachepage.eclerx.com/savepage/tk_15442499630579884_sr_2150.html","info")</f>
        <v/>
      </c>
      <c r="AA1825" t="n">
        <v>-6677136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48</v>
      </c>
      <c r="AQ1825" t="s">
        <v>91</v>
      </c>
      <c r="AR1825" t="s">
        <v>92</v>
      </c>
      <c r="AS1825" t="s"/>
      <c r="AT1825" t="s">
        <v>93</v>
      </c>
      <c r="AU1825" t="s"/>
      <c r="AV1825" t="s"/>
      <c r="AW1825" t="s"/>
      <c r="AX1825" t="s"/>
      <c r="AY1825" t="n">
        <v>6677136</v>
      </c>
      <c r="AZ1825" t="s">
        <v>2668</v>
      </c>
      <c r="BA1825" t="s"/>
      <c r="BB1825" t="n">
        <v>296069</v>
      </c>
      <c r="BC1825" t="n">
        <v>98.91688537597661</v>
      </c>
      <c r="BD1825" t="n">
        <v>8.06006526947021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95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2665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352.6</v>
      </c>
      <c r="L1826" t="s">
        <v>77</v>
      </c>
      <c r="M1826" t="s"/>
      <c r="N1826" t="s">
        <v>2669</v>
      </c>
      <c r="O1826" t="s">
        <v>79</v>
      </c>
      <c r="P1826" t="s">
        <v>2665</v>
      </c>
      <c r="Q1826" t="s"/>
      <c r="R1826" t="s">
        <v>115</v>
      </c>
      <c r="S1826" t="s">
        <v>2670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>
        <f>HYPERLINK("https://hotelmonitor-cachepage.eclerx.com/savepage/tk_15442499630579884_sr_2150.html","info")</f>
        <v/>
      </c>
      <c r="AA1826" t="n">
        <v>-6677136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89</v>
      </c>
      <c r="AO1826" t="s">
        <v>2671</v>
      </c>
      <c r="AP1826" t="n">
        <v>48</v>
      </c>
      <c r="AQ1826" t="s">
        <v>91</v>
      </c>
      <c r="AR1826" t="s">
        <v>71</v>
      </c>
      <c r="AS1826" t="s"/>
      <c r="AT1826" t="s">
        <v>93</v>
      </c>
      <c r="AU1826" t="s"/>
      <c r="AV1826" t="s"/>
      <c r="AW1826" t="s"/>
      <c r="AX1826" t="s"/>
      <c r="AY1826" t="n">
        <v>6677136</v>
      </c>
      <c r="AZ1826" t="s">
        <v>2668</v>
      </c>
      <c r="BA1826" t="s"/>
      <c r="BB1826" t="n">
        <v>296069</v>
      </c>
      <c r="BC1826" t="n">
        <v>98.91688537597661</v>
      </c>
      <c r="BD1826" t="n">
        <v>8.06006526947021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95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2665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352.6</v>
      </c>
      <c r="L1827" t="s">
        <v>77</v>
      </c>
      <c r="M1827" t="s"/>
      <c r="N1827" t="s">
        <v>2669</v>
      </c>
      <c r="O1827" t="s">
        <v>79</v>
      </c>
      <c r="P1827" t="s">
        <v>2665</v>
      </c>
      <c r="Q1827" t="s"/>
      <c r="R1827" t="s">
        <v>115</v>
      </c>
      <c r="S1827" t="s">
        <v>2670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>
        <f>HYPERLINK("https://hotelmonitor-cachepage.eclerx.com/savepage/tk_15442499630579884_sr_2150.html","info")</f>
        <v/>
      </c>
      <c r="AA1827" t="n">
        <v>-6677136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89</v>
      </c>
      <c r="AO1827" t="s">
        <v>2671</v>
      </c>
      <c r="AP1827" t="n">
        <v>48</v>
      </c>
      <c r="AQ1827" t="s">
        <v>91</v>
      </c>
      <c r="AR1827" t="s">
        <v>71</v>
      </c>
      <c r="AS1827" t="s"/>
      <c r="AT1827" t="s">
        <v>93</v>
      </c>
      <c r="AU1827" t="s"/>
      <c r="AV1827" t="s"/>
      <c r="AW1827" t="s"/>
      <c r="AX1827" t="s"/>
      <c r="AY1827" t="n">
        <v>6677136</v>
      </c>
      <c r="AZ1827" t="s">
        <v>2668</v>
      </c>
      <c r="BA1827" t="s"/>
      <c r="BB1827" t="n">
        <v>296069</v>
      </c>
      <c r="BC1827" t="n">
        <v>98.91688537597661</v>
      </c>
      <c r="BD1827" t="n">
        <v>8.06006526947021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95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2665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467.74</v>
      </c>
      <c r="L1828" t="s">
        <v>77</v>
      </c>
      <c r="M1828" t="s"/>
      <c r="N1828" t="s">
        <v>2672</v>
      </c>
      <c r="O1828" t="s">
        <v>79</v>
      </c>
      <c r="P1828" t="s">
        <v>2665</v>
      </c>
      <c r="Q1828" t="s"/>
      <c r="R1828" t="s">
        <v>115</v>
      </c>
      <c r="S1828" t="s">
        <v>2673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>
        <f>HYPERLINK("https://hotelmonitor-cachepage.eclerx.com/savepage/tk_15442499630579884_sr_2150.html","info")</f>
        <v/>
      </c>
      <c r="AA1828" t="n">
        <v>-6677136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89</v>
      </c>
      <c r="AO1828" t="s">
        <v>1229</v>
      </c>
      <c r="AP1828" t="n">
        <v>48</v>
      </c>
      <c r="AQ1828" t="s">
        <v>91</v>
      </c>
      <c r="AR1828" t="s">
        <v>71</v>
      </c>
      <c r="AS1828" t="s"/>
      <c r="AT1828" t="s">
        <v>93</v>
      </c>
      <c r="AU1828" t="s"/>
      <c r="AV1828" t="s"/>
      <c r="AW1828" t="s"/>
      <c r="AX1828" t="s"/>
      <c r="AY1828" t="n">
        <v>6677136</v>
      </c>
      <c r="AZ1828" t="s">
        <v>2668</v>
      </c>
      <c r="BA1828" t="s"/>
      <c r="BB1828" t="n">
        <v>296069</v>
      </c>
      <c r="BC1828" t="n">
        <v>98.91688537597661</v>
      </c>
      <c r="BD1828" t="n">
        <v>8.06006526947021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95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2665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467.74</v>
      </c>
      <c r="L1829" t="s">
        <v>77</v>
      </c>
      <c r="M1829" t="s"/>
      <c r="N1829" t="s">
        <v>2672</v>
      </c>
      <c r="O1829" t="s">
        <v>79</v>
      </c>
      <c r="P1829" t="s">
        <v>2665</v>
      </c>
      <c r="Q1829" t="s"/>
      <c r="R1829" t="s">
        <v>115</v>
      </c>
      <c r="S1829" t="s">
        <v>2673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HYPERLINK("https://hotelmonitor-cachepage.eclerx.com/savepage/tk_15442499630579884_sr_2150.html","info")</f>
        <v/>
      </c>
      <c r="AA1829" t="n">
        <v>-6677136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89</v>
      </c>
      <c r="AO1829" t="s">
        <v>1229</v>
      </c>
      <c r="AP1829" t="n">
        <v>48</v>
      </c>
      <c r="AQ1829" t="s">
        <v>91</v>
      </c>
      <c r="AR1829" t="s">
        <v>71</v>
      </c>
      <c r="AS1829" t="s"/>
      <c r="AT1829" t="s">
        <v>93</v>
      </c>
      <c r="AU1829" t="s"/>
      <c r="AV1829" t="s"/>
      <c r="AW1829" t="s"/>
      <c r="AX1829" t="s"/>
      <c r="AY1829" t="n">
        <v>6677136</v>
      </c>
      <c r="AZ1829" t="s">
        <v>2668</v>
      </c>
      <c r="BA1829" t="s"/>
      <c r="BB1829" t="n">
        <v>296069</v>
      </c>
      <c r="BC1829" t="n">
        <v>98.91688537597661</v>
      </c>
      <c r="BD1829" t="n">
        <v>8.06006526947021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95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2665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489.33</v>
      </c>
      <c r="L1830" t="s">
        <v>77</v>
      </c>
      <c r="M1830" t="s"/>
      <c r="N1830" t="s">
        <v>2674</v>
      </c>
      <c r="O1830" t="s">
        <v>79</v>
      </c>
      <c r="P1830" t="s">
        <v>2665</v>
      </c>
      <c r="Q1830" t="s"/>
      <c r="R1830" t="s">
        <v>115</v>
      </c>
      <c r="S1830" t="s">
        <v>2675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>
        <f>HYPERLINK("https://hotelmonitor-cachepage.eclerx.com/savepage/tk_15442499630579884_sr_2150.html","info")</f>
        <v/>
      </c>
      <c r="AA1830" t="n">
        <v>-6677136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89</v>
      </c>
      <c r="AO1830" t="s">
        <v>2676</v>
      </c>
      <c r="AP1830" t="n">
        <v>48</v>
      </c>
      <c r="AQ1830" t="s">
        <v>91</v>
      </c>
      <c r="AR1830" t="s">
        <v>71</v>
      </c>
      <c r="AS1830" t="s"/>
      <c r="AT1830" t="s">
        <v>93</v>
      </c>
      <c r="AU1830" t="s"/>
      <c r="AV1830" t="s"/>
      <c r="AW1830" t="s"/>
      <c r="AX1830" t="s"/>
      <c r="AY1830" t="n">
        <v>6677136</v>
      </c>
      <c r="AZ1830" t="s">
        <v>2668</v>
      </c>
      <c r="BA1830" t="s"/>
      <c r="BB1830" t="n">
        <v>296069</v>
      </c>
      <c r="BC1830" t="n">
        <v>98.91688537597661</v>
      </c>
      <c r="BD1830" t="n">
        <v>8.06006526947021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95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2665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489.33</v>
      </c>
      <c r="L1831" t="s">
        <v>77</v>
      </c>
      <c r="M1831" t="s"/>
      <c r="N1831" t="s">
        <v>2674</v>
      </c>
      <c r="O1831" t="s">
        <v>79</v>
      </c>
      <c r="P1831" t="s">
        <v>2665</v>
      </c>
      <c r="Q1831" t="s"/>
      <c r="R1831" t="s">
        <v>115</v>
      </c>
      <c r="S1831" t="s">
        <v>2675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>
        <f>HYPERLINK("https://hotelmonitor-cachepage.eclerx.com/savepage/tk_15442499630579884_sr_2150.html","info")</f>
        <v/>
      </c>
      <c r="AA1831" t="n">
        <v>-6677136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89</v>
      </c>
      <c r="AO1831" t="s">
        <v>2676</v>
      </c>
      <c r="AP1831" t="n">
        <v>48</v>
      </c>
      <c r="AQ1831" t="s">
        <v>91</v>
      </c>
      <c r="AR1831" t="s">
        <v>71</v>
      </c>
      <c r="AS1831" t="s"/>
      <c r="AT1831" t="s">
        <v>93</v>
      </c>
      <c r="AU1831" t="s"/>
      <c r="AV1831" t="s"/>
      <c r="AW1831" t="s"/>
      <c r="AX1831" t="s"/>
      <c r="AY1831" t="n">
        <v>6677136</v>
      </c>
      <c r="AZ1831" t="s">
        <v>2668</v>
      </c>
      <c r="BA1831" t="s"/>
      <c r="BB1831" t="n">
        <v>296069</v>
      </c>
      <c r="BC1831" t="n">
        <v>98.91688537597661</v>
      </c>
      <c r="BD1831" t="n">
        <v>8.06006526947021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95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2677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592.08</v>
      </c>
      <c r="L1832" t="s">
        <v>77</v>
      </c>
      <c r="M1832" t="s"/>
      <c r="N1832" t="s">
        <v>2678</v>
      </c>
      <c r="O1832" t="s">
        <v>79</v>
      </c>
      <c r="P1832" t="s">
        <v>2677</v>
      </c>
      <c r="Q1832" t="s"/>
      <c r="R1832" t="s">
        <v>359</v>
      </c>
      <c r="S1832" t="s">
        <v>2679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>
        <f>HYPERLINK("https://hotelmonitor-cachepage.eclerx.com/savepage/tk_1544250814257039_sr_2150.html","info")</f>
        <v/>
      </c>
      <c r="AA1832" t="n">
        <v>-3791864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89</v>
      </c>
      <c r="AO1832" t="s">
        <v>2680</v>
      </c>
      <c r="AP1832" t="n">
        <v>400</v>
      </c>
      <c r="AQ1832" t="s">
        <v>91</v>
      </c>
      <c r="AR1832" t="s">
        <v>71</v>
      </c>
      <c r="AS1832" t="s"/>
      <c r="AT1832" t="s">
        <v>93</v>
      </c>
      <c r="AU1832" t="s"/>
      <c r="AV1832" t="s"/>
      <c r="AW1832" t="s"/>
      <c r="AX1832" t="s"/>
      <c r="AY1832" t="n">
        <v>3791864</v>
      </c>
      <c r="AZ1832" t="s">
        <v>2681</v>
      </c>
      <c r="BA1832" t="s"/>
      <c r="BB1832" t="n">
        <v>545438</v>
      </c>
      <c r="BC1832" t="n">
        <v>98.9160262048244</v>
      </c>
      <c r="BD1832" t="n">
        <v>8.0656896111912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95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2677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842.46</v>
      </c>
      <c r="L1833" t="s">
        <v>77</v>
      </c>
      <c r="M1833" t="s"/>
      <c r="N1833" t="s">
        <v>2678</v>
      </c>
      <c r="O1833" t="s">
        <v>79</v>
      </c>
      <c r="P1833" t="s">
        <v>2677</v>
      </c>
      <c r="Q1833" t="s"/>
      <c r="R1833" t="s">
        <v>359</v>
      </c>
      <c r="S1833" t="s">
        <v>654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>
        <f>HYPERLINK("https://hotelmonitor-cachepage.eclerx.com/savepage/tk_1544250814257039_sr_2150.html","info")</f>
        <v/>
      </c>
      <c r="AA1833" t="n">
        <v>-3791864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400</v>
      </c>
      <c r="AQ1833" t="s">
        <v>91</v>
      </c>
      <c r="AR1833" t="s">
        <v>92</v>
      </c>
      <c r="AS1833" t="s"/>
      <c r="AT1833" t="s">
        <v>93</v>
      </c>
      <c r="AU1833" t="s"/>
      <c r="AV1833" t="s"/>
      <c r="AW1833" t="s"/>
      <c r="AX1833" t="s"/>
      <c r="AY1833" t="n">
        <v>3791864</v>
      </c>
      <c r="AZ1833" t="s">
        <v>2681</v>
      </c>
      <c r="BA1833" t="s"/>
      <c r="BB1833" t="n">
        <v>545438</v>
      </c>
      <c r="BC1833" t="n">
        <v>98.9160262048244</v>
      </c>
      <c r="BD1833" t="n">
        <v>8.0656896111912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95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2677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592.08</v>
      </c>
      <c r="L1834" t="s">
        <v>77</v>
      </c>
      <c r="M1834" t="s"/>
      <c r="N1834" t="s">
        <v>2682</v>
      </c>
      <c r="O1834" t="s">
        <v>79</v>
      </c>
      <c r="P1834" t="s">
        <v>2677</v>
      </c>
      <c r="Q1834" t="s"/>
      <c r="R1834" t="s">
        <v>359</v>
      </c>
      <c r="S1834" t="s">
        <v>2679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>
        <f>HYPERLINK("https://hotelmonitor-cachepage.eclerx.com/savepage/tk_1544250814257039_sr_2150.html","info")</f>
        <v/>
      </c>
      <c r="AA1834" t="n">
        <v>-3791864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89</v>
      </c>
      <c r="AO1834" t="s">
        <v>2680</v>
      </c>
      <c r="AP1834" t="n">
        <v>400</v>
      </c>
      <c r="AQ1834" t="s">
        <v>91</v>
      </c>
      <c r="AR1834" t="s">
        <v>71</v>
      </c>
      <c r="AS1834" t="s"/>
      <c r="AT1834" t="s">
        <v>93</v>
      </c>
      <c r="AU1834" t="s"/>
      <c r="AV1834" t="s"/>
      <c r="AW1834" t="s"/>
      <c r="AX1834" t="s"/>
      <c r="AY1834" t="n">
        <v>3791864</v>
      </c>
      <c r="AZ1834" t="s">
        <v>2681</v>
      </c>
      <c r="BA1834" t="s"/>
      <c r="BB1834" t="n">
        <v>545438</v>
      </c>
      <c r="BC1834" t="n">
        <v>98.9160262048244</v>
      </c>
      <c r="BD1834" t="n">
        <v>8.0656896111912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95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2677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842.46</v>
      </c>
      <c r="L1835" t="s">
        <v>77</v>
      </c>
      <c r="M1835" t="s"/>
      <c r="N1835" t="s">
        <v>2682</v>
      </c>
      <c r="O1835" t="s">
        <v>79</v>
      </c>
      <c r="P1835" t="s">
        <v>2677</v>
      </c>
      <c r="Q1835" t="s"/>
      <c r="R1835" t="s">
        <v>359</v>
      </c>
      <c r="S1835" t="s">
        <v>654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>
        <f>HYPERLINK("https://hotelmonitor-cachepage.eclerx.com/savepage/tk_1544250814257039_sr_2150.html","info")</f>
        <v/>
      </c>
      <c r="AA1835" t="n">
        <v>-3791864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400</v>
      </c>
      <c r="AQ1835" t="s">
        <v>91</v>
      </c>
      <c r="AR1835" t="s">
        <v>92</v>
      </c>
      <c r="AS1835" t="s"/>
      <c r="AT1835" t="s">
        <v>93</v>
      </c>
      <c r="AU1835" t="s"/>
      <c r="AV1835" t="s"/>
      <c r="AW1835" t="s"/>
      <c r="AX1835" t="s"/>
      <c r="AY1835" t="n">
        <v>3791864</v>
      </c>
      <c r="AZ1835" t="s">
        <v>2681</v>
      </c>
      <c r="BA1835" t="s"/>
      <c r="BB1835" t="n">
        <v>545438</v>
      </c>
      <c r="BC1835" t="n">
        <v>98.9160262048244</v>
      </c>
      <c r="BD1835" t="n">
        <v>8.0656896111912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95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2683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3325</v>
      </c>
      <c r="L1836" t="s">
        <v>77</v>
      </c>
      <c r="M1836" t="s"/>
      <c r="N1836" t="s">
        <v>2684</v>
      </c>
      <c r="O1836" t="s">
        <v>79</v>
      </c>
      <c r="P1836" t="s">
        <v>2683</v>
      </c>
      <c r="Q1836" t="s"/>
      <c r="R1836" t="s">
        <v>148</v>
      </c>
      <c r="S1836" t="s">
        <v>2685</v>
      </c>
      <c r="T1836" t="s">
        <v>82</v>
      </c>
      <c r="U1836" t="s">
        <v>83</v>
      </c>
      <c r="V1836" t="s">
        <v>84</v>
      </c>
      <c r="W1836" t="s">
        <v>105</v>
      </c>
      <c r="X1836" t="s"/>
      <c r="Y1836" t="s">
        <v>86</v>
      </c>
      <c r="Z1836">
        <f>HYPERLINK("https://hotelmonitor-cachepage.eclerx.com/savepage/tk_15442507391165552_sr_2150.html","info")</f>
        <v/>
      </c>
      <c r="AA1836" t="n">
        <v>-6797499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373</v>
      </c>
      <c r="AQ1836" t="s">
        <v>91</v>
      </c>
      <c r="AR1836" t="s">
        <v>92</v>
      </c>
      <c r="AS1836" t="s"/>
      <c r="AT1836" t="s">
        <v>93</v>
      </c>
      <c r="AU1836" t="s"/>
      <c r="AV1836" t="s"/>
      <c r="AW1836" t="s"/>
      <c r="AX1836" t="s"/>
      <c r="AY1836" t="n">
        <v>6797499</v>
      </c>
      <c r="AZ1836" t="s"/>
      <c r="BA1836" t="s"/>
      <c r="BB1836" t="n">
        <v>5239046</v>
      </c>
      <c r="BC1836" t="n">
        <v>98.823958</v>
      </c>
      <c r="BD1836" t="n">
        <v>8.02915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95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2683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4750</v>
      </c>
      <c r="L1837" t="s">
        <v>77</v>
      </c>
      <c r="M1837" t="s"/>
      <c r="N1837" t="s">
        <v>2684</v>
      </c>
      <c r="O1837" t="s">
        <v>79</v>
      </c>
      <c r="P1837" t="s">
        <v>2683</v>
      </c>
      <c r="Q1837" t="s"/>
      <c r="R1837" t="s">
        <v>148</v>
      </c>
      <c r="S1837" t="s">
        <v>2686</v>
      </c>
      <c r="T1837" t="s">
        <v>82</v>
      </c>
      <c r="U1837" t="s">
        <v>83</v>
      </c>
      <c r="V1837" t="s">
        <v>84</v>
      </c>
      <c r="W1837" t="s">
        <v>105</v>
      </c>
      <c r="X1837" t="s"/>
      <c r="Y1837" t="s">
        <v>86</v>
      </c>
      <c r="Z1837">
        <f>HYPERLINK("https://hotelmonitor-cachepage.eclerx.com/savepage/tk_15442507391165552_sr_2150.html","info")</f>
        <v/>
      </c>
      <c r="AA1837" t="n">
        <v>-6797499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373</v>
      </c>
      <c r="AQ1837" t="s">
        <v>91</v>
      </c>
      <c r="AR1837" t="s">
        <v>92</v>
      </c>
      <c r="AS1837" t="s"/>
      <c r="AT1837" t="s">
        <v>93</v>
      </c>
      <c r="AU1837" t="s"/>
      <c r="AV1837" t="s"/>
      <c r="AW1837" t="s"/>
      <c r="AX1837" t="s"/>
      <c r="AY1837" t="n">
        <v>6797499</v>
      </c>
      <c r="AZ1837" t="s"/>
      <c r="BA1837" t="s"/>
      <c r="BB1837" t="n">
        <v>5239046</v>
      </c>
      <c r="BC1837" t="n">
        <v>98.823958</v>
      </c>
      <c r="BD1837" t="n">
        <v>8.02915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95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2683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3908.33</v>
      </c>
      <c r="L1838" t="s">
        <v>77</v>
      </c>
      <c r="M1838" t="s"/>
      <c r="N1838" t="s">
        <v>2687</v>
      </c>
      <c r="O1838" t="s">
        <v>79</v>
      </c>
      <c r="P1838" t="s">
        <v>2683</v>
      </c>
      <c r="Q1838" t="s"/>
      <c r="R1838" t="s">
        <v>148</v>
      </c>
      <c r="S1838" t="s">
        <v>2688</v>
      </c>
      <c r="T1838" t="s">
        <v>82</v>
      </c>
      <c r="U1838" t="s">
        <v>83</v>
      </c>
      <c r="V1838" t="s">
        <v>84</v>
      </c>
      <c r="W1838" t="s">
        <v>105</v>
      </c>
      <c r="X1838" t="s"/>
      <c r="Y1838" t="s">
        <v>86</v>
      </c>
      <c r="Z1838">
        <f>HYPERLINK("https://hotelmonitor-cachepage.eclerx.com/savepage/tk_15442507391165552_sr_2150.html","info")</f>
        <v/>
      </c>
      <c r="AA1838" t="n">
        <v>-6797499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373</v>
      </c>
      <c r="AQ1838" t="s">
        <v>91</v>
      </c>
      <c r="AR1838" t="s">
        <v>92</v>
      </c>
      <c r="AS1838" t="s"/>
      <c r="AT1838" t="s">
        <v>93</v>
      </c>
      <c r="AU1838" t="s"/>
      <c r="AV1838" t="s"/>
      <c r="AW1838" t="s"/>
      <c r="AX1838" t="s"/>
      <c r="AY1838" t="n">
        <v>6797499</v>
      </c>
      <c r="AZ1838" t="s"/>
      <c r="BA1838" t="s"/>
      <c r="BB1838" t="n">
        <v>5239046</v>
      </c>
      <c r="BC1838" t="n">
        <v>98.823958</v>
      </c>
      <c r="BD1838" t="n">
        <v>8.02915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95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2683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5583.33</v>
      </c>
      <c r="L1839" t="s">
        <v>77</v>
      </c>
      <c r="M1839" t="s"/>
      <c r="N1839" t="s">
        <v>2687</v>
      </c>
      <c r="O1839" t="s">
        <v>79</v>
      </c>
      <c r="P1839" t="s">
        <v>2683</v>
      </c>
      <c r="Q1839" t="s"/>
      <c r="R1839" t="s">
        <v>148</v>
      </c>
      <c r="S1839" t="s">
        <v>2689</v>
      </c>
      <c r="T1839" t="s">
        <v>82</v>
      </c>
      <c r="U1839" t="s">
        <v>83</v>
      </c>
      <c r="V1839" t="s">
        <v>84</v>
      </c>
      <c r="W1839" t="s">
        <v>105</v>
      </c>
      <c r="X1839" t="s"/>
      <c r="Y1839" t="s">
        <v>86</v>
      </c>
      <c r="Z1839">
        <f>HYPERLINK("https://hotelmonitor-cachepage.eclerx.com/savepage/tk_15442507391165552_sr_2150.html","info")</f>
        <v/>
      </c>
      <c r="AA1839" t="n">
        <v>-6797499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373</v>
      </c>
      <c r="AQ1839" t="s">
        <v>91</v>
      </c>
      <c r="AR1839" t="s">
        <v>92</v>
      </c>
      <c r="AS1839" t="s"/>
      <c r="AT1839" t="s">
        <v>93</v>
      </c>
      <c r="AU1839" t="s"/>
      <c r="AV1839" t="s"/>
      <c r="AW1839" t="s"/>
      <c r="AX1839" t="s"/>
      <c r="AY1839" t="n">
        <v>6797499</v>
      </c>
      <c r="AZ1839" t="s"/>
      <c r="BA1839" t="s"/>
      <c r="BB1839" t="n">
        <v>5239046</v>
      </c>
      <c r="BC1839" t="n">
        <v>98.823958</v>
      </c>
      <c r="BD1839" t="n">
        <v>8.02915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95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2683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4608.33</v>
      </c>
      <c r="L1840" t="s">
        <v>77</v>
      </c>
      <c r="M1840" t="s"/>
      <c r="N1840" t="s">
        <v>208</v>
      </c>
      <c r="O1840" t="s">
        <v>79</v>
      </c>
      <c r="P1840" t="s">
        <v>2683</v>
      </c>
      <c r="Q1840" t="s"/>
      <c r="R1840" t="s">
        <v>148</v>
      </c>
      <c r="S1840" t="s">
        <v>2690</v>
      </c>
      <c r="T1840" t="s">
        <v>82</v>
      </c>
      <c r="U1840" t="s">
        <v>83</v>
      </c>
      <c r="V1840" t="s">
        <v>84</v>
      </c>
      <c r="W1840" t="s">
        <v>105</v>
      </c>
      <c r="X1840" t="s"/>
      <c r="Y1840" t="s">
        <v>86</v>
      </c>
      <c r="Z1840">
        <f>HYPERLINK("https://hotelmonitor-cachepage.eclerx.com/savepage/tk_15442507391165552_sr_2150.html","info")</f>
        <v/>
      </c>
      <c r="AA1840" t="n">
        <v>-6797499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373</v>
      </c>
      <c r="AQ1840" t="s">
        <v>91</v>
      </c>
      <c r="AR1840" t="s">
        <v>92</v>
      </c>
      <c r="AS1840" t="s"/>
      <c r="AT1840" t="s">
        <v>93</v>
      </c>
      <c r="AU1840" t="s"/>
      <c r="AV1840" t="s"/>
      <c r="AW1840" t="s"/>
      <c r="AX1840" t="s"/>
      <c r="AY1840" t="n">
        <v>6797499</v>
      </c>
      <c r="AZ1840" t="s"/>
      <c r="BA1840" t="s"/>
      <c r="BB1840" t="n">
        <v>5239046</v>
      </c>
      <c r="BC1840" t="n">
        <v>98.823958</v>
      </c>
      <c r="BD1840" t="n">
        <v>8.02915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95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2683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6583.33</v>
      </c>
      <c r="L1841" t="s">
        <v>77</v>
      </c>
      <c r="M1841" t="s"/>
      <c r="N1841" t="s">
        <v>208</v>
      </c>
      <c r="O1841" t="s">
        <v>79</v>
      </c>
      <c r="P1841" t="s">
        <v>2683</v>
      </c>
      <c r="Q1841" t="s"/>
      <c r="R1841" t="s">
        <v>148</v>
      </c>
      <c r="S1841" t="s">
        <v>2691</v>
      </c>
      <c r="T1841" t="s">
        <v>82</v>
      </c>
      <c r="U1841" t="s">
        <v>83</v>
      </c>
      <c r="V1841" t="s">
        <v>84</v>
      </c>
      <c r="W1841" t="s">
        <v>105</v>
      </c>
      <c r="X1841" t="s"/>
      <c r="Y1841" t="s">
        <v>86</v>
      </c>
      <c r="Z1841">
        <f>HYPERLINK("https://hotelmonitor-cachepage.eclerx.com/savepage/tk_15442507391165552_sr_2150.html","info")</f>
        <v/>
      </c>
      <c r="AA1841" t="n">
        <v>-6797499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373</v>
      </c>
      <c r="AQ1841" t="s">
        <v>91</v>
      </c>
      <c r="AR1841" t="s">
        <v>92</v>
      </c>
      <c r="AS1841" t="s"/>
      <c r="AT1841" t="s">
        <v>93</v>
      </c>
      <c r="AU1841" t="s"/>
      <c r="AV1841" t="s"/>
      <c r="AW1841" t="s"/>
      <c r="AX1841" t="s"/>
      <c r="AY1841" t="n">
        <v>6797499</v>
      </c>
      <c r="AZ1841" t="s"/>
      <c r="BA1841" t="s"/>
      <c r="BB1841" t="n">
        <v>5239046</v>
      </c>
      <c r="BC1841" t="n">
        <v>98.823958</v>
      </c>
      <c r="BD1841" t="n">
        <v>8.02915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95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2692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1245.44</v>
      </c>
      <c r="L1842" t="s">
        <v>77</v>
      </c>
      <c r="M1842" t="s"/>
      <c r="N1842" t="s">
        <v>447</v>
      </c>
      <c r="O1842" t="s">
        <v>79</v>
      </c>
      <c r="P1842" t="s">
        <v>2692</v>
      </c>
      <c r="Q1842" t="s"/>
      <c r="R1842" t="s">
        <v>359</v>
      </c>
      <c r="S1842" t="s">
        <v>2693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>
        <f>HYPERLINK("https://hotelmonitor-cachepage.eclerx.com/savepage/tk_15442509667024298_sr_2150.html","info")</f>
        <v/>
      </c>
      <c r="AA1842" t="n">
        <v>-6797541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89</v>
      </c>
      <c r="AO1842" t="s">
        <v>2694</v>
      </c>
      <c r="AP1842" t="n">
        <v>437</v>
      </c>
      <c r="AQ1842" t="s">
        <v>91</v>
      </c>
      <c r="AR1842" t="s">
        <v>71</v>
      </c>
      <c r="AS1842" t="s"/>
      <c r="AT1842" t="s">
        <v>93</v>
      </c>
      <c r="AU1842" t="s"/>
      <c r="AV1842" t="s"/>
      <c r="AW1842" t="s"/>
      <c r="AX1842" t="s"/>
      <c r="AY1842" t="n">
        <v>6797541</v>
      </c>
      <c r="AZ1842" t="s"/>
      <c r="BA1842" t="s"/>
      <c r="BB1842" t="n">
        <v>2802632</v>
      </c>
      <c r="BC1842" t="n">
        <v>98.83828210000001</v>
      </c>
      <c r="BD1842" t="n">
        <v>8.053056100000001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95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2695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805.04</v>
      </c>
      <c r="L1843" t="s">
        <v>77</v>
      </c>
      <c r="M1843" t="s"/>
      <c r="N1843" t="s">
        <v>2696</v>
      </c>
      <c r="O1843" t="s">
        <v>79</v>
      </c>
      <c r="P1843" t="s">
        <v>2695</v>
      </c>
      <c r="Q1843" t="s"/>
      <c r="R1843" t="s">
        <v>237</v>
      </c>
      <c r="S1843" t="s">
        <v>2697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>
        <f>HYPERLINK("https://hotelmonitor-cachepage.eclerx.com/savepage/tk_15442508091302247_sr_2150.html","info")</f>
        <v/>
      </c>
      <c r="AA1843" t="n">
        <v>-3791752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89</v>
      </c>
      <c r="AO1843" t="s">
        <v>2698</v>
      </c>
      <c r="AP1843" t="n">
        <v>397</v>
      </c>
      <c r="AQ1843" t="s">
        <v>91</v>
      </c>
      <c r="AR1843" t="s">
        <v>71</v>
      </c>
      <c r="AS1843" t="s"/>
      <c r="AT1843" t="s">
        <v>93</v>
      </c>
      <c r="AU1843" t="s"/>
      <c r="AV1843" t="s"/>
      <c r="AW1843" t="s"/>
      <c r="AX1843" t="s"/>
      <c r="AY1843" t="n">
        <v>3791752</v>
      </c>
      <c r="AZ1843" t="s">
        <v>2699</v>
      </c>
      <c r="BA1843" t="s"/>
      <c r="BB1843" t="n">
        <v>1373397</v>
      </c>
      <c r="BC1843" t="n">
        <v>98.9084556698799</v>
      </c>
      <c r="BD1843" t="n">
        <v>8.07816870655366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95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2695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805.04</v>
      </c>
      <c r="L1844" t="s">
        <v>77</v>
      </c>
      <c r="M1844" t="s"/>
      <c r="N1844" t="s">
        <v>2696</v>
      </c>
      <c r="O1844" t="s">
        <v>79</v>
      </c>
      <c r="P1844" t="s">
        <v>2695</v>
      </c>
      <c r="Q1844" t="s"/>
      <c r="R1844" t="s">
        <v>237</v>
      </c>
      <c r="S1844" t="s">
        <v>2697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HYPERLINK("https://hotelmonitor-cachepage.eclerx.com/savepage/tk_15442508091302247_sr_2150.html","info")</f>
        <v/>
      </c>
      <c r="AA1844" t="n">
        <v>-3791752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89</v>
      </c>
      <c r="AO1844" t="s">
        <v>2698</v>
      </c>
      <c r="AP1844" t="n">
        <v>397</v>
      </c>
      <c r="AQ1844" t="s">
        <v>91</v>
      </c>
      <c r="AR1844" t="s">
        <v>261</v>
      </c>
      <c r="AS1844" t="s"/>
      <c r="AT1844" t="s">
        <v>93</v>
      </c>
      <c r="AU1844" t="s"/>
      <c r="AV1844" t="s"/>
      <c r="AW1844" t="s"/>
      <c r="AX1844" t="s"/>
      <c r="AY1844" t="n">
        <v>3791752</v>
      </c>
      <c r="AZ1844" t="s">
        <v>2699</v>
      </c>
      <c r="BA1844" t="s"/>
      <c r="BB1844" t="n">
        <v>1373397</v>
      </c>
      <c r="BC1844" t="n">
        <v>98.9084556698799</v>
      </c>
      <c r="BD1844" t="n">
        <v>8.07816870655366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95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2695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1057.05</v>
      </c>
      <c r="L1845" t="s">
        <v>77</v>
      </c>
      <c r="M1845" t="s"/>
      <c r="N1845" t="s">
        <v>2696</v>
      </c>
      <c r="O1845" t="s">
        <v>79</v>
      </c>
      <c r="P1845" t="s">
        <v>2695</v>
      </c>
      <c r="Q1845" t="s"/>
      <c r="R1845" t="s">
        <v>237</v>
      </c>
      <c r="S1845" t="s">
        <v>2700</v>
      </c>
      <c r="T1845" t="s">
        <v>82</v>
      </c>
      <c r="U1845" t="s">
        <v>83</v>
      </c>
      <c r="V1845" t="s">
        <v>84</v>
      </c>
      <c r="W1845" t="s">
        <v>105</v>
      </c>
      <c r="X1845" t="s"/>
      <c r="Y1845" t="s">
        <v>86</v>
      </c>
      <c r="Z1845">
        <f>HYPERLINK("https://hotelmonitor-cachepage.eclerx.com/savepage/tk_15442508091302247_sr_2150.html","info")</f>
        <v/>
      </c>
      <c r="AA1845" t="n">
        <v>-3791752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89</v>
      </c>
      <c r="AO1845" t="s">
        <v>2698</v>
      </c>
      <c r="AP1845" t="n">
        <v>397</v>
      </c>
      <c r="AQ1845" t="s">
        <v>91</v>
      </c>
      <c r="AR1845" t="s">
        <v>71</v>
      </c>
      <c r="AS1845" t="s"/>
      <c r="AT1845" t="s">
        <v>93</v>
      </c>
      <c r="AU1845" t="s"/>
      <c r="AV1845" t="s"/>
      <c r="AW1845" t="s"/>
      <c r="AX1845" t="s"/>
      <c r="AY1845" t="n">
        <v>3791752</v>
      </c>
      <c r="AZ1845" t="s">
        <v>2699</v>
      </c>
      <c r="BA1845" t="s"/>
      <c r="BB1845" t="n">
        <v>1373397</v>
      </c>
      <c r="BC1845" t="n">
        <v>98.9084556698799</v>
      </c>
      <c r="BD1845" t="n">
        <v>8.07816870655366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95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2695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1057.05</v>
      </c>
      <c r="L1846" t="s">
        <v>77</v>
      </c>
      <c r="M1846" t="s"/>
      <c r="N1846" t="s">
        <v>2696</v>
      </c>
      <c r="O1846" t="s">
        <v>79</v>
      </c>
      <c r="P1846" t="s">
        <v>2695</v>
      </c>
      <c r="Q1846" t="s"/>
      <c r="R1846" t="s">
        <v>237</v>
      </c>
      <c r="S1846" t="s">
        <v>2700</v>
      </c>
      <c r="T1846" t="s">
        <v>82</v>
      </c>
      <c r="U1846" t="s">
        <v>83</v>
      </c>
      <c r="V1846" t="s">
        <v>84</v>
      </c>
      <c r="W1846" t="s">
        <v>105</v>
      </c>
      <c r="X1846" t="s"/>
      <c r="Y1846" t="s">
        <v>86</v>
      </c>
      <c r="Z1846">
        <f>HYPERLINK("https://hotelmonitor-cachepage.eclerx.com/savepage/tk_15442508091302247_sr_2150.html","info")</f>
        <v/>
      </c>
      <c r="AA1846" t="n">
        <v>-3791752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89</v>
      </c>
      <c r="AO1846" t="s">
        <v>2698</v>
      </c>
      <c r="AP1846" t="n">
        <v>397</v>
      </c>
      <c r="AQ1846" t="s">
        <v>91</v>
      </c>
      <c r="AR1846" t="s">
        <v>261</v>
      </c>
      <c r="AS1846" t="s"/>
      <c r="AT1846" t="s">
        <v>93</v>
      </c>
      <c r="AU1846" t="s"/>
      <c r="AV1846" t="s"/>
      <c r="AW1846" t="s"/>
      <c r="AX1846" t="s"/>
      <c r="AY1846" t="n">
        <v>3791752</v>
      </c>
      <c r="AZ1846" t="s">
        <v>2699</v>
      </c>
      <c r="BA1846" t="s"/>
      <c r="BB1846" t="n">
        <v>1373397</v>
      </c>
      <c r="BC1846" t="n">
        <v>98.9084556698799</v>
      </c>
      <c r="BD1846" t="n">
        <v>8.07816870655366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95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2695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1077.44</v>
      </c>
      <c r="L1847" t="s">
        <v>77</v>
      </c>
      <c r="M1847" t="s"/>
      <c r="N1847" t="s">
        <v>2696</v>
      </c>
      <c r="O1847" t="s">
        <v>79</v>
      </c>
      <c r="P1847" t="s">
        <v>2695</v>
      </c>
      <c r="Q1847" t="s"/>
      <c r="R1847" t="s">
        <v>237</v>
      </c>
      <c r="S1847" t="s">
        <v>1813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HYPERLINK("https://hotelmonitor-cachepage.eclerx.com/savepage/tk_15442508091302247_sr_2150.html","info")</f>
        <v/>
      </c>
      <c r="AA1847" t="n">
        <v>-3791752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397</v>
      </c>
      <c r="AQ1847" t="s">
        <v>91</v>
      </c>
      <c r="AR1847" t="s">
        <v>71</v>
      </c>
      <c r="AS1847" t="s"/>
      <c r="AT1847" t="s">
        <v>93</v>
      </c>
      <c r="AU1847" t="s"/>
      <c r="AV1847" t="s"/>
      <c r="AW1847" t="s"/>
      <c r="AX1847" t="s"/>
      <c r="AY1847" t="n">
        <v>3791752</v>
      </c>
      <c r="AZ1847" t="s">
        <v>2699</v>
      </c>
      <c r="BA1847" t="s"/>
      <c r="BB1847" t="n">
        <v>1373397</v>
      </c>
      <c r="BC1847" t="n">
        <v>98.9084556698799</v>
      </c>
      <c r="BD1847" t="n">
        <v>8.07816870655366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95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2695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1077.44</v>
      </c>
      <c r="L1848" t="s">
        <v>77</v>
      </c>
      <c r="M1848" t="s"/>
      <c r="N1848" t="s">
        <v>2696</v>
      </c>
      <c r="O1848" t="s">
        <v>79</v>
      </c>
      <c r="P1848" t="s">
        <v>2695</v>
      </c>
      <c r="Q1848" t="s"/>
      <c r="R1848" t="s">
        <v>237</v>
      </c>
      <c r="S1848" t="s">
        <v>1813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HYPERLINK("https://hotelmonitor-cachepage.eclerx.com/savepage/tk_15442508091302247_sr_2150.html","info")</f>
        <v/>
      </c>
      <c r="AA1848" t="n">
        <v>-3791752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397</v>
      </c>
      <c r="AQ1848" t="s">
        <v>91</v>
      </c>
      <c r="AR1848" t="s">
        <v>261</v>
      </c>
      <c r="AS1848" t="s"/>
      <c r="AT1848" t="s">
        <v>93</v>
      </c>
      <c r="AU1848" t="s"/>
      <c r="AV1848" t="s"/>
      <c r="AW1848" t="s"/>
      <c r="AX1848" t="s"/>
      <c r="AY1848" t="n">
        <v>3791752</v>
      </c>
      <c r="AZ1848" t="s">
        <v>2699</v>
      </c>
      <c r="BA1848" t="s"/>
      <c r="BB1848" t="n">
        <v>1373397</v>
      </c>
      <c r="BC1848" t="n">
        <v>98.9084556698799</v>
      </c>
      <c r="BD1848" t="n">
        <v>8.07816870655366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95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2695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1084.15</v>
      </c>
      <c r="L1849" t="s">
        <v>77</v>
      </c>
      <c r="M1849" t="s"/>
      <c r="N1849" t="s">
        <v>2696</v>
      </c>
      <c r="O1849" t="s">
        <v>79</v>
      </c>
      <c r="P1849" t="s">
        <v>2695</v>
      </c>
      <c r="Q1849" t="s"/>
      <c r="R1849" t="s">
        <v>237</v>
      </c>
      <c r="S1849" t="s">
        <v>2701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HYPERLINK("https://hotelmonitor-cachepage.eclerx.com/savepage/tk_15442508091302247_sr_2150.html","info")</f>
        <v/>
      </c>
      <c r="AA1849" t="n">
        <v>-3791752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397</v>
      </c>
      <c r="AQ1849" t="s">
        <v>91</v>
      </c>
      <c r="AR1849" t="s">
        <v>71</v>
      </c>
      <c r="AS1849" t="s"/>
      <c r="AT1849" t="s">
        <v>93</v>
      </c>
      <c r="AU1849" t="s"/>
      <c r="AV1849" t="s"/>
      <c r="AW1849" t="s"/>
      <c r="AX1849" t="s"/>
      <c r="AY1849" t="n">
        <v>3791752</v>
      </c>
      <c r="AZ1849" t="s">
        <v>2699</v>
      </c>
      <c r="BA1849" t="s"/>
      <c r="BB1849" t="n">
        <v>1373397</v>
      </c>
      <c r="BC1849" t="n">
        <v>98.9084556698799</v>
      </c>
      <c r="BD1849" t="n">
        <v>8.07816870655366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95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2695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1084.15</v>
      </c>
      <c r="L1850" t="s">
        <v>77</v>
      </c>
      <c r="M1850" t="s"/>
      <c r="N1850" t="s">
        <v>2696</v>
      </c>
      <c r="O1850" t="s">
        <v>79</v>
      </c>
      <c r="P1850" t="s">
        <v>2695</v>
      </c>
      <c r="Q1850" t="s"/>
      <c r="R1850" t="s">
        <v>237</v>
      </c>
      <c r="S1850" t="s">
        <v>2701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>
        <f>HYPERLINK("https://hotelmonitor-cachepage.eclerx.com/savepage/tk_15442508091302247_sr_2150.html","info")</f>
        <v/>
      </c>
      <c r="AA1850" t="n">
        <v>-3791752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397</v>
      </c>
      <c r="AQ1850" t="s">
        <v>91</v>
      </c>
      <c r="AR1850" t="s">
        <v>261</v>
      </c>
      <c r="AS1850" t="s"/>
      <c r="AT1850" t="s">
        <v>93</v>
      </c>
      <c r="AU1850" t="s"/>
      <c r="AV1850" t="s"/>
      <c r="AW1850" t="s"/>
      <c r="AX1850" t="s"/>
      <c r="AY1850" t="n">
        <v>3791752</v>
      </c>
      <c r="AZ1850" t="s">
        <v>2699</v>
      </c>
      <c r="BA1850" t="s"/>
      <c r="BB1850" t="n">
        <v>1373397</v>
      </c>
      <c r="BC1850" t="n">
        <v>98.9084556698799</v>
      </c>
      <c r="BD1850" t="n">
        <v>8.07816870655366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95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2695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1400.67</v>
      </c>
      <c r="L1851" t="s">
        <v>77</v>
      </c>
      <c r="M1851" t="s"/>
      <c r="N1851" t="s">
        <v>2696</v>
      </c>
      <c r="O1851" t="s">
        <v>79</v>
      </c>
      <c r="P1851" t="s">
        <v>2695</v>
      </c>
      <c r="Q1851" t="s"/>
      <c r="R1851" t="s">
        <v>237</v>
      </c>
      <c r="S1851" t="s">
        <v>2702</v>
      </c>
      <c r="T1851" t="s">
        <v>82</v>
      </c>
      <c r="U1851" t="s">
        <v>83</v>
      </c>
      <c r="V1851" t="s">
        <v>84</v>
      </c>
      <c r="W1851" t="s">
        <v>105</v>
      </c>
      <c r="X1851" t="s"/>
      <c r="Y1851" t="s">
        <v>86</v>
      </c>
      <c r="Z1851">
        <f>HYPERLINK("https://hotelmonitor-cachepage.eclerx.com/savepage/tk_15442508091302247_sr_2150.html","info")</f>
        <v/>
      </c>
      <c r="AA1851" t="n">
        <v>-3791752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397</v>
      </c>
      <c r="AQ1851" t="s">
        <v>91</v>
      </c>
      <c r="AR1851" t="s">
        <v>71</v>
      </c>
      <c r="AS1851" t="s"/>
      <c r="AT1851" t="s">
        <v>93</v>
      </c>
      <c r="AU1851" t="s"/>
      <c r="AV1851" t="s"/>
      <c r="AW1851" t="s"/>
      <c r="AX1851" t="s"/>
      <c r="AY1851" t="n">
        <v>3791752</v>
      </c>
      <c r="AZ1851" t="s">
        <v>2699</v>
      </c>
      <c r="BA1851" t="s"/>
      <c r="BB1851" t="n">
        <v>1373397</v>
      </c>
      <c r="BC1851" t="n">
        <v>98.9084556698799</v>
      </c>
      <c r="BD1851" t="n">
        <v>8.07816870655366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95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2695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1400.67</v>
      </c>
      <c r="L1852" t="s">
        <v>77</v>
      </c>
      <c r="M1852" t="s"/>
      <c r="N1852" t="s">
        <v>2696</v>
      </c>
      <c r="O1852" t="s">
        <v>79</v>
      </c>
      <c r="P1852" t="s">
        <v>2695</v>
      </c>
      <c r="Q1852" t="s"/>
      <c r="R1852" t="s">
        <v>237</v>
      </c>
      <c r="S1852" t="s">
        <v>2702</v>
      </c>
      <c r="T1852" t="s">
        <v>82</v>
      </c>
      <c r="U1852" t="s">
        <v>83</v>
      </c>
      <c r="V1852" t="s">
        <v>84</v>
      </c>
      <c r="W1852" t="s">
        <v>105</v>
      </c>
      <c r="X1852" t="s"/>
      <c r="Y1852" t="s">
        <v>86</v>
      </c>
      <c r="Z1852">
        <f>HYPERLINK("https://hotelmonitor-cachepage.eclerx.com/savepage/tk_15442508091302247_sr_2150.html","info")</f>
        <v/>
      </c>
      <c r="AA1852" t="n">
        <v>-3791752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397</v>
      </c>
      <c r="AQ1852" t="s">
        <v>91</v>
      </c>
      <c r="AR1852" t="s">
        <v>261</v>
      </c>
      <c r="AS1852" t="s"/>
      <c r="AT1852" t="s">
        <v>93</v>
      </c>
      <c r="AU1852" t="s"/>
      <c r="AV1852" t="s"/>
      <c r="AW1852" t="s"/>
      <c r="AX1852" t="s"/>
      <c r="AY1852" t="n">
        <v>3791752</v>
      </c>
      <c r="AZ1852" t="s">
        <v>2699</v>
      </c>
      <c r="BA1852" t="s"/>
      <c r="BB1852" t="n">
        <v>1373397</v>
      </c>
      <c r="BC1852" t="n">
        <v>98.9084556698799</v>
      </c>
      <c r="BD1852" t="n">
        <v>8.07816870655366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95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2695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1409.4</v>
      </c>
      <c r="L1853" t="s">
        <v>77</v>
      </c>
      <c r="M1853" t="s"/>
      <c r="N1853" t="s">
        <v>2696</v>
      </c>
      <c r="O1853" t="s">
        <v>79</v>
      </c>
      <c r="P1853" t="s">
        <v>2695</v>
      </c>
      <c r="Q1853" t="s"/>
      <c r="R1853" t="s">
        <v>237</v>
      </c>
      <c r="S1853" t="s">
        <v>2703</v>
      </c>
      <c r="T1853" t="s">
        <v>82</v>
      </c>
      <c r="U1853" t="s">
        <v>83</v>
      </c>
      <c r="V1853" t="s">
        <v>84</v>
      </c>
      <c r="W1853" t="s">
        <v>105</v>
      </c>
      <c r="X1853" t="s"/>
      <c r="Y1853" t="s">
        <v>86</v>
      </c>
      <c r="Z1853">
        <f>HYPERLINK("https://hotelmonitor-cachepage.eclerx.com/savepage/tk_15442508091302247_sr_2150.html","info")</f>
        <v/>
      </c>
      <c r="AA1853" t="n">
        <v>-3791752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397</v>
      </c>
      <c r="AQ1853" t="s">
        <v>91</v>
      </c>
      <c r="AR1853" t="s">
        <v>71</v>
      </c>
      <c r="AS1853" t="s"/>
      <c r="AT1853" t="s">
        <v>93</v>
      </c>
      <c r="AU1853" t="s"/>
      <c r="AV1853" t="s"/>
      <c r="AW1853" t="s"/>
      <c r="AX1853" t="s"/>
      <c r="AY1853" t="n">
        <v>3791752</v>
      </c>
      <c r="AZ1853" t="s">
        <v>2699</v>
      </c>
      <c r="BA1853" t="s"/>
      <c r="BB1853" t="n">
        <v>1373397</v>
      </c>
      <c r="BC1853" t="n">
        <v>98.9084556698799</v>
      </c>
      <c r="BD1853" t="n">
        <v>8.07816870655366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95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2695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1409.4</v>
      </c>
      <c r="L1854" t="s">
        <v>77</v>
      </c>
      <c r="M1854" t="s"/>
      <c r="N1854" t="s">
        <v>2696</v>
      </c>
      <c r="O1854" t="s">
        <v>79</v>
      </c>
      <c r="P1854" t="s">
        <v>2695</v>
      </c>
      <c r="Q1854" t="s"/>
      <c r="R1854" t="s">
        <v>237</v>
      </c>
      <c r="S1854" t="s">
        <v>2703</v>
      </c>
      <c r="T1854" t="s">
        <v>82</v>
      </c>
      <c r="U1854" t="s">
        <v>83</v>
      </c>
      <c r="V1854" t="s">
        <v>84</v>
      </c>
      <c r="W1854" t="s">
        <v>105</v>
      </c>
      <c r="X1854" t="s"/>
      <c r="Y1854" t="s">
        <v>86</v>
      </c>
      <c r="Z1854">
        <f>HYPERLINK("https://hotelmonitor-cachepage.eclerx.com/savepage/tk_15442508091302247_sr_2150.html","info")</f>
        <v/>
      </c>
      <c r="AA1854" t="n">
        <v>-3791752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397</v>
      </c>
      <c r="AQ1854" t="s">
        <v>91</v>
      </c>
      <c r="AR1854" t="s">
        <v>261</v>
      </c>
      <c r="AS1854" t="s"/>
      <c r="AT1854" t="s">
        <v>93</v>
      </c>
      <c r="AU1854" t="s"/>
      <c r="AV1854" t="s"/>
      <c r="AW1854" t="s"/>
      <c r="AX1854" t="s"/>
      <c r="AY1854" t="n">
        <v>3791752</v>
      </c>
      <c r="AZ1854" t="s">
        <v>2699</v>
      </c>
      <c r="BA1854" t="s"/>
      <c r="BB1854" t="n">
        <v>1373397</v>
      </c>
      <c r="BC1854" t="n">
        <v>98.9084556698799</v>
      </c>
      <c r="BD1854" t="n">
        <v>8.07816870655366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95</v>
      </c>
    </row>
    <row r="1855" spans="1:70">
      <c r="A1855" t="s">
        <v>145</v>
      </c>
      <c r="B1855" t="s">
        <v>71</v>
      </c>
      <c r="C1855" t="s">
        <v>72</v>
      </c>
      <c r="D1855" t="n">
        <v>2</v>
      </c>
      <c r="E1855" t="s">
        <v>2704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422.79</v>
      </c>
      <c r="L1855" t="s">
        <v>77</v>
      </c>
      <c r="M1855" t="s"/>
      <c r="N1855" t="s">
        <v>2705</v>
      </c>
      <c r="O1855" t="s">
        <v>79</v>
      </c>
      <c r="P1855" t="s">
        <v>2704</v>
      </c>
      <c r="Q1855" t="s"/>
      <c r="R1855" t="s">
        <v>115</v>
      </c>
      <c r="S1855" t="s">
        <v>2706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>
        <f>HYPERLINK("https://hotelmonitor-cachepage.eclerx.com/savepage/tk_15442514932433422_sr_2150.html","info")</f>
        <v/>
      </c>
      <c r="AA1855" t="n">
        <v>-6713389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89</v>
      </c>
      <c r="AO1855" t="s">
        <v>2707</v>
      </c>
      <c r="AP1855" t="n">
        <v>536</v>
      </c>
      <c r="AQ1855" t="s">
        <v>91</v>
      </c>
      <c r="AR1855" t="s">
        <v>71</v>
      </c>
      <c r="AS1855" t="s"/>
      <c r="AT1855" t="s">
        <v>93</v>
      </c>
      <c r="AU1855" t="s"/>
      <c r="AV1855" t="s"/>
      <c r="AW1855" t="s"/>
      <c r="AX1855" t="s"/>
      <c r="AY1855" t="n">
        <v>6713389</v>
      </c>
      <c r="AZ1855" t="s">
        <v>2708</v>
      </c>
      <c r="BA1855" t="s"/>
      <c r="BB1855" t="n">
        <v>297234</v>
      </c>
      <c r="BC1855" t="n">
        <v>98.97617340087891</v>
      </c>
      <c r="BD1855" t="n">
        <v>7.8919859559222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119</v>
      </c>
    </row>
    <row r="1856" spans="1:70">
      <c r="A1856" t="s">
        <v>145</v>
      </c>
      <c r="B1856" t="s">
        <v>71</v>
      </c>
      <c r="C1856" t="s">
        <v>72</v>
      </c>
      <c r="D1856" t="n">
        <v>2</v>
      </c>
      <c r="E1856" t="s">
        <v>2704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422.79</v>
      </c>
      <c r="L1856" t="s">
        <v>77</v>
      </c>
      <c r="M1856" t="s"/>
      <c r="N1856" t="s">
        <v>2709</v>
      </c>
      <c r="O1856" t="s">
        <v>79</v>
      </c>
      <c r="P1856" t="s">
        <v>2704</v>
      </c>
      <c r="Q1856" t="s"/>
      <c r="R1856" t="s">
        <v>115</v>
      </c>
      <c r="S1856" t="s">
        <v>2706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>
        <f>HYPERLINK("https://hotelmonitor-cachepage.eclerx.com/savepage/tk_15442514932433422_sr_2150.html","info")</f>
        <v/>
      </c>
      <c r="AA1856" t="n">
        <v>-6713389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89</v>
      </c>
      <c r="AO1856" t="s">
        <v>2707</v>
      </c>
      <c r="AP1856" t="n">
        <v>536</v>
      </c>
      <c r="AQ1856" t="s">
        <v>91</v>
      </c>
      <c r="AR1856" t="s">
        <v>71</v>
      </c>
      <c r="AS1856" t="s"/>
      <c r="AT1856" t="s">
        <v>93</v>
      </c>
      <c r="AU1856" t="s"/>
      <c r="AV1856" t="s"/>
      <c r="AW1856" t="s"/>
      <c r="AX1856" t="s"/>
      <c r="AY1856" t="n">
        <v>6713389</v>
      </c>
      <c r="AZ1856" t="s">
        <v>2708</v>
      </c>
      <c r="BA1856" t="s"/>
      <c r="BB1856" t="n">
        <v>297234</v>
      </c>
      <c r="BC1856" t="n">
        <v>98.97617340087891</v>
      </c>
      <c r="BD1856" t="n">
        <v>7.8919859559222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119</v>
      </c>
    </row>
    <row r="1857" spans="1:70">
      <c r="A1857" t="s">
        <v>145</v>
      </c>
      <c r="B1857" t="s">
        <v>71</v>
      </c>
      <c r="C1857" t="s">
        <v>72</v>
      </c>
      <c r="D1857" t="n">
        <v>2</v>
      </c>
      <c r="E1857" t="s">
        <v>2704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424.81</v>
      </c>
      <c r="L1857" t="s">
        <v>77</v>
      </c>
      <c r="M1857" t="s"/>
      <c r="N1857" t="s">
        <v>2709</v>
      </c>
      <c r="O1857" t="s">
        <v>79</v>
      </c>
      <c r="P1857" t="s">
        <v>2704</v>
      </c>
      <c r="Q1857" t="s"/>
      <c r="R1857" t="s">
        <v>115</v>
      </c>
      <c r="S1857" t="s">
        <v>324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>
        <f>HYPERLINK("https://hotelmonitor-cachepage.eclerx.com/savepage/tk_15442514932433422_sr_2150.html","info")</f>
        <v/>
      </c>
      <c r="AA1857" t="n">
        <v>-6713389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89</v>
      </c>
      <c r="AO1857" t="s">
        <v>885</v>
      </c>
      <c r="AP1857" t="n">
        <v>536</v>
      </c>
      <c r="AQ1857" t="s">
        <v>91</v>
      </c>
      <c r="AR1857" t="s">
        <v>92</v>
      </c>
      <c r="AS1857" t="s"/>
      <c r="AT1857" t="s">
        <v>93</v>
      </c>
      <c r="AU1857" t="s"/>
      <c r="AV1857" t="s"/>
      <c r="AW1857" t="s"/>
      <c r="AX1857" t="s"/>
      <c r="AY1857" t="n">
        <v>6713389</v>
      </c>
      <c r="AZ1857" t="s">
        <v>2708</v>
      </c>
      <c r="BA1857" t="s"/>
      <c r="BB1857" t="n">
        <v>297234</v>
      </c>
      <c r="BC1857" t="n">
        <v>98.97617340087891</v>
      </c>
      <c r="BD1857" t="n">
        <v>7.8919859559222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119</v>
      </c>
    </row>
    <row r="1858" spans="1:70">
      <c r="A1858" t="s">
        <v>145</v>
      </c>
      <c r="B1858" t="s">
        <v>71</v>
      </c>
      <c r="C1858" t="s">
        <v>72</v>
      </c>
      <c r="D1858" t="n">
        <v>2</v>
      </c>
      <c r="E1858" t="s">
        <v>2704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569.84</v>
      </c>
      <c r="L1858" t="s">
        <v>77</v>
      </c>
      <c r="M1858" t="s"/>
      <c r="N1858" t="s">
        <v>2672</v>
      </c>
      <c r="O1858" t="s">
        <v>79</v>
      </c>
      <c r="P1858" t="s">
        <v>2704</v>
      </c>
      <c r="Q1858" t="s"/>
      <c r="R1858" t="s">
        <v>115</v>
      </c>
      <c r="S1858" t="s">
        <v>2710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>
        <f>HYPERLINK("https://hotelmonitor-cachepage.eclerx.com/savepage/tk_15442514932433422_sr_2150.html","info")</f>
        <v/>
      </c>
      <c r="AA1858" t="n">
        <v>-6713389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89</v>
      </c>
      <c r="AO1858" t="s">
        <v>2711</v>
      </c>
      <c r="AP1858" t="n">
        <v>536</v>
      </c>
      <c r="AQ1858" t="s">
        <v>91</v>
      </c>
      <c r="AR1858" t="s">
        <v>71</v>
      </c>
      <c r="AS1858" t="s"/>
      <c r="AT1858" t="s">
        <v>93</v>
      </c>
      <c r="AU1858" t="s"/>
      <c r="AV1858" t="s"/>
      <c r="AW1858" t="s"/>
      <c r="AX1858" t="s"/>
      <c r="AY1858" t="n">
        <v>6713389</v>
      </c>
      <c r="AZ1858" t="s">
        <v>2708</v>
      </c>
      <c r="BA1858" t="s"/>
      <c r="BB1858" t="n">
        <v>297234</v>
      </c>
      <c r="BC1858" t="n">
        <v>98.97617340087891</v>
      </c>
      <c r="BD1858" t="n">
        <v>7.8919859559222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119</v>
      </c>
    </row>
    <row r="1859" spans="1:70">
      <c r="A1859" t="s">
        <v>145</v>
      </c>
      <c r="B1859" t="s">
        <v>71</v>
      </c>
      <c r="C1859" t="s">
        <v>72</v>
      </c>
      <c r="D1859" t="n">
        <v>2</v>
      </c>
      <c r="E1859" t="s">
        <v>2704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807.13</v>
      </c>
      <c r="L1859" t="s">
        <v>77</v>
      </c>
      <c r="M1859" t="s"/>
      <c r="N1859" t="s">
        <v>2712</v>
      </c>
      <c r="O1859" t="s">
        <v>79</v>
      </c>
      <c r="P1859" t="s">
        <v>2704</v>
      </c>
      <c r="Q1859" t="s"/>
      <c r="R1859" t="s">
        <v>115</v>
      </c>
      <c r="S1859" t="s">
        <v>1727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HYPERLINK("https://hotelmonitor-cachepage.eclerx.com/savepage/tk_15442514932433422_sr_2150.html","info")</f>
        <v/>
      </c>
      <c r="AA1859" t="n">
        <v>-6713389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536</v>
      </c>
      <c r="AQ1859" t="s">
        <v>91</v>
      </c>
      <c r="AR1859" t="s">
        <v>92</v>
      </c>
      <c r="AS1859" t="s"/>
      <c r="AT1859" t="s">
        <v>93</v>
      </c>
      <c r="AU1859" t="s"/>
      <c r="AV1859" t="s"/>
      <c r="AW1859" t="s"/>
      <c r="AX1859" t="s"/>
      <c r="AY1859" t="n">
        <v>6713389</v>
      </c>
      <c r="AZ1859" t="s">
        <v>2708</v>
      </c>
      <c r="BA1859" t="s"/>
      <c r="BB1859" t="n">
        <v>297234</v>
      </c>
      <c r="BC1859" t="n">
        <v>98.97617340087891</v>
      </c>
      <c r="BD1859" t="n">
        <v>7.8919859559222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119</v>
      </c>
    </row>
    <row r="1860" spans="1:70">
      <c r="A1860" t="s">
        <v>145</v>
      </c>
      <c r="B1860" t="s">
        <v>71</v>
      </c>
      <c r="C1860" t="s">
        <v>72</v>
      </c>
      <c r="D1860" t="n">
        <v>2</v>
      </c>
      <c r="E1860" t="s">
        <v>2704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1189.46</v>
      </c>
      <c r="L1860" t="s">
        <v>77</v>
      </c>
      <c r="M1860" t="s"/>
      <c r="N1860" t="s">
        <v>2712</v>
      </c>
      <c r="O1860" t="s">
        <v>79</v>
      </c>
      <c r="P1860" t="s">
        <v>2704</v>
      </c>
      <c r="Q1860" t="s"/>
      <c r="R1860" t="s">
        <v>115</v>
      </c>
      <c r="S1860" t="s">
        <v>1324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HYPERLINK("https://hotelmonitor-cachepage.eclerx.com/savepage/tk_15442514932433422_sr_2150.html","info")</f>
        <v/>
      </c>
      <c r="AA1860" t="n">
        <v>-6713389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536</v>
      </c>
      <c r="AQ1860" t="s">
        <v>91</v>
      </c>
      <c r="AR1860" t="s">
        <v>92</v>
      </c>
      <c r="AS1860" t="s"/>
      <c r="AT1860" t="s">
        <v>93</v>
      </c>
      <c r="AU1860" t="s"/>
      <c r="AV1860" t="s"/>
      <c r="AW1860" t="s"/>
      <c r="AX1860" t="s"/>
      <c r="AY1860" t="n">
        <v>6713389</v>
      </c>
      <c r="AZ1860" t="s">
        <v>2708</v>
      </c>
      <c r="BA1860" t="s"/>
      <c r="BB1860" t="n">
        <v>297234</v>
      </c>
      <c r="BC1860" t="n">
        <v>98.97617340087891</v>
      </c>
      <c r="BD1860" t="n">
        <v>7.8919859559222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119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2713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644.86</v>
      </c>
      <c r="L1861" t="s">
        <v>77</v>
      </c>
      <c r="M1861" t="s"/>
      <c r="N1861" t="s">
        <v>1542</v>
      </c>
      <c r="O1861" t="s">
        <v>79</v>
      </c>
      <c r="P1861" t="s">
        <v>2713</v>
      </c>
      <c r="Q1861" t="s"/>
      <c r="R1861" t="s">
        <v>115</v>
      </c>
      <c r="S1861" t="s">
        <v>1708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HYPERLINK("https://hotelmonitor-cachepage.eclerx.com/savepage/tk_15442505800862134_sr_2150.html","info")</f>
        <v/>
      </c>
      <c r="AA1861" t="n">
        <v>-4750993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316</v>
      </c>
      <c r="AQ1861" t="s">
        <v>91</v>
      </c>
      <c r="AR1861" t="s">
        <v>92</v>
      </c>
      <c r="AS1861" t="s"/>
      <c r="AT1861" t="s">
        <v>93</v>
      </c>
      <c r="AU1861" t="s"/>
      <c r="AV1861" t="s"/>
      <c r="AW1861" t="s"/>
      <c r="AX1861" t="s"/>
      <c r="AY1861" t="n">
        <v>4750993</v>
      </c>
      <c r="AZ1861" t="s">
        <v>2714</v>
      </c>
      <c r="BA1861" t="s"/>
      <c r="BB1861" t="n">
        <v>479364</v>
      </c>
      <c r="BC1861" t="n">
        <v>98.78988</v>
      </c>
      <c r="BD1861" t="n">
        <v>8.067769999999999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95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2713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644.86</v>
      </c>
      <c r="L1862" t="s">
        <v>77</v>
      </c>
      <c r="M1862" t="s"/>
      <c r="N1862" t="s">
        <v>2012</v>
      </c>
      <c r="O1862" t="s">
        <v>79</v>
      </c>
      <c r="P1862" t="s">
        <v>2713</v>
      </c>
      <c r="Q1862" t="s"/>
      <c r="R1862" t="s">
        <v>115</v>
      </c>
      <c r="S1862" t="s">
        <v>1708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>
        <f>HYPERLINK("https://hotelmonitor-cachepage.eclerx.com/savepage/tk_15442505800862134_sr_2150.html","info")</f>
        <v/>
      </c>
      <c r="AA1862" t="n">
        <v>-4750993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316</v>
      </c>
      <c r="AQ1862" t="s">
        <v>91</v>
      </c>
      <c r="AR1862" t="s">
        <v>92</v>
      </c>
      <c r="AS1862" t="s"/>
      <c r="AT1862" t="s">
        <v>93</v>
      </c>
      <c r="AU1862" t="s"/>
      <c r="AV1862" t="s"/>
      <c r="AW1862" t="s"/>
      <c r="AX1862" t="s"/>
      <c r="AY1862" t="n">
        <v>4750993</v>
      </c>
      <c r="AZ1862" t="s">
        <v>2714</v>
      </c>
      <c r="BA1862" t="s"/>
      <c r="BB1862" t="n">
        <v>479364</v>
      </c>
      <c r="BC1862" t="n">
        <v>98.78988</v>
      </c>
      <c r="BD1862" t="n">
        <v>8.067769999999999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95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2715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1202.41</v>
      </c>
      <c r="L1863" t="s">
        <v>77</v>
      </c>
      <c r="M1863" t="s"/>
      <c r="N1863" t="s">
        <v>1348</v>
      </c>
      <c r="O1863" t="s">
        <v>79</v>
      </c>
      <c r="P1863" t="s">
        <v>2715</v>
      </c>
      <c r="Q1863" t="s"/>
      <c r="R1863" t="s">
        <v>80</v>
      </c>
      <c r="S1863" t="s">
        <v>2716</v>
      </c>
      <c r="T1863" t="s">
        <v>82</v>
      </c>
      <c r="U1863" t="s">
        <v>83</v>
      </c>
      <c r="V1863" t="s">
        <v>84</v>
      </c>
      <c r="W1863" t="s">
        <v>105</v>
      </c>
      <c r="X1863" t="s"/>
      <c r="Y1863" t="s">
        <v>86</v>
      </c>
      <c r="Z1863">
        <f>HYPERLINK("https://hotelmonitor-cachepage.eclerx.com/savepage/tk_15442500441742535_sr_2150.html","info")</f>
        <v/>
      </c>
      <c r="AA1863" t="n">
        <v>-6713408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89</v>
      </c>
      <c r="AO1863" t="s">
        <v>2717</v>
      </c>
      <c r="AP1863" t="n">
        <v>85</v>
      </c>
      <c r="AQ1863" t="s">
        <v>91</v>
      </c>
      <c r="AR1863" t="s">
        <v>71</v>
      </c>
      <c r="AS1863" t="s"/>
      <c r="AT1863" t="s">
        <v>93</v>
      </c>
      <c r="AU1863" t="s"/>
      <c r="AV1863" t="s"/>
      <c r="AW1863" t="s"/>
      <c r="AX1863" t="s"/>
      <c r="AY1863" t="n">
        <v>6713408</v>
      </c>
      <c r="AZ1863" t="s">
        <v>2718</v>
      </c>
      <c r="BA1863" t="s"/>
      <c r="BB1863" t="n">
        <v>862336</v>
      </c>
      <c r="BC1863" t="n">
        <v>98.9173126220703</v>
      </c>
      <c r="BD1863" t="n">
        <v>8.06484889984131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95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2715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1423.75</v>
      </c>
      <c r="L1864" t="s">
        <v>77</v>
      </c>
      <c r="M1864" t="s"/>
      <c r="N1864" t="s">
        <v>1348</v>
      </c>
      <c r="O1864" t="s">
        <v>79</v>
      </c>
      <c r="P1864" t="s">
        <v>2715</v>
      </c>
      <c r="Q1864" t="s"/>
      <c r="R1864" t="s">
        <v>80</v>
      </c>
      <c r="S1864" t="s">
        <v>1825</v>
      </c>
      <c r="T1864" t="s">
        <v>82</v>
      </c>
      <c r="U1864" t="s">
        <v>83</v>
      </c>
      <c r="V1864" t="s">
        <v>84</v>
      </c>
      <c r="W1864" t="s">
        <v>105</v>
      </c>
      <c r="X1864" t="s"/>
      <c r="Y1864" t="s">
        <v>86</v>
      </c>
      <c r="Z1864">
        <f>HYPERLINK("https://hotelmonitor-cachepage.eclerx.com/savepage/tk_15442500441742535_sr_2150.html","info")</f>
        <v/>
      </c>
      <c r="AA1864" t="n">
        <v>-6713408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89</v>
      </c>
      <c r="AO1864" t="s">
        <v>308</v>
      </c>
      <c r="AP1864" t="n">
        <v>85</v>
      </c>
      <c r="AQ1864" t="s">
        <v>91</v>
      </c>
      <c r="AR1864" t="s">
        <v>92</v>
      </c>
      <c r="AS1864" t="s"/>
      <c r="AT1864" t="s">
        <v>93</v>
      </c>
      <c r="AU1864" t="s"/>
      <c r="AV1864" t="s"/>
      <c r="AW1864" t="s"/>
      <c r="AX1864" t="s"/>
      <c r="AY1864" t="n">
        <v>6713408</v>
      </c>
      <c r="AZ1864" t="s">
        <v>2718</v>
      </c>
      <c r="BA1864" t="s"/>
      <c r="BB1864" t="n">
        <v>862336</v>
      </c>
      <c r="BC1864" t="n">
        <v>98.9173126220703</v>
      </c>
      <c r="BD1864" t="n">
        <v>8.06484889984131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95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2715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1574.74</v>
      </c>
      <c r="L1865" t="s">
        <v>77</v>
      </c>
      <c r="M1865" t="s"/>
      <c r="N1865" t="s">
        <v>2719</v>
      </c>
      <c r="O1865" t="s">
        <v>79</v>
      </c>
      <c r="P1865" t="s">
        <v>2715</v>
      </c>
      <c r="Q1865" t="s"/>
      <c r="R1865" t="s">
        <v>80</v>
      </c>
      <c r="S1865" t="s">
        <v>2720</v>
      </c>
      <c r="T1865" t="s">
        <v>82</v>
      </c>
      <c r="U1865" t="s">
        <v>83</v>
      </c>
      <c r="V1865" t="s">
        <v>84</v>
      </c>
      <c r="W1865" t="s">
        <v>105</v>
      </c>
      <c r="X1865" t="s"/>
      <c r="Y1865" t="s">
        <v>86</v>
      </c>
      <c r="Z1865">
        <f>HYPERLINK("https://hotelmonitor-cachepage.eclerx.com/savepage/tk_15442500441742535_sr_2150.html","info")</f>
        <v/>
      </c>
      <c r="AA1865" t="n">
        <v>-6713408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89</v>
      </c>
      <c r="AO1865" t="s">
        <v>2721</v>
      </c>
      <c r="AP1865" t="n">
        <v>85</v>
      </c>
      <c r="AQ1865" t="s">
        <v>91</v>
      </c>
      <c r="AR1865" t="s">
        <v>71</v>
      </c>
      <c r="AS1865" t="s"/>
      <c r="AT1865" t="s">
        <v>93</v>
      </c>
      <c r="AU1865" t="s"/>
      <c r="AV1865" t="s"/>
      <c r="AW1865" t="s"/>
      <c r="AX1865" t="s"/>
      <c r="AY1865" t="n">
        <v>6713408</v>
      </c>
      <c r="AZ1865" t="s">
        <v>2718</v>
      </c>
      <c r="BA1865" t="s"/>
      <c r="BB1865" t="n">
        <v>862336</v>
      </c>
      <c r="BC1865" t="n">
        <v>98.9173126220703</v>
      </c>
      <c r="BD1865" t="n">
        <v>8.06484889984131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95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2715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1844.99</v>
      </c>
      <c r="L1866" t="s">
        <v>77</v>
      </c>
      <c r="M1866" t="s"/>
      <c r="N1866" t="s">
        <v>2719</v>
      </c>
      <c r="O1866" t="s">
        <v>79</v>
      </c>
      <c r="P1866" t="s">
        <v>2715</v>
      </c>
      <c r="Q1866" t="s"/>
      <c r="R1866" t="s">
        <v>80</v>
      </c>
      <c r="S1866" t="s">
        <v>2271</v>
      </c>
      <c r="T1866" t="s">
        <v>82</v>
      </c>
      <c r="U1866" t="s">
        <v>83</v>
      </c>
      <c r="V1866" t="s">
        <v>84</v>
      </c>
      <c r="W1866" t="s">
        <v>105</v>
      </c>
      <c r="X1866" t="s"/>
      <c r="Y1866" t="s">
        <v>86</v>
      </c>
      <c r="Z1866">
        <f>HYPERLINK("https://hotelmonitor-cachepage.eclerx.com/savepage/tk_15442500441742535_sr_2150.html","info")</f>
        <v/>
      </c>
      <c r="AA1866" t="n">
        <v>-6713408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89</v>
      </c>
      <c r="AO1866" t="s">
        <v>1477</v>
      </c>
      <c r="AP1866" t="n">
        <v>85</v>
      </c>
      <c r="AQ1866" t="s">
        <v>91</v>
      </c>
      <c r="AR1866" t="s">
        <v>92</v>
      </c>
      <c r="AS1866" t="s"/>
      <c r="AT1866" t="s">
        <v>93</v>
      </c>
      <c r="AU1866" t="s"/>
      <c r="AV1866" t="s"/>
      <c r="AW1866" t="s"/>
      <c r="AX1866" t="s"/>
      <c r="AY1866" t="n">
        <v>6713408</v>
      </c>
      <c r="AZ1866" t="s">
        <v>2718</v>
      </c>
      <c r="BA1866" t="s"/>
      <c r="BB1866" t="n">
        <v>862336</v>
      </c>
      <c r="BC1866" t="n">
        <v>98.9173126220703</v>
      </c>
      <c r="BD1866" t="n">
        <v>8.06484889984131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95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2715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1646.65</v>
      </c>
      <c r="L1867" t="s">
        <v>77</v>
      </c>
      <c r="M1867" t="s"/>
      <c r="N1867" t="s">
        <v>2722</v>
      </c>
      <c r="O1867" t="s">
        <v>79</v>
      </c>
      <c r="P1867" t="s">
        <v>2715</v>
      </c>
      <c r="Q1867" t="s"/>
      <c r="R1867" t="s">
        <v>80</v>
      </c>
      <c r="S1867" t="s">
        <v>2723</v>
      </c>
      <c r="T1867" t="s">
        <v>82</v>
      </c>
      <c r="U1867" t="s">
        <v>83</v>
      </c>
      <c r="V1867" t="s">
        <v>84</v>
      </c>
      <c r="W1867" t="s">
        <v>105</v>
      </c>
      <c r="X1867" t="s"/>
      <c r="Y1867" t="s">
        <v>86</v>
      </c>
      <c r="Z1867">
        <f>HYPERLINK("https://hotelmonitor-cachepage.eclerx.com/savepage/tk_15442500441742535_sr_2150.html","info")</f>
        <v/>
      </c>
      <c r="AA1867" t="n">
        <v>-6713408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89</v>
      </c>
      <c r="AO1867" t="s">
        <v>2724</v>
      </c>
      <c r="AP1867" t="n">
        <v>85</v>
      </c>
      <c r="AQ1867" t="s">
        <v>91</v>
      </c>
      <c r="AR1867" t="s">
        <v>71</v>
      </c>
      <c r="AS1867" t="s"/>
      <c r="AT1867" t="s">
        <v>93</v>
      </c>
      <c r="AU1867" t="s"/>
      <c r="AV1867" t="s"/>
      <c r="AW1867" t="s"/>
      <c r="AX1867" t="s"/>
      <c r="AY1867" t="n">
        <v>6713408</v>
      </c>
      <c r="AZ1867" t="s">
        <v>2718</v>
      </c>
      <c r="BA1867" t="s"/>
      <c r="BB1867" t="n">
        <v>862336</v>
      </c>
      <c r="BC1867" t="n">
        <v>98.9173126220703</v>
      </c>
      <c r="BD1867" t="n">
        <v>8.06484889984131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95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2715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1929.24</v>
      </c>
      <c r="L1868" t="s">
        <v>77</v>
      </c>
      <c r="M1868" t="s"/>
      <c r="N1868" t="s">
        <v>2722</v>
      </c>
      <c r="O1868" t="s">
        <v>79</v>
      </c>
      <c r="P1868" t="s">
        <v>2715</v>
      </c>
      <c r="Q1868" t="s"/>
      <c r="R1868" t="s">
        <v>80</v>
      </c>
      <c r="S1868" t="s">
        <v>2268</v>
      </c>
      <c r="T1868" t="s">
        <v>82</v>
      </c>
      <c r="U1868" t="s">
        <v>83</v>
      </c>
      <c r="V1868" t="s">
        <v>84</v>
      </c>
      <c r="W1868" t="s">
        <v>105</v>
      </c>
      <c r="X1868" t="s"/>
      <c r="Y1868" t="s">
        <v>86</v>
      </c>
      <c r="Z1868">
        <f>HYPERLINK("https://hotelmonitor-cachepage.eclerx.com/savepage/tk_15442500441742535_sr_2150.html","info")</f>
        <v/>
      </c>
      <c r="AA1868" t="n">
        <v>-6713408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89</v>
      </c>
      <c r="AO1868" t="s">
        <v>1529</v>
      </c>
      <c r="AP1868" t="n">
        <v>85</v>
      </c>
      <c r="AQ1868" t="s">
        <v>91</v>
      </c>
      <c r="AR1868" t="s">
        <v>92</v>
      </c>
      <c r="AS1868" t="s"/>
      <c r="AT1868" t="s">
        <v>93</v>
      </c>
      <c r="AU1868" t="s"/>
      <c r="AV1868" t="s"/>
      <c r="AW1868" t="s"/>
      <c r="AX1868" t="s"/>
      <c r="AY1868" t="n">
        <v>6713408</v>
      </c>
      <c r="AZ1868" t="s">
        <v>2718</v>
      </c>
      <c r="BA1868" t="s"/>
      <c r="BB1868" t="n">
        <v>862336</v>
      </c>
      <c r="BC1868" t="n">
        <v>98.9173126220703</v>
      </c>
      <c r="BD1868" t="n">
        <v>8.06484889984131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95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2725</v>
      </c>
      <c r="F1869" t="n">
        <v>545187</v>
      </c>
      <c r="G1869" t="s">
        <v>74</v>
      </c>
      <c r="H1869" t="s">
        <v>75</v>
      </c>
      <c r="I1869" t="s"/>
      <c r="J1869" t="s">
        <v>76</v>
      </c>
      <c r="K1869" t="n">
        <v>3600.99</v>
      </c>
      <c r="L1869" t="s">
        <v>77</v>
      </c>
      <c r="M1869" t="s"/>
      <c r="N1869" t="s">
        <v>103</v>
      </c>
      <c r="O1869" t="s">
        <v>79</v>
      </c>
      <c r="P1869" t="s">
        <v>2726</v>
      </c>
      <c r="Q1869" t="s"/>
      <c r="R1869" t="s">
        <v>148</v>
      </c>
      <c r="S1869" t="s">
        <v>2727</v>
      </c>
      <c r="T1869" t="s">
        <v>82</v>
      </c>
      <c r="U1869" t="s">
        <v>83</v>
      </c>
      <c r="V1869" t="s">
        <v>84</v>
      </c>
      <c r="W1869" t="s">
        <v>105</v>
      </c>
      <c r="X1869" t="s"/>
      <c r="Y1869" t="s">
        <v>86</v>
      </c>
      <c r="Z1869">
        <f>HYPERLINK("https://hotelmonitor-cachepage.eclerx.com/savepage/tk_15442501513453174_sr_2150.html","info")</f>
        <v/>
      </c>
      <c r="AA1869" t="n">
        <v>53995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89</v>
      </c>
      <c r="AO1869" t="s">
        <v>2728</v>
      </c>
      <c r="AP1869" t="n">
        <v>144</v>
      </c>
      <c r="AQ1869" t="s">
        <v>91</v>
      </c>
      <c r="AR1869" t="s">
        <v>71</v>
      </c>
      <c r="AS1869" t="s"/>
      <c r="AT1869" t="s">
        <v>93</v>
      </c>
      <c r="AU1869" t="s"/>
      <c r="AV1869" t="s"/>
      <c r="AW1869" t="s"/>
      <c r="AX1869" t="s"/>
      <c r="AY1869" t="n">
        <v>1424172</v>
      </c>
      <c r="AZ1869" t="s">
        <v>2729</v>
      </c>
      <c r="BA1869" t="s"/>
      <c r="BB1869" t="n">
        <v>48474</v>
      </c>
      <c r="BC1869" t="n">
        <v>98.81548333000001</v>
      </c>
      <c r="BD1869" t="n">
        <v>8.039711111000001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95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2725</v>
      </c>
      <c r="F1870" t="n">
        <v>545187</v>
      </c>
      <c r="G1870" t="s">
        <v>74</v>
      </c>
      <c r="H1870" t="s">
        <v>75</v>
      </c>
      <c r="I1870" t="s"/>
      <c r="J1870" t="s">
        <v>76</v>
      </c>
      <c r="K1870" t="n">
        <v>3600.99</v>
      </c>
      <c r="L1870" t="s">
        <v>77</v>
      </c>
      <c r="M1870" t="s"/>
      <c r="N1870" t="s">
        <v>103</v>
      </c>
      <c r="O1870" t="s">
        <v>79</v>
      </c>
      <c r="P1870" t="s">
        <v>2726</v>
      </c>
      <c r="Q1870" t="s"/>
      <c r="R1870" t="s">
        <v>148</v>
      </c>
      <c r="S1870" t="s">
        <v>2727</v>
      </c>
      <c r="T1870" t="s">
        <v>82</v>
      </c>
      <c r="U1870" t="s">
        <v>83</v>
      </c>
      <c r="V1870" t="s">
        <v>84</v>
      </c>
      <c r="W1870" t="s">
        <v>105</v>
      </c>
      <c r="X1870" t="s"/>
      <c r="Y1870" t="s">
        <v>86</v>
      </c>
      <c r="Z1870">
        <f>HYPERLINK("https://hotelmonitor-cachepage.eclerx.com/savepage/tk_15442501513453174_sr_2150.html","info")</f>
        <v/>
      </c>
      <c r="AA1870" t="n">
        <v>53995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89</v>
      </c>
      <c r="AO1870" t="s">
        <v>2728</v>
      </c>
      <c r="AP1870" t="n">
        <v>144</v>
      </c>
      <c r="AQ1870" t="s">
        <v>91</v>
      </c>
      <c r="AR1870" t="s">
        <v>261</v>
      </c>
      <c r="AS1870" t="s"/>
      <c r="AT1870" t="s">
        <v>93</v>
      </c>
      <c r="AU1870" t="s"/>
      <c r="AV1870" t="s"/>
      <c r="AW1870" t="s"/>
      <c r="AX1870" t="s"/>
      <c r="AY1870" t="n">
        <v>1424172</v>
      </c>
      <c r="AZ1870" t="s">
        <v>2729</v>
      </c>
      <c r="BA1870" t="s"/>
      <c r="BB1870" t="n">
        <v>48474</v>
      </c>
      <c r="BC1870" t="n">
        <v>98.81548333000001</v>
      </c>
      <c r="BD1870" t="n">
        <v>8.039711111000001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95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2725</v>
      </c>
      <c r="F1871" t="n">
        <v>545187</v>
      </c>
      <c r="G1871" t="s">
        <v>74</v>
      </c>
      <c r="H1871" t="s">
        <v>75</v>
      </c>
      <c r="I1871" t="s"/>
      <c r="J1871" t="s">
        <v>76</v>
      </c>
      <c r="K1871" t="n">
        <v>3866.89</v>
      </c>
      <c r="L1871" t="s">
        <v>77</v>
      </c>
      <c r="M1871" t="s"/>
      <c r="N1871" t="s">
        <v>103</v>
      </c>
      <c r="O1871" t="s">
        <v>79</v>
      </c>
      <c r="P1871" t="s">
        <v>2726</v>
      </c>
      <c r="Q1871" t="s"/>
      <c r="R1871" t="s">
        <v>148</v>
      </c>
      <c r="S1871" t="s">
        <v>2730</v>
      </c>
      <c r="T1871" t="s">
        <v>82</v>
      </c>
      <c r="U1871" t="s">
        <v>83</v>
      </c>
      <c r="V1871" t="s">
        <v>84</v>
      </c>
      <c r="W1871" t="s">
        <v>105</v>
      </c>
      <c r="X1871" t="s"/>
      <c r="Y1871" t="s">
        <v>86</v>
      </c>
      <c r="Z1871">
        <f>HYPERLINK("https://hotelmonitor-cachepage.eclerx.com/savepage/tk_15442501513453174_sr_2150.html","info")</f>
        <v/>
      </c>
      <c r="AA1871" t="n">
        <v>53995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144</v>
      </c>
      <c r="AQ1871" t="s">
        <v>91</v>
      </c>
      <c r="AR1871" t="s">
        <v>92</v>
      </c>
      <c r="AS1871" t="s"/>
      <c r="AT1871" t="s">
        <v>93</v>
      </c>
      <c r="AU1871" t="s"/>
      <c r="AV1871" t="s"/>
      <c r="AW1871" t="s"/>
      <c r="AX1871" t="s"/>
      <c r="AY1871" t="n">
        <v>1424172</v>
      </c>
      <c r="AZ1871" t="s">
        <v>2729</v>
      </c>
      <c r="BA1871" t="s"/>
      <c r="BB1871" t="n">
        <v>48474</v>
      </c>
      <c r="BC1871" t="n">
        <v>98.81548333000001</v>
      </c>
      <c r="BD1871" t="n">
        <v>8.039711111000001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95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2725</v>
      </c>
      <c r="F1872" t="n">
        <v>545187</v>
      </c>
      <c r="G1872" t="s">
        <v>74</v>
      </c>
      <c r="H1872" t="s">
        <v>75</v>
      </c>
      <c r="I1872" t="s"/>
      <c r="J1872" t="s">
        <v>76</v>
      </c>
      <c r="K1872" t="n">
        <v>3925.12</v>
      </c>
      <c r="L1872" t="s">
        <v>77</v>
      </c>
      <c r="M1872" t="s"/>
      <c r="N1872" t="s">
        <v>215</v>
      </c>
      <c r="O1872" t="s">
        <v>79</v>
      </c>
      <c r="P1872" t="s">
        <v>2726</v>
      </c>
      <c r="Q1872" t="s"/>
      <c r="R1872" t="s">
        <v>148</v>
      </c>
      <c r="S1872" t="s">
        <v>2731</v>
      </c>
      <c r="T1872" t="s">
        <v>82</v>
      </c>
      <c r="U1872" t="s">
        <v>83</v>
      </c>
      <c r="V1872" t="s">
        <v>84</v>
      </c>
      <c r="W1872" t="s">
        <v>105</v>
      </c>
      <c r="X1872" t="s"/>
      <c r="Y1872" t="s">
        <v>86</v>
      </c>
      <c r="Z1872">
        <f>HYPERLINK("https://hotelmonitor-cachepage.eclerx.com/savepage/tk_15442501513453174_sr_2150.html","info")</f>
        <v/>
      </c>
      <c r="AA1872" t="n">
        <v>53995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89</v>
      </c>
      <c r="AO1872" t="s">
        <v>2732</v>
      </c>
      <c r="AP1872" t="n">
        <v>144</v>
      </c>
      <c r="AQ1872" t="s">
        <v>91</v>
      </c>
      <c r="AR1872" t="s">
        <v>71</v>
      </c>
      <c r="AS1872" t="s"/>
      <c r="AT1872" t="s">
        <v>93</v>
      </c>
      <c r="AU1872" t="s"/>
      <c r="AV1872" t="s"/>
      <c r="AW1872" t="s"/>
      <c r="AX1872" t="s"/>
      <c r="AY1872" t="n">
        <v>1424172</v>
      </c>
      <c r="AZ1872" t="s">
        <v>2729</v>
      </c>
      <c r="BA1872" t="s"/>
      <c r="BB1872" t="n">
        <v>48474</v>
      </c>
      <c r="BC1872" t="n">
        <v>98.81548333000001</v>
      </c>
      <c r="BD1872" t="n">
        <v>8.039711111000001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95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2725</v>
      </c>
      <c r="F1873" t="n">
        <v>545187</v>
      </c>
      <c r="G1873" t="s">
        <v>74</v>
      </c>
      <c r="H1873" t="s">
        <v>75</v>
      </c>
      <c r="I1873" t="s"/>
      <c r="J1873" t="s">
        <v>76</v>
      </c>
      <c r="K1873" t="n">
        <v>3925.12</v>
      </c>
      <c r="L1873" t="s">
        <v>77</v>
      </c>
      <c r="M1873" t="s"/>
      <c r="N1873" t="s">
        <v>215</v>
      </c>
      <c r="O1873" t="s">
        <v>79</v>
      </c>
      <c r="P1873" t="s">
        <v>2726</v>
      </c>
      <c r="Q1873" t="s"/>
      <c r="R1873" t="s">
        <v>148</v>
      </c>
      <c r="S1873" t="s">
        <v>2731</v>
      </c>
      <c r="T1873" t="s">
        <v>82</v>
      </c>
      <c r="U1873" t="s">
        <v>83</v>
      </c>
      <c r="V1873" t="s">
        <v>84</v>
      </c>
      <c r="W1873" t="s">
        <v>105</v>
      </c>
      <c r="X1873" t="s"/>
      <c r="Y1873" t="s">
        <v>86</v>
      </c>
      <c r="Z1873">
        <f>HYPERLINK("https://hotelmonitor-cachepage.eclerx.com/savepage/tk_15442501513453174_sr_2150.html","info")</f>
        <v/>
      </c>
      <c r="AA1873" t="n">
        <v>53995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89</v>
      </c>
      <c r="AO1873" t="s">
        <v>2732</v>
      </c>
      <c r="AP1873" t="n">
        <v>144</v>
      </c>
      <c r="AQ1873" t="s">
        <v>91</v>
      </c>
      <c r="AR1873" t="s">
        <v>261</v>
      </c>
      <c r="AS1873" t="s"/>
      <c r="AT1873" t="s">
        <v>93</v>
      </c>
      <c r="AU1873" t="s"/>
      <c r="AV1873" t="s"/>
      <c r="AW1873" t="s"/>
      <c r="AX1873" t="s"/>
      <c r="AY1873" t="n">
        <v>1424172</v>
      </c>
      <c r="AZ1873" t="s">
        <v>2729</v>
      </c>
      <c r="BA1873" t="s"/>
      <c r="BB1873" t="n">
        <v>48474</v>
      </c>
      <c r="BC1873" t="n">
        <v>98.81548333000001</v>
      </c>
      <c r="BD1873" t="n">
        <v>8.039711111000001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95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2725</v>
      </c>
      <c r="F1874" t="n">
        <v>545187</v>
      </c>
      <c r="G1874" t="s">
        <v>74</v>
      </c>
      <c r="H1874" t="s">
        <v>75</v>
      </c>
      <c r="I1874" t="s"/>
      <c r="J1874" t="s">
        <v>76</v>
      </c>
      <c r="K1874" t="n">
        <v>4170.18</v>
      </c>
      <c r="L1874" t="s">
        <v>77</v>
      </c>
      <c r="M1874" t="s"/>
      <c r="N1874" t="s">
        <v>215</v>
      </c>
      <c r="O1874" t="s">
        <v>79</v>
      </c>
      <c r="P1874" t="s">
        <v>2726</v>
      </c>
      <c r="Q1874" t="s"/>
      <c r="R1874" t="s">
        <v>148</v>
      </c>
      <c r="S1874" t="s">
        <v>2116</v>
      </c>
      <c r="T1874" t="s">
        <v>82</v>
      </c>
      <c r="U1874" t="s">
        <v>83</v>
      </c>
      <c r="V1874" t="s">
        <v>84</v>
      </c>
      <c r="W1874" t="s">
        <v>105</v>
      </c>
      <c r="X1874" t="s"/>
      <c r="Y1874" t="s">
        <v>86</v>
      </c>
      <c r="Z1874">
        <f>HYPERLINK("https://hotelmonitor-cachepage.eclerx.com/savepage/tk_15442501513453174_sr_2150.html","info")</f>
        <v/>
      </c>
      <c r="AA1874" t="n">
        <v>53995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144</v>
      </c>
      <c r="AQ1874" t="s">
        <v>91</v>
      </c>
      <c r="AR1874" t="s">
        <v>92</v>
      </c>
      <c r="AS1874" t="s"/>
      <c r="AT1874" t="s">
        <v>93</v>
      </c>
      <c r="AU1874" t="s"/>
      <c r="AV1874" t="s"/>
      <c r="AW1874" t="s"/>
      <c r="AX1874" t="s"/>
      <c r="AY1874" t="n">
        <v>1424172</v>
      </c>
      <c r="AZ1874" t="s">
        <v>2729</v>
      </c>
      <c r="BA1874" t="s"/>
      <c r="BB1874" t="n">
        <v>48474</v>
      </c>
      <c r="BC1874" t="n">
        <v>98.81548333000001</v>
      </c>
      <c r="BD1874" t="n">
        <v>8.039711111000001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95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2725</v>
      </c>
      <c r="F1875" t="n">
        <v>545187</v>
      </c>
      <c r="G1875" t="s">
        <v>74</v>
      </c>
      <c r="H1875" t="s">
        <v>75</v>
      </c>
      <c r="I1875" t="s"/>
      <c r="J1875" t="s">
        <v>76</v>
      </c>
      <c r="K1875" t="n">
        <v>4210.58</v>
      </c>
      <c r="L1875" t="s">
        <v>77</v>
      </c>
      <c r="M1875" t="s"/>
      <c r="N1875" t="s">
        <v>1801</v>
      </c>
      <c r="O1875" t="s">
        <v>79</v>
      </c>
      <c r="P1875" t="s">
        <v>2726</v>
      </c>
      <c r="Q1875" t="s"/>
      <c r="R1875" t="s">
        <v>148</v>
      </c>
      <c r="S1875" t="s">
        <v>2733</v>
      </c>
      <c r="T1875" t="s">
        <v>82</v>
      </c>
      <c r="U1875" t="s">
        <v>83</v>
      </c>
      <c r="V1875" t="s">
        <v>84</v>
      </c>
      <c r="W1875" t="s">
        <v>105</v>
      </c>
      <c r="X1875" t="s"/>
      <c r="Y1875" t="s">
        <v>86</v>
      </c>
      <c r="Z1875">
        <f>HYPERLINK("https://hotelmonitor-cachepage.eclerx.com/savepage/tk_15442501513453174_sr_2150.html","info")</f>
        <v/>
      </c>
      <c r="AA1875" t="n">
        <v>53995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89</v>
      </c>
      <c r="AO1875" t="s">
        <v>2734</v>
      </c>
      <c r="AP1875" t="n">
        <v>144</v>
      </c>
      <c r="AQ1875" t="s">
        <v>91</v>
      </c>
      <c r="AR1875" t="s">
        <v>71</v>
      </c>
      <c r="AS1875" t="s"/>
      <c r="AT1875" t="s">
        <v>93</v>
      </c>
      <c r="AU1875" t="s"/>
      <c r="AV1875" t="s"/>
      <c r="AW1875" t="s"/>
      <c r="AX1875" t="s"/>
      <c r="AY1875" t="n">
        <v>1424172</v>
      </c>
      <c r="AZ1875" t="s">
        <v>2729</v>
      </c>
      <c r="BA1875" t="s"/>
      <c r="BB1875" t="n">
        <v>48474</v>
      </c>
      <c r="BC1875" t="n">
        <v>98.81548333000001</v>
      </c>
      <c r="BD1875" t="n">
        <v>8.039711111000001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95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2725</v>
      </c>
      <c r="F1876" t="n">
        <v>545187</v>
      </c>
      <c r="G1876" t="s">
        <v>74</v>
      </c>
      <c r="H1876" t="s">
        <v>75</v>
      </c>
      <c r="I1876" t="s"/>
      <c r="J1876" t="s">
        <v>76</v>
      </c>
      <c r="K1876" t="n">
        <v>4210.58</v>
      </c>
      <c r="L1876" t="s">
        <v>77</v>
      </c>
      <c r="M1876" t="s"/>
      <c r="N1876" t="s">
        <v>1801</v>
      </c>
      <c r="O1876" t="s">
        <v>79</v>
      </c>
      <c r="P1876" t="s">
        <v>2726</v>
      </c>
      <c r="Q1876" t="s"/>
      <c r="R1876" t="s">
        <v>148</v>
      </c>
      <c r="S1876" t="s">
        <v>2733</v>
      </c>
      <c r="T1876" t="s">
        <v>82</v>
      </c>
      <c r="U1876" t="s">
        <v>83</v>
      </c>
      <c r="V1876" t="s">
        <v>84</v>
      </c>
      <c r="W1876" t="s">
        <v>105</v>
      </c>
      <c r="X1876" t="s"/>
      <c r="Y1876" t="s">
        <v>86</v>
      </c>
      <c r="Z1876">
        <f>HYPERLINK("https://hotelmonitor-cachepage.eclerx.com/savepage/tk_15442501513453174_sr_2150.html","info")</f>
        <v/>
      </c>
      <c r="AA1876" t="n">
        <v>53995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89</v>
      </c>
      <c r="AO1876" t="s">
        <v>2734</v>
      </c>
      <c r="AP1876" t="n">
        <v>144</v>
      </c>
      <c r="AQ1876" t="s">
        <v>91</v>
      </c>
      <c r="AR1876" t="s">
        <v>261</v>
      </c>
      <c r="AS1876" t="s"/>
      <c r="AT1876" t="s">
        <v>93</v>
      </c>
      <c r="AU1876" t="s"/>
      <c r="AV1876" t="s"/>
      <c r="AW1876" t="s"/>
      <c r="AX1876" t="s"/>
      <c r="AY1876" t="n">
        <v>1424172</v>
      </c>
      <c r="AZ1876" t="s">
        <v>2729</v>
      </c>
      <c r="BA1876" t="s"/>
      <c r="BB1876" t="n">
        <v>48474</v>
      </c>
      <c r="BC1876" t="n">
        <v>98.81548333000001</v>
      </c>
      <c r="BD1876" t="n">
        <v>8.039711111000001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95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2725</v>
      </c>
      <c r="F1877" t="n">
        <v>545187</v>
      </c>
      <c r="G1877" t="s">
        <v>74</v>
      </c>
      <c r="H1877" t="s">
        <v>75</v>
      </c>
      <c r="I1877" t="s"/>
      <c r="J1877" t="s">
        <v>76</v>
      </c>
      <c r="K1877" t="n">
        <v>4473.47</v>
      </c>
      <c r="L1877" t="s">
        <v>77</v>
      </c>
      <c r="M1877" t="s"/>
      <c r="N1877" t="s">
        <v>1801</v>
      </c>
      <c r="O1877" t="s">
        <v>79</v>
      </c>
      <c r="P1877" t="s">
        <v>2726</v>
      </c>
      <c r="Q1877" t="s"/>
      <c r="R1877" t="s">
        <v>148</v>
      </c>
      <c r="S1877" t="s">
        <v>348</v>
      </c>
      <c r="T1877" t="s">
        <v>82</v>
      </c>
      <c r="U1877" t="s">
        <v>83</v>
      </c>
      <c r="V1877" t="s">
        <v>84</v>
      </c>
      <c r="W1877" t="s">
        <v>105</v>
      </c>
      <c r="X1877" t="s"/>
      <c r="Y1877" t="s">
        <v>86</v>
      </c>
      <c r="Z1877">
        <f>HYPERLINK("https://hotelmonitor-cachepage.eclerx.com/savepage/tk_15442501513453174_sr_2150.html","info")</f>
        <v/>
      </c>
      <c r="AA1877" t="n">
        <v>53995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89</v>
      </c>
      <c r="AO1877" t="s">
        <v>287</v>
      </c>
      <c r="AP1877" t="n">
        <v>144</v>
      </c>
      <c r="AQ1877" t="s">
        <v>91</v>
      </c>
      <c r="AR1877" t="s">
        <v>92</v>
      </c>
      <c r="AS1877" t="s"/>
      <c r="AT1877" t="s">
        <v>93</v>
      </c>
      <c r="AU1877" t="s"/>
      <c r="AV1877" t="s"/>
      <c r="AW1877" t="s"/>
      <c r="AX1877" t="s"/>
      <c r="AY1877" t="n">
        <v>1424172</v>
      </c>
      <c r="AZ1877" t="s">
        <v>2729</v>
      </c>
      <c r="BA1877" t="s"/>
      <c r="BB1877" t="n">
        <v>48474</v>
      </c>
      <c r="BC1877" t="n">
        <v>98.81548333000001</v>
      </c>
      <c r="BD1877" t="n">
        <v>8.039711111000001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95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2735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1121.27</v>
      </c>
      <c r="L1878" t="s">
        <v>77</v>
      </c>
      <c r="M1878" t="s"/>
      <c r="N1878" t="s">
        <v>2736</v>
      </c>
      <c r="O1878" t="s">
        <v>79</v>
      </c>
      <c r="P1878" t="s">
        <v>2735</v>
      </c>
      <c r="Q1878" t="s"/>
      <c r="R1878" t="s">
        <v>80</v>
      </c>
      <c r="S1878" t="s">
        <v>2737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>
        <f>HYPERLINK("https://hotelmonitor-cachepage.eclerx.com/savepage/tk_15442501188500426_sr_2150.html","info")</f>
        <v/>
      </c>
      <c r="AA1878" t="n">
        <v>-4708285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89</v>
      </c>
      <c r="AO1878" t="s">
        <v>2738</v>
      </c>
      <c r="AP1878" t="n">
        <v>123</v>
      </c>
      <c r="AQ1878" t="s">
        <v>91</v>
      </c>
      <c r="AR1878" t="s">
        <v>71</v>
      </c>
      <c r="AS1878" t="s"/>
      <c r="AT1878" t="s">
        <v>93</v>
      </c>
      <c r="AU1878" t="s"/>
      <c r="AV1878" t="s"/>
      <c r="AW1878" t="s"/>
      <c r="AX1878" t="s"/>
      <c r="AY1878" t="n">
        <v>4708285</v>
      </c>
      <c r="AZ1878" t="s">
        <v>2739</v>
      </c>
      <c r="BA1878" t="s"/>
      <c r="BB1878" t="n">
        <v>1535737</v>
      </c>
      <c r="BC1878" t="n">
        <v>98.9170729368925</v>
      </c>
      <c r="BD1878" t="n">
        <v>8.063556516633369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95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2735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1574.15</v>
      </c>
      <c r="L1879" t="s">
        <v>77</v>
      </c>
      <c r="M1879" t="s"/>
      <c r="N1879" t="s">
        <v>2736</v>
      </c>
      <c r="O1879" t="s">
        <v>79</v>
      </c>
      <c r="P1879" t="s">
        <v>2735</v>
      </c>
      <c r="Q1879" t="s"/>
      <c r="R1879" t="s">
        <v>80</v>
      </c>
      <c r="S1879" t="s">
        <v>2740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>
        <f>HYPERLINK("https://hotelmonitor-cachepage.eclerx.com/savepage/tk_15442501188500426_sr_2150.html","info")</f>
        <v/>
      </c>
      <c r="AA1879" t="n">
        <v>-4708285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89</v>
      </c>
      <c r="AO1879" t="s">
        <v>2741</v>
      </c>
      <c r="AP1879" t="n">
        <v>123</v>
      </c>
      <c r="AQ1879" t="s">
        <v>91</v>
      </c>
      <c r="AR1879" t="s">
        <v>71</v>
      </c>
      <c r="AS1879" t="s"/>
      <c r="AT1879" t="s">
        <v>93</v>
      </c>
      <c r="AU1879" t="s"/>
      <c r="AV1879" t="s"/>
      <c r="AW1879" t="s"/>
      <c r="AX1879" t="s"/>
      <c r="AY1879" t="n">
        <v>4708285</v>
      </c>
      <c r="AZ1879" t="s">
        <v>2739</v>
      </c>
      <c r="BA1879" t="s"/>
      <c r="BB1879" t="n">
        <v>1535737</v>
      </c>
      <c r="BC1879" t="n">
        <v>98.9170729368925</v>
      </c>
      <c r="BD1879" t="n">
        <v>8.063556516633369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95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2735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1121.27</v>
      </c>
      <c r="L1880" t="s">
        <v>77</v>
      </c>
      <c r="M1880" t="s"/>
      <c r="N1880" t="s">
        <v>2742</v>
      </c>
      <c r="O1880" t="s">
        <v>79</v>
      </c>
      <c r="P1880" t="s">
        <v>2735</v>
      </c>
      <c r="Q1880" t="s"/>
      <c r="R1880" t="s">
        <v>80</v>
      </c>
      <c r="S1880" t="s">
        <v>2737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>
        <f>HYPERLINK("https://hotelmonitor-cachepage.eclerx.com/savepage/tk_15442501188500426_sr_2150.html","info")</f>
        <v/>
      </c>
      <c r="AA1880" t="n">
        <v>-4708285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89</v>
      </c>
      <c r="AO1880" t="s">
        <v>2738</v>
      </c>
      <c r="AP1880" t="n">
        <v>123</v>
      </c>
      <c r="AQ1880" t="s">
        <v>91</v>
      </c>
      <c r="AR1880" t="s">
        <v>71</v>
      </c>
      <c r="AS1880" t="s"/>
      <c r="AT1880" t="s">
        <v>93</v>
      </c>
      <c r="AU1880" t="s"/>
      <c r="AV1880" t="s"/>
      <c r="AW1880" t="s"/>
      <c r="AX1880" t="s"/>
      <c r="AY1880" t="n">
        <v>4708285</v>
      </c>
      <c r="AZ1880" t="s">
        <v>2739</v>
      </c>
      <c r="BA1880" t="s"/>
      <c r="BB1880" t="n">
        <v>1535737</v>
      </c>
      <c r="BC1880" t="n">
        <v>98.9170729368925</v>
      </c>
      <c r="BD1880" t="n">
        <v>8.063556516633369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95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2735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1574.15</v>
      </c>
      <c r="L1881" t="s">
        <v>77</v>
      </c>
      <c r="M1881" t="s"/>
      <c r="N1881" t="s">
        <v>2742</v>
      </c>
      <c r="O1881" t="s">
        <v>79</v>
      </c>
      <c r="P1881" t="s">
        <v>2735</v>
      </c>
      <c r="Q1881" t="s"/>
      <c r="R1881" t="s">
        <v>80</v>
      </c>
      <c r="S1881" t="s">
        <v>2740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>
        <f>HYPERLINK("https://hotelmonitor-cachepage.eclerx.com/savepage/tk_15442501188500426_sr_2150.html","info")</f>
        <v/>
      </c>
      <c r="AA1881" t="n">
        <v>-4708285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89</v>
      </c>
      <c r="AO1881" t="s">
        <v>2741</v>
      </c>
      <c r="AP1881" t="n">
        <v>123</v>
      </c>
      <c r="AQ1881" t="s">
        <v>91</v>
      </c>
      <c r="AR1881" t="s">
        <v>71</v>
      </c>
      <c r="AS1881" t="s"/>
      <c r="AT1881" t="s">
        <v>93</v>
      </c>
      <c r="AU1881" t="s"/>
      <c r="AV1881" t="s"/>
      <c r="AW1881" t="s"/>
      <c r="AX1881" t="s"/>
      <c r="AY1881" t="n">
        <v>4708285</v>
      </c>
      <c r="AZ1881" t="s">
        <v>2739</v>
      </c>
      <c r="BA1881" t="s"/>
      <c r="BB1881" t="n">
        <v>1535737</v>
      </c>
      <c r="BC1881" t="n">
        <v>98.9170729368925</v>
      </c>
      <c r="BD1881" t="n">
        <v>8.063556516633369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95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2735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1586.74</v>
      </c>
      <c r="L1882" t="s">
        <v>77</v>
      </c>
      <c r="M1882" t="s"/>
      <c r="N1882" t="s">
        <v>2743</v>
      </c>
      <c r="O1882" t="s">
        <v>79</v>
      </c>
      <c r="P1882" t="s">
        <v>2735</v>
      </c>
      <c r="Q1882" t="s"/>
      <c r="R1882" t="s">
        <v>80</v>
      </c>
      <c r="S1882" t="s">
        <v>2744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HYPERLINK("https://hotelmonitor-cachepage.eclerx.com/savepage/tk_15442501188500426_sr_2150.html","info")</f>
        <v/>
      </c>
      <c r="AA1882" t="n">
        <v>-4708285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89</v>
      </c>
      <c r="AO1882" t="s">
        <v>2745</v>
      </c>
      <c r="AP1882" t="n">
        <v>123</v>
      </c>
      <c r="AQ1882" t="s">
        <v>91</v>
      </c>
      <c r="AR1882" t="s">
        <v>71</v>
      </c>
      <c r="AS1882" t="s"/>
      <c r="AT1882" t="s">
        <v>93</v>
      </c>
      <c r="AU1882" t="s"/>
      <c r="AV1882" t="s"/>
      <c r="AW1882" t="s"/>
      <c r="AX1882" t="s"/>
      <c r="AY1882" t="n">
        <v>4708285</v>
      </c>
      <c r="AZ1882" t="s">
        <v>2739</v>
      </c>
      <c r="BA1882" t="s"/>
      <c r="BB1882" t="n">
        <v>1535737</v>
      </c>
      <c r="BC1882" t="n">
        <v>98.9170729368925</v>
      </c>
      <c r="BD1882" t="n">
        <v>8.063556516633369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95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2735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2203.81</v>
      </c>
      <c r="L1883" t="s">
        <v>77</v>
      </c>
      <c r="M1883" t="s"/>
      <c r="N1883" t="s">
        <v>2743</v>
      </c>
      <c r="O1883" t="s">
        <v>79</v>
      </c>
      <c r="P1883" t="s">
        <v>2735</v>
      </c>
      <c r="Q1883" t="s"/>
      <c r="R1883" t="s">
        <v>80</v>
      </c>
      <c r="S1883" t="s">
        <v>2746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HYPERLINK("https://hotelmonitor-cachepage.eclerx.com/savepage/tk_15442501188500426_sr_2150.html","info")</f>
        <v/>
      </c>
      <c r="AA1883" t="n">
        <v>-4708285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89</v>
      </c>
      <c r="AO1883" t="s">
        <v>2747</v>
      </c>
      <c r="AP1883" t="n">
        <v>123</v>
      </c>
      <c r="AQ1883" t="s">
        <v>91</v>
      </c>
      <c r="AR1883" t="s">
        <v>71</v>
      </c>
      <c r="AS1883" t="s"/>
      <c r="AT1883" t="s">
        <v>93</v>
      </c>
      <c r="AU1883" t="s"/>
      <c r="AV1883" t="s"/>
      <c r="AW1883" t="s"/>
      <c r="AX1883" t="s"/>
      <c r="AY1883" t="n">
        <v>4708285</v>
      </c>
      <c r="AZ1883" t="s">
        <v>2739</v>
      </c>
      <c r="BA1883" t="s"/>
      <c r="BB1883" t="n">
        <v>1535737</v>
      </c>
      <c r="BC1883" t="n">
        <v>98.9170729368925</v>
      </c>
      <c r="BD1883" t="n">
        <v>8.063556516633369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95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2748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1087.51</v>
      </c>
      <c r="L1884" t="s">
        <v>77</v>
      </c>
      <c r="M1884" t="s"/>
      <c r="N1884" t="s">
        <v>1312</v>
      </c>
      <c r="O1884" t="s">
        <v>79</v>
      </c>
      <c r="P1884" t="s">
        <v>2748</v>
      </c>
      <c r="Q1884" t="s"/>
      <c r="R1884" t="s">
        <v>80</v>
      </c>
      <c r="S1884" t="s">
        <v>2749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>
        <f>HYPERLINK("https://hotelmonitor-cachepage.eclerx.com/savepage/tk_1544250641484518_sr_2150.html","info")</f>
        <v/>
      </c>
      <c r="AA1884" t="n">
        <v>-6797498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340</v>
      </c>
      <c r="AQ1884" t="s">
        <v>91</v>
      </c>
      <c r="AR1884" t="s">
        <v>92</v>
      </c>
      <c r="AS1884" t="s"/>
      <c r="AT1884" t="s">
        <v>93</v>
      </c>
      <c r="AU1884" t="s"/>
      <c r="AV1884" t="s"/>
      <c r="AW1884" t="s"/>
      <c r="AX1884" t="s"/>
      <c r="AY1884" t="n">
        <v>6797498</v>
      </c>
      <c r="AZ1884" t="s"/>
      <c r="BA1884" t="s"/>
      <c r="BB1884" t="n">
        <v>4847958</v>
      </c>
      <c r="BC1884" t="n">
        <v>98.7486469745636</v>
      </c>
      <c r="BD1884" t="n">
        <v>8.060334404642601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95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2748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1350.89</v>
      </c>
      <c r="L1885" t="s">
        <v>77</v>
      </c>
      <c r="M1885" t="s"/>
      <c r="N1885" t="s">
        <v>1312</v>
      </c>
      <c r="O1885" t="s">
        <v>79</v>
      </c>
      <c r="P1885" t="s">
        <v>2748</v>
      </c>
      <c r="Q1885" t="s"/>
      <c r="R1885" t="s">
        <v>80</v>
      </c>
      <c r="S1885" t="s">
        <v>2750</v>
      </c>
      <c r="T1885" t="s">
        <v>82</v>
      </c>
      <c r="U1885" t="s">
        <v>83</v>
      </c>
      <c r="V1885" t="s">
        <v>84</v>
      </c>
      <c r="W1885" t="s">
        <v>105</v>
      </c>
      <c r="X1885" t="s"/>
      <c r="Y1885" t="s">
        <v>86</v>
      </c>
      <c r="Z1885">
        <f>HYPERLINK("https://hotelmonitor-cachepage.eclerx.com/savepage/tk_1544250641484518_sr_2150.html","info")</f>
        <v/>
      </c>
      <c r="AA1885" t="n">
        <v>-6797498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340</v>
      </c>
      <c r="AQ1885" t="s">
        <v>91</v>
      </c>
      <c r="AR1885" t="s">
        <v>92</v>
      </c>
      <c r="AS1885" t="s"/>
      <c r="AT1885" t="s">
        <v>93</v>
      </c>
      <c r="AU1885" t="s"/>
      <c r="AV1885" t="s"/>
      <c r="AW1885" t="s"/>
      <c r="AX1885" t="s"/>
      <c r="AY1885" t="n">
        <v>6797498</v>
      </c>
      <c r="AZ1885" t="s"/>
      <c r="BA1885" t="s"/>
      <c r="BB1885" t="n">
        <v>4847958</v>
      </c>
      <c r="BC1885" t="n">
        <v>98.7486469745636</v>
      </c>
      <c r="BD1885" t="n">
        <v>8.060334404642601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95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2748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1087.51</v>
      </c>
      <c r="L1886" t="s">
        <v>77</v>
      </c>
      <c r="M1886" t="s"/>
      <c r="N1886" t="s">
        <v>2012</v>
      </c>
      <c r="O1886" t="s">
        <v>79</v>
      </c>
      <c r="P1886" t="s">
        <v>2748</v>
      </c>
      <c r="Q1886" t="s"/>
      <c r="R1886" t="s">
        <v>80</v>
      </c>
      <c r="S1886" t="s">
        <v>2749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>
        <f>HYPERLINK("https://hotelmonitor-cachepage.eclerx.com/savepage/tk_1544250641484518_sr_2150.html","info")</f>
        <v/>
      </c>
      <c r="AA1886" t="n">
        <v>-6797498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340</v>
      </c>
      <c r="AQ1886" t="s">
        <v>91</v>
      </c>
      <c r="AR1886" t="s">
        <v>92</v>
      </c>
      <c r="AS1886" t="s"/>
      <c r="AT1886" t="s">
        <v>93</v>
      </c>
      <c r="AU1886" t="s"/>
      <c r="AV1886" t="s"/>
      <c r="AW1886" t="s"/>
      <c r="AX1886" t="s"/>
      <c r="AY1886" t="n">
        <v>6797498</v>
      </c>
      <c r="AZ1886" t="s"/>
      <c r="BA1886" t="s"/>
      <c r="BB1886" t="n">
        <v>4847958</v>
      </c>
      <c r="BC1886" t="n">
        <v>98.7486469745636</v>
      </c>
      <c r="BD1886" t="n">
        <v>8.060334404642601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95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2748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1350.89</v>
      </c>
      <c r="L1887" t="s">
        <v>77</v>
      </c>
      <c r="M1887" t="s"/>
      <c r="N1887" t="s">
        <v>2012</v>
      </c>
      <c r="O1887" t="s">
        <v>79</v>
      </c>
      <c r="P1887" t="s">
        <v>2748</v>
      </c>
      <c r="Q1887" t="s"/>
      <c r="R1887" t="s">
        <v>80</v>
      </c>
      <c r="S1887" t="s">
        <v>2750</v>
      </c>
      <c r="T1887" t="s">
        <v>82</v>
      </c>
      <c r="U1887" t="s">
        <v>83</v>
      </c>
      <c r="V1887" t="s">
        <v>84</v>
      </c>
      <c r="W1887" t="s">
        <v>105</v>
      </c>
      <c r="X1887" t="s"/>
      <c r="Y1887" t="s">
        <v>86</v>
      </c>
      <c r="Z1887">
        <f>HYPERLINK("https://hotelmonitor-cachepage.eclerx.com/savepage/tk_1544250641484518_sr_2150.html","info")</f>
        <v/>
      </c>
      <c r="AA1887" t="n">
        <v>-6797498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340</v>
      </c>
      <c r="AQ1887" t="s">
        <v>91</v>
      </c>
      <c r="AR1887" t="s">
        <v>92</v>
      </c>
      <c r="AS1887" t="s"/>
      <c r="AT1887" t="s">
        <v>93</v>
      </c>
      <c r="AU1887" t="s"/>
      <c r="AV1887" t="s"/>
      <c r="AW1887" t="s"/>
      <c r="AX1887" t="s"/>
      <c r="AY1887" t="n">
        <v>6797498</v>
      </c>
      <c r="AZ1887" t="s"/>
      <c r="BA1887" t="s"/>
      <c r="BB1887" t="n">
        <v>4847958</v>
      </c>
      <c r="BC1887" t="n">
        <v>98.7486469745636</v>
      </c>
      <c r="BD1887" t="n">
        <v>8.060334404642601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95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2748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1267.2</v>
      </c>
      <c r="L1888" t="s">
        <v>77</v>
      </c>
      <c r="M1888" t="s"/>
      <c r="N1888" t="s">
        <v>2751</v>
      </c>
      <c r="O1888" t="s">
        <v>79</v>
      </c>
      <c r="P1888" t="s">
        <v>2748</v>
      </c>
      <c r="Q1888" t="s"/>
      <c r="R1888" t="s">
        <v>80</v>
      </c>
      <c r="S1888" t="s">
        <v>2752</v>
      </c>
      <c r="T1888" t="s">
        <v>82</v>
      </c>
      <c r="U1888" t="s">
        <v>83</v>
      </c>
      <c r="V1888" t="s">
        <v>84</v>
      </c>
      <c r="W1888" t="s">
        <v>105</v>
      </c>
      <c r="X1888" t="s"/>
      <c r="Y1888" t="s">
        <v>86</v>
      </c>
      <c r="Z1888">
        <f>HYPERLINK("https://hotelmonitor-cachepage.eclerx.com/savepage/tk_1544250641484518_sr_2150.html","info")</f>
        <v/>
      </c>
      <c r="AA1888" t="n">
        <v>-6797498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89</v>
      </c>
      <c r="AO1888" t="s">
        <v>2753</v>
      </c>
      <c r="AP1888" t="n">
        <v>340</v>
      </c>
      <c r="AQ1888" t="s">
        <v>91</v>
      </c>
      <c r="AR1888" t="s">
        <v>71</v>
      </c>
      <c r="AS1888" t="s"/>
      <c r="AT1888" t="s">
        <v>93</v>
      </c>
      <c r="AU1888" t="s"/>
      <c r="AV1888" t="s"/>
      <c r="AW1888" t="s"/>
      <c r="AX1888" t="s"/>
      <c r="AY1888" t="n">
        <v>6797498</v>
      </c>
      <c r="AZ1888" t="s"/>
      <c r="BA1888" t="s"/>
      <c r="BB1888" t="n">
        <v>4847958</v>
      </c>
      <c r="BC1888" t="n">
        <v>98.7486469745636</v>
      </c>
      <c r="BD1888" t="n">
        <v>8.060334404642601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95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2748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1408</v>
      </c>
      <c r="L1889" t="s">
        <v>77</v>
      </c>
      <c r="M1889" t="s"/>
      <c r="N1889" t="s">
        <v>2751</v>
      </c>
      <c r="O1889" t="s">
        <v>79</v>
      </c>
      <c r="P1889" t="s">
        <v>2748</v>
      </c>
      <c r="Q1889" t="s"/>
      <c r="R1889" t="s">
        <v>80</v>
      </c>
      <c r="S1889" t="s">
        <v>2754</v>
      </c>
      <c r="T1889" t="s">
        <v>82</v>
      </c>
      <c r="U1889" t="s">
        <v>83</v>
      </c>
      <c r="V1889" t="s">
        <v>84</v>
      </c>
      <c r="W1889" t="s">
        <v>105</v>
      </c>
      <c r="X1889" t="s"/>
      <c r="Y1889" t="s">
        <v>86</v>
      </c>
      <c r="Z1889">
        <f>HYPERLINK("https://hotelmonitor-cachepage.eclerx.com/savepage/tk_1544250641484518_sr_2150.html","info")</f>
        <v/>
      </c>
      <c r="AA1889" t="n">
        <v>-6797498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89</v>
      </c>
      <c r="AO1889" t="s">
        <v>2634</v>
      </c>
      <c r="AP1889" t="n">
        <v>340</v>
      </c>
      <c r="AQ1889" t="s">
        <v>91</v>
      </c>
      <c r="AR1889" t="s">
        <v>71</v>
      </c>
      <c r="AS1889" t="s"/>
      <c r="AT1889" t="s">
        <v>93</v>
      </c>
      <c r="AU1889" t="s"/>
      <c r="AV1889" t="s"/>
      <c r="AW1889" t="s"/>
      <c r="AX1889" t="s"/>
      <c r="AY1889" t="n">
        <v>6797498</v>
      </c>
      <c r="AZ1889" t="s"/>
      <c r="BA1889" t="s"/>
      <c r="BB1889" t="n">
        <v>4847958</v>
      </c>
      <c r="BC1889" t="n">
        <v>98.7486469745636</v>
      </c>
      <c r="BD1889" t="n">
        <v>8.060334404642601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95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2755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574.1799999999999</v>
      </c>
      <c r="L1890" t="s">
        <v>77</v>
      </c>
      <c r="M1890" t="s"/>
      <c r="N1890" t="s">
        <v>1261</v>
      </c>
      <c r="O1890" t="s">
        <v>79</v>
      </c>
      <c r="P1890" t="s">
        <v>2755</v>
      </c>
      <c r="Q1890" t="s"/>
      <c r="R1890" t="s">
        <v>80</v>
      </c>
      <c r="S1890" t="s">
        <v>2756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>
        <f>HYPERLINK("https://hotelmonitor-cachepage.eclerx.com/savepage/tk_15442499442509704_sr_2150.html","info")</f>
        <v/>
      </c>
      <c r="AA1890" t="n">
        <v>-754770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89</v>
      </c>
      <c r="AO1890" t="s">
        <v>2757</v>
      </c>
      <c r="AP1890" t="n">
        <v>38</v>
      </c>
      <c r="AQ1890" t="s">
        <v>91</v>
      </c>
      <c r="AR1890" t="s">
        <v>71</v>
      </c>
      <c r="AS1890" t="s"/>
      <c r="AT1890" t="s">
        <v>93</v>
      </c>
      <c r="AU1890" t="s"/>
      <c r="AV1890" t="s"/>
      <c r="AW1890" t="s"/>
      <c r="AX1890" t="s"/>
      <c r="AY1890" t="n">
        <v>754770</v>
      </c>
      <c r="AZ1890" t="s">
        <v>2758</v>
      </c>
      <c r="BA1890" t="s"/>
      <c r="BB1890" t="n">
        <v>247661</v>
      </c>
      <c r="BC1890" t="n">
        <v>98.91399443149569</v>
      </c>
      <c r="BD1890" t="n">
        <v>8.067945601843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95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2755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640.63</v>
      </c>
      <c r="L1891" t="s">
        <v>77</v>
      </c>
      <c r="M1891" t="s"/>
      <c r="N1891" t="s">
        <v>1261</v>
      </c>
      <c r="O1891" t="s">
        <v>79</v>
      </c>
      <c r="P1891" t="s">
        <v>2755</v>
      </c>
      <c r="Q1891" t="s"/>
      <c r="R1891" t="s">
        <v>80</v>
      </c>
      <c r="S1891" t="s">
        <v>2759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HYPERLINK("https://hotelmonitor-cachepage.eclerx.com/savepage/tk_15442499442509704_sr_2150.html","info")</f>
        <v/>
      </c>
      <c r="AA1891" t="n">
        <v>-754770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89</v>
      </c>
      <c r="AO1891" t="s">
        <v>2760</v>
      </c>
      <c r="AP1891" t="n">
        <v>38</v>
      </c>
      <c r="AQ1891" t="s">
        <v>91</v>
      </c>
      <c r="AR1891" t="s">
        <v>71</v>
      </c>
      <c r="AS1891" t="s"/>
      <c r="AT1891" t="s">
        <v>93</v>
      </c>
      <c r="AU1891" t="s"/>
      <c r="AV1891" t="s"/>
      <c r="AW1891" t="s"/>
      <c r="AX1891" t="s"/>
      <c r="AY1891" t="n">
        <v>754770</v>
      </c>
      <c r="AZ1891" t="s">
        <v>2758</v>
      </c>
      <c r="BA1891" t="s"/>
      <c r="BB1891" t="n">
        <v>247661</v>
      </c>
      <c r="BC1891" t="n">
        <v>98.91399443149569</v>
      </c>
      <c r="BD1891" t="n">
        <v>8.067945601843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95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2755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679.71</v>
      </c>
      <c r="L1892" t="s">
        <v>77</v>
      </c>
      <c r="M1892" t="s"/>
      <c r="N1892" t="s">
        <v>1261</v>
      </c>
      <c r="O1892" t="s">
        <v>79</v>
      </c>
      <c r="P1892" t="s">
        <v>2755</v>
      </c>
      <c r="Q1892" t="s"/>
      <c r="R1892" t="s">
        <v>80</v>
      </c>
      <c r="S1892" t="s">
        <v>2761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HYPERLINK("https://hotelmonitor-cachepage.eclerx.com/savepage/tk_15442499442509704_sr_2150.html","info")</f>
        <v/>
      </c>
      <c r="AA1892" t="n">
        <v>-754770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89</v>
      </c>
      <c r="AO1892" t="s">
        <v>2762</v>
      </c>
      <c r="AP1892" t="n">
        <v>38</v>
      </c>
      <c r="AQ1892" t="s">
        <v>91</v>
      </c>
      <c r="AR1892" t="s">
        <v>71</v>
      </c>
      <c r="AS1892" t="s"/>
      <c r="AT1892" t="s">
        <v>93</v>
      </c>
      <c r="AU1892" t="s"/>
      <c r="AV1892" t="s"/>
      <c r="AW1892" t="s"/>
      <c r="AX1892" t="s"/>
      <c r="AY1892" t="n">
        <v>754770</v>
      </c>
      <c r="AZ1892" t="s">
        <v>2758</v>
      </c>
      <c r="BA1892" t="s"/>
      <c r="BB1892" t="n">
        <v>247661</v>
      </c>
      <c r="BC1892" t="n">
        <v>98.91399443149569</v>
      </c>
      <c r="BD1892" t="n">
        <v>8.067945601843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95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2755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763.6</v>
      </c>
      <c r="L1893" t="s">
        <v>77</v>
      </c>
      <c r="M1893" t="s"/>
      <c r="N1893" t="s">
        <v>1261</v>
      </c>
      <c r="O1893" t="s">
        <v>79</v>
      </c>
      <c r="P1893" t="s">
        <v>2755</v>
      </c>
      <c r="Q1893" t="s"/>
      <c r="R1893" t="s">
        <v>80</v>
      </c>
      <c r="S1893" t="s">
        <v>2763</v>
      </c>
      <c r="T1893" t="s">
        <v>82</v>
      </c>
      <c r="U1893" t="s">
        <v>83</v>
      </c>
      <c r="V1893" t="s">
        <v>84</v>
      </c>
      <c r="W1893" t="s">
        <v>105</v>
      </c>
      <c r="X1893" t="s"/>
      <c r="Y1893" t="s">
        <v>86</v>
      </c>
      <c r="Z1893">
        <f>HYPERLINK("https://hotelmonitor-cachepage.eclerx.com/savepage/tk_15442499442509704_sr_2150.html","info")</f>
        <v/>
      </c>
      <c r="AA1893" t="n">
        <v>-754770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89</v>
      </c>
      <c r="AO1893" t="s">
        <v>2764</v>
      </c>
      <c r="AP1893" t="n">
        <v>38</v>
      </c>
      <c r="AQ1893" t="s">
        <v>91</v>
      </c>
      <c r="AR1893" t="s">
        <v>71</v>
      </c>
      <c r="AS1893" t="s"/>
      <c r="AT1893" t="s">
        <v>93</v>
      </c>
      <c r="AU1893" t="s"/>
      <c r="AV1893" t="s"/>
      <c r="AW1893" t="s"/>
      <c r="AX1893" t="s"/>
      <c r="AY1893" t="n">
        <v>754770</v>
      </c>
      <c r="AZ1893" t="s">
        <v>2758</v>
      </c>
      <c r="BA1893" t="s"/>
      <c r="BB1893" t="n">
        <v>247661</v>
      </c>
      <c r="BC1893" t="n">
        <v>98.91399443149569</v>
      </c>
      <c r="BD1893" t="n">
        <v>8.067945601843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95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2755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842.9400000000001</v>
      </c>
      <c r="L1894" t="s">
        <v>77</v>
      </c>
      <c r="M1894" t="s"/>
      <c r="N1894" t="s">
        <v>1261</v>
      </c>
      <c r="O1894" t="s">
        <v>79</v>
      </c>
      <c r="P1894" t="s">
        <v>2755</v>
      </c>
      <c r="Q1894" t="s"/>
      <c r="R1894" t="s">
        <v>80</v>
      </c>
      <c r="S1894" t="s">
        <v>2765</v>
      </c>
      <c r="T1894" t="s">
        <v>82</v>
      </c>
      <c r="U1894" t="s">
        <v>83</v>
      </c>
      <c r="V1894" t="s">
        <v>84</v>
      </c>
      <c r="W1894" t="s">
        <v>105</v>
      </c>
      <c r="X1894" t="s"/>
      <c r="Y1894" t="s">
        <v>86</v>
      </c>
      <c r="Z1894">
        <f>HYPERLINK("https://hotelmonitor-cachepage.eclerx.com/savepage/tk_15442499442509704_sr_2150.html","info")</f>
        <v/>
      </c>
      <c r="AA1894" t="n">
        <v>-754770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89</v>
      </c>
      <c r="AO1894" t="s">
        <v>2766</v>
      </c>
      <c r="AP1894" t="n">
        <v>38</v>
      </c>
      <c r="AQ1894" t="s">
        <v>91</v>
      </c>
      <c r="AR1894" t="s">
        <v>71</v>
      </c>
      <c r="AS1894" t="s"/>
      <c r="AT1894" t="s">
        <v>93</v>
      </c>
      <c r="AU1894" t="s"/>
      <c r="AV1894" t="s"/>
      <c r="AW1894" t="s"/>
      <c r="AX1894" t="s"/>
      <c r="AY1894" t="n">
        <v>754770</v>
      </c>
      <c r="AZ1894" t="s">
        <v>2758</v>
      </c>
      <c r="BA1894" t="s"/>
      <c r="BB1894" t="n">
        <v>247661</v>
      </c>
      <c r="BC1894" t="n">
        <v>98.91399443149569</v>
      </c>
      <c r="BD1894" t="n">
        <v>8.067945601843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95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2755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894.36</v>
      </c>
      <c r="L1895" t="s">
        <v>77</v>
      </c>
      <c r="M1895" t="s"/>
      <c r="N1895" t="s">
        <v>1261</v>
      </c>
      <c r="O1895" t="s">
        <v>79</v>
      </c>
      <c r="P1895" t="s">
        <v>2755</v>
      </c>
      <c r="Q1895" t="s"/>
      <c r="R1895" t="s">
        <v>80</v>
      </c>
      <c r="S1895" t="s">
        <v>2767</v>
      </c>
      <c r="T1895" t="s">
        <v>82</v>
      </c>
      <c r="U1895" t="s">
        <v>83</v>
      </c>
      <c r="V1895" t="s">
        <v>84</v>
      </c>
      <c r="W1895" t="s">
        <v>105</v>
      </c>
      <c r="X1895" t="s"/>
      <c r="Y1895" t="s">
        <v>86</v>
      </c>
      <c r="Z1895">
        <f>HYPERLINK("https://hotelmonitor-cachepage.eclerx.com/savepage/tk_15442499442509704_sr_2150.html","info")</f>
        <v/>
      </c>
      <c r="AA1895" t="n">
        <v>-754770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89</v>
      </c>
      <c r="AO1895" t="s">
        <v>2768</v>
      </c>
      <c r="AP1895" t="n">
        <v>38</v>
      </c>
      <c r="AQ1895" t="s">
        <v>91</v>
      </c>
      <c r="AR1895" t="s">
        <v>71</v>
      </c>
      <c r="AS1895" t="s"/>
      <c r="AT1895" t="s">
        <v>93</v>
      </c>
      <c r="AU1895" t="s"/>
      <c r="AV1895" t="s"/>
      <c r="AW1895" t="s"/>
      <c r="AX1895" t="s"/>
      <c r="AY1895" t="n">
        <v>754770</v>
      </c>
      <c r="AZ1895" t="s">
        <v>2758</v>
      </c>
      <c r="BA1895" t="s"/>
      <c r="BB1895" t="n">
        <v>247661</v>
      </c>
      <c r="BC1895" t="n">
        <v>98.91399443149569</v>
      </c>
      <c r="BD1895" t="n">
        <v>8.067945601843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95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2769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706.0700000000001</v>
      </c>
      <c r="L1896" t="s">
        <v>77</v>
      </c>
      <c r="M1896" t="s"/>
      <c r="N1896" t="s">
        <v>2075</v>
      </c>
      <c r="O1896" t="s">
        <v>79</v>
      </c>
      <c r="P1896" t="s">
        <v>2769</v>
      </c>
      <c r="Q1896" t="s"/>
      <c r="R1896" t="s">
        <v>80</v>
      </c>
      <c r="S1896" t="s">
        <v>2770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>
        <f>HYPERLINK("https://hotelmonitor-cachepage.eclerx.com/savepage/tk_1544250263813101_sr_2150.html","info")</f>
        <v/>
      </c>
      <c r="AA1896" t="n">
        <v>-4328919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89</v>
      </c>
      <c r="AO1896" t="s">
        <v>2771</v>
      </c>
      <c r="AP1896" t="n">
        <v>192</v>
      </c>
      <c r="AQ1896" t="s">
        <v>91</v>
      </c>
      <c r="AR1896" t="s">
        <v>71</v>
      </c>
      <c r="AS1896" t="s"/>
      <c r="AT1896" t="s">
        <v>93</v>
      </c>
      <c r="AU1896" t="s"/>
      <c r="AV1896" t="s"/>
      <c r="AW1896" t="s"/>
      <c r="AX1896" t="s"/>
      <c r="AY1896" t="n">
        <v>4328919</v>
      </c>
      <c r="AZ1896" t="s">
        <v>2772</v>
      </c>
      <c r="BA1896" t="s"/>
      <c r="BB1896" t="n">
        <v>2282164</v>
      </c>
      <c r="BC1896" t="n">
        <v>98.9193594999999</v>
      </c>
      <c r="BD1896" t="n">
        <v>8.061737900000001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95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2769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774.76</v>
      </c>
      <c r="L1897" t="s">
        <v>77</v>
      </c>
      <c r="M1897" t="s"/>
      <c r="N1897" t="s">
        <v>2075</v>
      </c>
      <c r="O1897" t="s">
        <v>79</v>
      </c>
      <c r="P1897" t="s">
        <v>2769</v>
      </c>
      <c r="Q1897" t="s"/>
      <c r="R1897" t="s">
        <v>80</v>
      </c>
      <c r="S1897" t="s">
        <v>2773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>
        <f>HYPERLINK("https://hotelmonitor-cachepage.eclerx.com/savepage/tk_1544250263813101_sr_2150.html","info")</f>
        <v/>
      </c>
      <c r="AA1897" t="n">
        <v>-4328919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192</v>
      </c>
      <c r="AQ1897" t="s">
        <v>91</v>
      </c>
      <c r="AR1897" t="s">
        <v>92</v>
      </c>
      <c r="AS1897" t="s"/>
      <c r="AT1897" t="s">
        <v>93</v>
      </c>
      <c r="AU1897" t="s"/>
      <c r="AV1897" t="s"/>
      <c r="AW1897" t="s"/>
      <c r="AX1897" t="s"/>
      <c r="AY1897" t="n">
        <v>4328919</v>
      </c>
      <c r="AZ1897" t="s">
        <v>2772</v>
      </c>
      <c r="BA1897" t="s"/>
      <c r="BB1897" t="n">
        <v>2282164</v>
      </c>
      <c r="BC1897" t="n">
        <v>98.9193594999999</v>
      </c>
      <c r="BD1897" t="n">
        <v>8.061737900000001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95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2769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839.72</v>
      </c>
      <c r="L1898" t="s">
        <v>77</v>
      </c>
      <c r="M1898" t="s"/>
      <c r="N1898" t="s">
        <v>2075</v>
      </c>
      <c r="O1898" t="s">
        <v>79</v>
      </c>
      <c r="P1898" t="s">
        <v>2769</v>
      </c>
      <c r="Q1898" t="s"/>
      <c r="R1898" t="s">
        <v>80</v>
      </c>
      <c r="S1898" t="s">
        <v>2774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>
        <f>HYPERLINK("https://hotelmonitor-cachepage.eclerx.com/savepage/tk_1544250263813101_sr_2150.html","info")</f>
        <v/>
      </c>
      <c r="AA1898" t="n">
        <v>-4328919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192</v>
      </c>
      <c r="AQ1898" t="s">
        <v>91</v>
      </c>
      <c r="AR1898" t="s">
        <v>92</v>
      </c>
      <c r="AS1898" t="s"/>
      <c r="AT1898" t="s">
        <v>93</v>
      </c>
      <c r="AU1898" t="s"/>
      <c r="AV1898" t="s"/>
      <c r="AW1898" t="s"/>
      <c r="AX1898" t="s"/>
      <c r="AY1898" t="n">
        <v>4328919</v>
      </c>
      <c r="AZ1898" t="s">
        <v>2772</v>
      </c>
      <c r="BA1898" t="s"/>
      <c r="BB1898" t="n">
        <v>2282164</v>
      </c>
      <c r="BC1898" t="n">
        <v>98.9193594999999</v>
      </c>
      <c r="BD1898" t="n">
        <v>8.061737900000001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2769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988.16</v>
      </c>
      <c r="L1899" t="s">
        <v>77</v>
      </c>
      <c r="M1899" t="s"/>
      <c r="N1899" t="s">
        <v>2075</v>
      </c>
      <c r="O1899" t="s">
        <v>79</v>
      </c>
      <c r="P1899" t="s">
        <v>2769</v>
      </c>
      <c r="Q1899" t="s"/>
      <c r="R1899" t="s">
        <v>80</v>
      </c>
      <c r="S1899" t="s">
        <v>2775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>
        <f>HYPERLINK("https://hotelmonitor-cachepage.eclerx.com/savepage/tk_1544250263813101_sr_2150.html","info")</f>
        <v/>
      </c>
      <c r="AA1899" t="n">
        <v>-4328919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89</v>
      </c>
      <c r="AO1899" t="s">
        <v>2776</v>
      </c>
      <c r="AP1899" t="n">
        <v>192</v>
      </c>
      <c r="AQ1899" t="s">
        <v>91</v>
      </c>
      <c r="AR1899" t="s">
        <v>71</v>
      </c>
      <c r="AS1899" t="s"/>
      <c r="AT1899" t="s">
        <v>93</v>
      </c>
      <c r="AU1899" t="s"/>
      <c r="AV1899" t="s"/>
      <c r="AW1899" t="s"/>
      <c r="AX1899" t="s"/>
      <c r="AY1899" t="n">
        <v>4328919</v>
      </c>
      <c r="AZ1899" t="s">
        <v>2772</v>
      </c>
      <c r="BA1899" t="s"/>
      <c r="BB1899" t="n">
        <v>2282164</v>
      </c>
      <c r="BC1899" t="n">
        <v>98.9193594999999</v>
      </c>
      <c r="BD1899" t="n">
        <v>8.061737900000001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95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2769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1053.03</v>
      </c>
      <c r="L1900" t="s">
        <v>77</v>
      </c>
      <c r="M1900" t="s"/>
      <c r="N1900" t="s">
        <v>2075</v>
      </c>
      <c r="O1900" t="s">
        <v>79</v>
      </c>
      <c r="P1900" t="s">
        <v>2769</v>
      </c>
      <c r="Q1900" t="s"/>
      <c r="R1900" t="s">
        <v>80</v>
      </c>
      <c r="S1900" t="s">
        <v>2777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HYPERLINK("https://hotelmonitor-cachepage.eclerx.com/savepage/tk_1544250263813101_sr_2150.html","info")</f>
        <v/>
      </c>
      <c r="AA1900" t="n">
        <v>-4328919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89</v>
      </c>
      <c r="AO1900" t="s">
        <v>2778</v>
      </c>
      <c r="AP1900" t="n">
        <v>192</v>
      </c>
      <c r="AQ1900" t="s">
        <v>91</v>
      </c>
      <c r="AR1900" t="s">
        <v>71</v>
      </c>
      <c r="AS1900" t="s"/>
      <c r="AT1900" t="s">
        <v>93</v>
      </c>
      <c r="AU1900" t="s"/>
      <c r="AV1900" t="s"/>
      <c r="AW1900" t="s"/>
      <c r="AX1900" t="s"/>
      <c r="AY1900" t="n">
        <v>4328919</v>
      </c>
      <c r="AZ1900" t="s">
        <v>2772</v>
      </c>
      <c r="BA1900" t="s"/>
      <c r="BB1900" t="n">
        <v>2282164</v>
      </c>
      <c r="BC1900" t="n">
        <v>98.9193594999999</v>
      </c>
      <c r="BD1900" t="n">
        <v>8.061737900000001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95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2769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739.34</v>
      </c>
      <c r="L1901" t="s">
        <v>77</v>
      </c>
      <c r="M1901" t="s"/>
      <c r="N1901" t="s">
        <v>2779</v>
      </c>
      <c r="O1901" t="s">
        <v>79</v>
      </c>
      <c r="P1901" t="s">
        <v>2769</v>
      </c>
      <c r="Q1901" t="s"/>
      <c r="R1901" t="s">
        <v>80</v>
      </c>
      <c r="S1901" t="s">
        <v>2780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>
        <f>HYPERLINK("https://hotelmonitor-cachepage.eclerx.com/savepage/tk_1544250263813101_sr_2150.html","info")</f>
        <v/>
      </c>
      <c r="AA1901" t="n">
        <v>-4328919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89</v>
      </c>
      <c r="AO1901" t="s">
        <v>2781</v>
      </c>
      <c r="AP1901" t="n">
        <v>192</v>
      </c>
      <c r="AQ1901" t="s">
        <v>91</v>
      </c>
      <c r="AR1901" t="s">
        <v>71</v>
      </c>
      <c r="AS1901" t="s"/>
      <c r="AT1901" t="s">
        <v>93</v>
      </c>
      <c r="AU1901" t="s"/>
      <c r="AV1901" t="s"/>
      <c r="AW1901" t="s"/>
      <c r="AX1901" t="s"/>
      <c r="AY1901" t="n">
        <v>4328919</v>
      </c>
      <c r="AZ1901" t="s">
        <v>2772</v>
      </c>
      <c r="BA1901" t="s"/>
      <c r="BB1901" t="n">
        <v>2282164</v>
      </c>
      <c r="BC1901" t="n">
        <v>98.9193594999999</v>
      </c>
      <c r="BD1901" t="n">
        <v>8.061737900000001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95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2769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802.8</v>
      </c>
      <c r="L1902" t="s">
        <v>77</v>
      </c>
      <c r="M1902" t="s"/>
      <c r="N1902" t="s">
        <v>2779</v>
      </c>
      <c r="O1902" t="s">
        <v>79</v>
      </c>
      <c r="P1902" t="s">
        <v>2769</v>
      </c>
      <c r="Q1902" t="s"/>
      <c r="R1902" t="s">
        <v>80</v>
      </c>
      <c r="S1902" t="s">
        <v>2782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HYPERLINK("https://hotelmonitor-cachepage.eclerx.com/savepage/tk_1544250263813101_sr_2150.html","info")</f>
        <v/>
      </c>
      <c r="AA1902" t="n">
        <v>-4328919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192</v>
      </c>
      <c r="AQ1902" t="s">
        <v>91</v>
      </c>
      <c r="AR1902" t="s">
        <v>92</v>
      </c>
      <c r="AS1902" t="s"/>
      <c r="AT1902" t="s">
        <v>93</v>
      </c>
      <c r="AU1902" t="s"/>
      <c r="AV1902" t="s"/>
      <c r="AW1902" t="s"/>
      <c r="AX1902" t="s"/>
      <c r="AY1902" t="n">
        <v>4328919</v>
      </c>
      <c r="AZ1902" t="s">
        <v>2772</v>
      </c>
      <c r="BA1902" t="s"/>
      <c r="BB1902" t="n">
        <v>2282164</v>
      </c>
      <c r="BC1902" t="n">
        <v>98.9193594999999</v>
      </c>
      <c r="BD1902" t="n">
        <v>8.061737900000001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95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2769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870.09</v>
      </c>
      <c r="L1903" t="s">
        <v>77</v>
      </c>
      <c r="M1903" t="s"/>
      <c r="N1903" t="s">
        <v>2779</v>
      </c>
      <c r="O1903" t="s">
        <v>79</v>
      </c>
      <c r="P1903" t="s">
        <v>2769</v>
      </c>
      <c r="Q1903" t="s"/>
      <c r="R1903" t="s">
        <v>80</v>
      </c>
      <c r="S1903" t="s">
        <v>2783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>
        <f>HYPERLINK("https://hotelmonitor-cachepage.eclerx.com/savepage/tk_1544250263813101_sr_2150.html","info")</f>
        <v/>
      </c>
      <c r="AA1903" t="n">
        <v>-4328919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192</v>
      </c>
      <c r="AQ1903" t="s">
        <v>91</v>
      </c>
      <c r="AR1903" t="s">
        <v>92</v>
      </c>
      <c r="AS1903" t="s"/>
      <c r="AT1903" t="s">
        <v>93</v>
      </c>
      <c r="AU1903" t="s"/>
      <c r="AV1903" t="s"/>
      <c r="AW1903" t="s"/>
      <c r="AX1903" t="s"/>
      <c r="AY1903" t="n">
        <v>4328919</v>
      </c>
      <c r="AZ1903" t="s">
        <v>2772</v>
      </c>
      <c r="BA1903" t="s"/>
      <c r="BB1903" t="n">
        <v>2282164</v>
      </c>
      <c r="BC1903" t="n">
        <v>98.9193594999999</v>
      </c>
      <c r="BD1903" t="n">
        <v>8.061737900000001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95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2769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1023.71</v>
      </c>
      <c r="L1904" t="s">
        <v>77</v>
      </c>
      <c r="M1904" t="s"/>
      <c r="N1904" t="s">
        <v>2779</v>
      </c>
      <c r="O1904" t="s">
        <v>79</v>
      </c>
      <c r="P1904" t="s">
        <v>2769</v>
      </c>
      <c r="Q1904" t="s"/>
      <c r="R1904" t="s">
        <v>80</v>
      </c>
      <c r="S1904" t="s">
        <v>2784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HYPERLINK("https://hotelmonitor-cachepage.eclerx.com/savepage/tk_1544250263813101_sr_2150.html","info")</f>
        <v/>
      </c>
      <c r="AA1904" t="n">
        <v>-4328919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89</v>
      </c>
      <c r="AO1904" t="s">
        <v>2785</v>
      </c>
      <c r="AP1904" t="n">
        <v>192</v>
      </c>
      <c r="AQ1904" t="s">
        <v>91</v>
      </c>
      <c r="AR1904" t="s">
        <v>71</v>
      </c>
      <c r="AS1904" t="s"/>
      <c r="AT1904" t="s">
        <v>93</v>
      </c>
      <c r="AU1904" t="s"/>
      <c r="AV1904" t="s"/>
      <c r="AW1904" t="s"/>
      <c r="AX1904" t="s"/>
      <c r="AY1904" t="n">
        <v>4328919</v>
      </c>
      <c r="AZ1904" t="s">
        <v>2772</v>
      </c>
      <c r="BA1904" t="s"/>
      <c r="BB1904" t="n">
        <v>2282164</v>
      </c>
      <c r="BC1904" t="n">
        <v>98.9193594999999</v>
      </c>
      <c r="BD1904" t="n">
        <v>8.061737900000001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95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2769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1090.91</v>
      </c>
      <c r="L1905" t="s">
        <v>77</v>
      </c>
      <c r="M1905" t="s"/>
      <c r="N1905" t="s">
        <v>2779</v>
      </c>
      <c r="O1905" t="s">
        <v>79</v>
      </c>
      <c r="P1905" t="s">
        <v>2769</v>
      </c>
      <c r="Q1905" t="s"/>
      <c r="R1905" t="s">
        <v>80</v>
      </c>
      <c r="S1905" t="s">
        <v>2786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HYPERLINK("https://hotelmonitor-cachepage.eclerx.com/savepage/tk_1544250263813101_sr_2150.html","info")</f>
        <v/>
      </c>
      <c r="AA1905" t="n">
        <v>-4328919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89</v>
      </c>
      <c r="AO1905" t="s">
        <v>2778</v>
      </c>
      <c r="AP1905" t="n">
        <v>192</v>
      </c>
      <c r="AQ1905" t="s">
        <v>91</v>
      </c>
      <c r="AR1905" t="s">
        <v>71</v>
      </c>
      <c r="AS1905" t="s"/>
      <c r="AT1905" t="s">
        <v>93</v>
      </c>
      <c r="AU1905" t="s"/>
      <c r="AV1905" t="s"/>
      <c r="AW1905" t="s"/>
      <c r="AX1905" t="s"/>
      <c r="AY1905" t="n">
        <v>4328919</v>
      </c>
      <c r="AZ1905" t="s">
        <v>2772</v>
      </c>
      <c r="BA1905" t="s"/>
      <c r="BB1905" t="n">
        <v>2282164</v>
      </c>
      <c r="BC1905" t="n">
        <v>98.9193594999999</v>
      </c>
      <c r="BD1905" t="n">
        <v>8.061737900000001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95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2769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867.7</v>
      </c>
      <c r="L1906" t="s">
        <v>77</v>
      </c>
      <c r="M1906" t="s"/>
      <c r="N1906" t="s">
        <v>2787</v>
      </c>
      <c r="O1906" t="s">
        <v>79</v>
      </c>
      <c r="P1906" t="s">
        <v>2769</v>
      </c>
      <c r="Q1906" t="s"/>
      <c r="R1906" t="s">
        <v>80</v>
      </c>
      <c r="S1906" t="s">
        <v>2788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>
        <f>HYPERLINK("https://hotelmonitor-cachepage.eclerx.com/savepage/tk_1544250263813101_sr_2150.html","info")</f>
        <v/>
      </c>
      <c r="AA1906" t="n">
        <v>-4328919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89</v>
      </c>
      <c r="AO1906" t="s">
        <v>2789</v>
      </c>
      <c r="AP1906" t="n">
        <v>192</v>
      </c>
      <c r="AQ1906" t="s">
        <v>91</v>
      </c>
      <c r="AR1906" t="s">
        <v>71</v>
      </c>
      <c r="AS1906" t="s"/>
      <c r="AT1906" t="s">
        <v>93</v>
      </c>
      <c r="AU1906" t="s"/>
      <c r="AV1906" t="s"/>
      <c r="AW1906" t="s"/>
      <c r="AX1906" t="s"/>
      <c r="AY1906" t="n">
        <v>4328919</v>
      </c>
      <c r="AZ1906" t="s">
        <v>2772</v>
      </c>
      <c r="BA1906" t="s"/>
      <c r="BB1906" t="n">
        <v>2282164</v>
      </c>
      <c r="BC1906" t="n">
        <v>98.9193594999999</v>
      </c>
      <c r="BD1906" t="n">
        <v>8.061737900000001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95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2769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942.99</v>
      </c>
      <c r="L1907" t="s">
        <v>77</v>
      </c>
      <c r="M1907" t="s"/>
      <c r="N1907" t="s">
        <v>2787</v>
      </c>
      <c r="O1907" t="s">
        <v>79</v>
      </c>
      <c r="P1907" t="s">
        <v>2769</v>
      </c>
      <c r="Q1907" t="s"/>
      <c r="R1907" t="s">
        <v>80</v>
      </c>
      <c r="S1907" t="s">
        <v>2790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>
        <f>HYPERLINK("https://hotelmonitor-cachepage.eclerx.com/savepage/tk_1544250263813101_sr_2150.html","info")</f>
        <v/>
      </c>
      <c r="AA1907" t="n">
        <v>-4328919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192</v>
      </c>
      <c r="AQ1907" t="s">
        <v>91</v>
      </c>
      <c r="AR1907" t="s">
        <v>92</v>
      </c>
      <c r="AS1907" t="s"/>
      <c r="AT1907" t="s">
        <v>93</v>
      </c>
      <c r="AU1907" t="s"/>
      <c r="AV1907" t="s"/>
      <c r="AW1907" t="s"/>
      <c r="AX1907" t="s"/>
      <c r="AY1907" t="n">
        <v>4328919</v>
      </c>
      <c r="AZ1907" t="s">
        <v>2772</v>
      </c>
      <c r="BA1907" t="s"/>
      <c r="BB1907" t="n">
        <v>2282164</v>
      </c>
      <c r="BC1907" t="n">
        <v>98.9193594999999</v>
      </c>
      <c r="BD1907" t="n">
        <v>8.061737900000001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95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2769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1021.97</v>
      </c>
      <c r="L1908" t="s">
        <v>77</v>
      </c>
      <c r="M1908" t="s"/>
      <c r="N1908" t="s">
        <v>2787</v>
      </c>
      <c r="O1908" t="s">
        <v>79</v>
      </c>
      <c r="P1908" t="s">
        <v>2769</v>
      </c>
      <c r="Q1908" t="s"/>
      <c r="R1908" t="s">
        <v>80</v>
      </c>
      <c r="S1908" t="s">
        <v>2791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>
        <f>HYPERLINK("https://hotelmonitor-cachepage.eclerx.com/savepage/tk_1544250263813101_sr_2150.html","info")</f>
        <v/>
      </c>
      <c r="AA1908" t="n">
        <v>-4328919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192</v>
      </c>
      <c r="AQ1908" t="s">
        <v>91</v>
      </c>
      <c r="AR1908" t="s">
        <v>92</v>
      </c>
      <c r="AS1908" t="s"/>
      <c r="AT1908" t="s">
        <v>93</v>
      </c>
      <c r="AU1908" t="s"/>
      <c r="AV1908" t="s"/>
      <c r="AW1908" t="s"/>
      <c r="AX1908" t="s"/>
      <c r="AY1908" t="n">
        <v>4328919</v>
      </c>
      <c r="AZ1908" t="s">
        <v>2772</v>
      </c>
      <c r="BA1908" t="s"/>
      <c r="BB1908" t="n">
        <v>2282164</v>
      </c>
      <c r="BC1908" t="n">
        <v>98.9193594999999</v>
      </c>
      <c r="BD1908" t="n">
        <v>8.061737900000001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95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2769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1201.43</v>
      </c>
      <c r="L1909" t="s">
        <v>77</v>
      </c>
      <c r="M1909" t="s"/>
      <c r="N1909" t="s">
        <v>2787</v>
      </c>
      <c r="O1909" t="s">
        <v>79</v>
      </c>
      <c r="P1909" t="s">
        <v>2769</v>
      </c>
      <c r="Q1909" t="s"/>
      <c r="R1909" t="s">
        <v>80</v>
      </c>
      <c r="S1909" t="s">
        <v>2792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>
        <f>HYPERLINK("https://hotelmonitor-cachepage.eclerx.com/savepage/tk_1544250263813101_sr_2150.html","info")</f>
        <v/>
      </c>
      <c r="AA1909" t="n">
        <v>-4328919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89</v>
      </c>
      <c r="AO1909" t="s">
        <v>2793</v>
      </c>
      <c r="AP1909" t="n">
        <v>192</v>
      </c>
      <c r="AQ1909" t="s">
        <v>91</v>
      </c>
      <c r="AR1909" t="s">
        <v>71</v>
      </c>
      <c r="AS1909" t="s"/>
      <c r="AT1909" t="s">
        <v>93</v>
      </c>
      <c r="AU1909" t="s"/>
      <c r="AV1909" t="s"/>
      <c r="AW1909" t="s"/>
      <c r="AX1909" t="s"/>
      <c r="AY1909" t="n">
        <v>4328919</v>
      </c>
      <c r="AZ1909" t="s">
        <v>2772</v>
      </c>
      <c r="BA1909" t="s"/>
      <c r="BB1909" t="n">
        <v>2282164</v>
      </c>
      <c r="BC1909" t="n">
        <v>98.9193594999999</v>
      </c>
      <c r="BD1909" t="n">
        <v>8.061737900000001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95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2769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1280.3</v>
      </c>
      <c r="L1910" t="s">
        <v>77</v>
      </c>
      <c r="M1910" t="s"/>
      <c r="N1910" t="s">
        <v>2787</v>
      </c>
      <c r="O1910" t="s">
        <v>79</v>
      </c>
      <c r="P1910" t="s">
        <v>2769</v>
      </c>
      <c r="Q1910" t="s"/>
      <c r="R1910" t="s">
        <v>80</v>
      </c>
      <c r="S1910" t="s">
        <v>2794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HYPERLINK("https://hotelmonitor-cachepage.eclerx.com/savepage/tk_1544250263813101_sr_2150.html","info")</f>
        <v/>
      </c>
      <c r="AA1910" t="n">
        <v>-4328919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89</v>
      </c>
      <c r="AO1910" t="s">
        <v>2778</v>
      </c>
      <c r="AP1910" t="n">
        <v>192</v>
      </c>
      <c r="AQ1910" t="s">
        <v>91</v>
      </c>
      <c r="AR1910" t="s">
        <v>71</v>
      </c>
      <c r="AS1910" t="s"/>
      <c r="AT1910" t="s">
        <v>93</v>
      </c>
      <c r="AU1910" t="s"/>
      <c r="AV1910" t="s"/>
      <c r="AW1910" t="s"/>
      <c r="AX1910" t="s"/>
      <c r="AY1910" t="n">
        <v>4328919</v>
      </c>
      <c r="AZ1910" t="s">
        <v>2772</v>
      </c>
      <c r="BA1910" t="s"/>
      <c r="BB1910" t="n">
        <v>2282164</v>
      </c>
      <c r="BC1910" t="n">
        <v>98.9193594999999</v>
      </c>
      <c r="BD1910" t="n">
        <v>8.061737900000001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95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2769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867.7</v>
      </c>
      <c r="L1911" t="s">
        <v>77</v>
      </c>
      <c r="M1911" t="s"/>
      <c r="N1911" t="s">
        <v>2795</v>
      </c>
      <c r="O1911" t="s">
        <v>79</v>
      </c>
      <c r="P1911" t="s">
        <v>2769</v>
      </c>
      <c r="Q1911" t="s"/>
      <c r="R1911" t="s">
        <v>80</v>
      </c>
      <c r="S1911" t="s">
        <v>2788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HYPERLINK("https://hotelmonitor-cachepage.eclerx.com/savepage/tk_1544250263813101_sr_2150.html","info")</f>
        <v/>
      </c>
      <c r="AA1911" t="n">
        <v>-4328919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89</v>
      </c>
      <c r="AO1911" t="s">
        <v>2789</v>
      </c>
      <c r="AP1911" t="n">
        <v>192</v>
      </c>
      <c r="AQ1911" t="s">
        <v>91</v>
      </c>
      <c r="AR1911" t="s">
        <v>71</v>
      </c>
      <c r="AS1911" t="s"/>
      <c r="AT1911" t="s">
        <v>93</v>
      </c>
      <c r="AU1911" t="s"/>
      <c r="AV1911" t="s"/>
      <c r="AW1911" t="s"/>
      <c r="AX1911" t="s"/>
      <c r="AY1911" t="n">
        <v>4328919</v>
      </c>
      <c r="AZ1911" t="s">
        <v>2772</v>
      </c>
      <c r="BA1911" t="s"/>
      <c r="BB1911" t="n">
        <v>2282164</v>
      </c>
      <c r="BC1911" t="n">
        <v>98.9193594999999</v>
      </c>
      <c r="BD1911" t="n">
        <v>8.061737900000001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95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2769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942.99</v>
      </c>
      <c r="L1912" t="s">
        <v>77</v>
      </c>
      <c r="M1912" t="s"/>
      <c r="N1912" t="s">
        <v>2795</v>
      </c>
      <c r="O1912" t="s">
        <v>79</v>
      </c>
      <c r="P1912" t="s">
        <v>2769</v>
      </c>
      <c r="Q1912" t="s"/>
      <c r="R1912" t="s">
        <v>80</v>
      </c>
      <c r="S1912" t="s">
        <v>2790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>
        <f>HYPERLINK("https://hotelmonitor-cachepage.eclerx.com/savepage/tk_1544250263813101_sr_2150.html","info")</f>
        <v/>
      </c>
      <c r="AA1912" t="n">
        <v>-4328919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192</v>
      </c>
      <c r="AQ1912" t="s">
        <v>91</v>
      </c>
      <c r="AR1912" t="s">
        <v>92</v>
      </c>
      <c r="AS1912" t="s"/>
      <c r="AT1912" t="s">
        <v>93</v>
      </c>
      <c r="AU1912" t="s"/>
      <c r="AV1912" t="s"/>
      <c r="AW1912" t="s"/>
      <c r="AX1912" t="s"/>
      <c r="AY1912" t="n">
        <v>4328919</v>
      </c>
      <c r="AZ1912" t="s">
        <v>2772</v>
      </c>
      <c r="BA1912" t="s"/>
      <c r="BB1912" t="n">
        <v>2282164</v>
      </c>
      <c r="BC1912" t="n">
        <v>98.9193594999999</v>
      </c>
      <c r="BD1912" t="n">
        <v>8.061737900000001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95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2769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1021.97</v>
      </c>
      <c r="L1913" t="s">
        <v>77</v>
      </c>
      <c r="M1913" t="s"/>
      <c r="N1913" t="s">
        <v>2795</v>
      </c>
      <c r="O1913" t="s">
        <v>79</v>
      </c>
      <c r="P1913" t="s">
        <v>2769</v>
      </c>
      <c r="Q1913" t="s"/>
      <c r="R1913" t="s">
        <v>80</v>
      </c>
      <c r="S1913" t="s">
        <v>2791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>
        <f>HYPERLINK("https://hotelmonitor-cachepage.eclerx.com/savepage/tk_1544250263813101_sr_2150.html","info")</f>
        <v/>
      </c>
      <c r="AA1913" t="n">
        <v>-4328919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192</v>
      </c>
      <c r="AQ1913" t="s">
        <v>91</v>
      </c>
      <c r="AR1913" t="s">
        <v>92</v>
      </c>
      <c r="AS1913" t="s"/>
      <c r="AT1913" t="s">
        <v>93</v>
      </c>
      <c r="AU1913" t="s"/>
      <c r="AV1913" t="s"/>
      <c r="AW1913" t="s"/>
      <c r="AX1913" t="s"/>
      <c r="AY1913" t="n">
        <v>4328919</v>
      </c>
      <c r="AZ1913" t="s">
        <v>2772</v>
      </c>
      <c r="BA1913" t="s"/>
      <c r="BB1913" t="n">
        <v>2282164</v>
      </c>
      <c r="BC1913" t="n">
        <v>98.9193594999999</v>
      </c>
      <c r="BD1913" t="n">
        <v>8.061737900000001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95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2769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1201.43</v>
      </c>
      <c r="L1914" t="s">
        <v>77</v>
      </c>
      <c r="M1914" t="s"/>
      <c r="N1914" t="s">
        <v>2795</v>
      </c>
      <c r="O1914" t="s">
        <v>79</v>
      </c>
      <c r="P1914" t="s">
        <v>2769</v>
      </c>
      <c r="Q1914" t="s"/>
      <c r="R1914" t="s">
        <v>80</v>
      </c>
      <c r="S1914" t="s">
        <v>2792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>
        <f>HYPERLINK("https://hotelmonitor-cachepage.eclerx.com/savepage/tk_1544250263813101_sr_2150.html","info")</f>
        <v/>
      </c>
      <c r="AA1914" t="n">
        <v>-4328919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89</v>
      </c>
      <c r="AO1914" t="s">
        <v>2793</v>
      </c>
      <c r="AP1914" t="n">
        <v>192</v>
      </c>
      <c r="AQ1914" t="s">
        <v>91</v>
      </c>
      <c r="AR1914" t="s">
        <v>71</v>
      </c>
      <c r="AS1914" t="s"/>
      <c r="AT1914" t="s">
        <v>93</v>
      </c>
      <c r="AU1914" t="s"/>
      <c r="AV1914" t="s"/>
      <c r="AW1914" t="s"/>
      <c r="AX1914" t="s"/>
      <c r="AY1914" t="n">
        <v>4328919</v>
      </c>
      <c r="AZ1914" t="s">
        <v>2772</v>
      </c>
      <c r="BA1914" t="s"/>
      <c r="BB1914" t="n">
        <v>2282164</v>
      </c>
      <c r="BC1914" t="n">
        <v>98.9193594999999</v>
      </c>
      <c r="BD1914" t="n">
        <v>8.061737900000001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95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2769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1280.3</v>
      </c>
      <c r="L1915" t="s">
        <v>77</v>
      </c>
      <c r="M1915" t="s"/>
      <c r="N1915" t="s">
        <v>2795</v>
      </c>
      <c r="O1915" t="s">
        <v>79</v>
      </c>
      <c r="P1915" t="s">
        <v>2769</v>
      </c>
      <c r="Q1915" t="s"/>
      <c r="R1915" t="s">
        <v>80</v>
      </c>
      <c r="S1915" t="s">
        <v>2794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>
        <f>HYPERLINK("https://hotelmonitor-cachepage.eclerx.com/savepage/tk_1544250263813101_sr_2150.html","info")</f>
        <v/>
      </c>
      <c r="AA1915" t="n">
        <v>-4328919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89</v>
      </c>
      <c r="AO1915" t="s">
        <v>2778</v>
      </c>
      <c r="AP1915" t="n">
        <v>192</v>
      </c>
      <c r="AQ1915" t="s">
        <v>91</v>
      </c>
      <c r="AR1915" t="s">
        <v>71</v>
      </c>
      <c r="AS1915" t="s"/>
      <c r="AT1915" t="s">
        <v>93</v>
      </c>
      <c r="AU1915" t="s"/>
      <c r="AV1915" t="s"/>
      <c r="AW1915" t="s"/>
      <c r="AX1915" t="s"/>
      <c r="AY1915" t="n">
        <v>4328919</v>
      </c>
      <c r="AZ1915" t="s">
        <v>2772</v>
      </c>
      <c r="BA1915" t="s"/>
      <c r="BB1915" t="n">
        <v>2282164</v>
      </c>
      <c r="BC1915" t="n">
        <v>98.9193594999999</v>
      </c>
      <c r="BD1915" t="n">
        <v>8.061737900000001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95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2796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6122.58</v>
      </c>
      <c r="L1916" t="s">
        <v>77</v>
      </c>
      <c r="M1916" t="s"/>
      <c r="N1916" t="s">
        <v>2797</v>
      </c>
      <c r="O1916" t="s">
        <v>79</v>
      </c>
      <c r="P1916" t="s">
        <v>2796</v>
      </c>
      <c r="Q1916" t="s"/>
      <c r="R1916" t="s">
        <v>148</v>
      </c>
      <c r="S1916" t="s">
        <v>2798</v>
      </c>
      <c r="T1916" t="s">
        <v>82</v>
      </c>
      <c r="U1916" t="s">
        <v>83</v>
      </c>
      <c r="V1916" t="s">
        <v>84</v>
      </c>
      <c r="W1916" t="s">
        <v>105</v>
      </c>
      <c r="X1916" t="s"/>
      <c r="Y1916" t="s">
        <v>86</v>
      </c>
      <c r="Z1916">
        <f>HYPERLINK("https://hotelmonitor-cachepage.eclerx.com/savepage/tk_15442501471311405_sr_2150.html","info")</f>
        <v/>
      </c>
      <c r="AA1916" t="n">
        <v>-3791558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141</v>
      </c>
      <c r="AQ1916" t="s">
        <v>91</v>
      </c>
      <c r="AR1916" t="s">
        <v>92</v>
      </c>
      <c r="AS1916" t="s"/>
      <c r="AT1916" t="s">
        <v>93</v>
      </c>
      <c r="AU1916" t="s"/>
      <c r="AV1916" t="s"/>
      <c r="AW1916" t="s"/>
      <c r="AX1916" t="s"/>
      <c r="AY1916" t="n">
        <v>3791558</v>
      </c>
      <c r="AZ1916" t="s">
        <v>2799</v>
      </c>
      <c r="BA1916" t="s"/>
      <c r="BB1916" t="n">
        <v>10827</v>
      </c>
      <c r="BC1916" t="n">
        <v>98.823863</v>
      </c>
      <c r="BD1916" t="n">
        <v>8.030179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95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2796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7089.31</v>
      </c>
      <c r="L1917" t="s">
        <v>77</v>
      </c>
      <c r="M1917" t="s"/>
      <c r="N1917" t="s">
        <v>2800</v>
      </c>
      <c r="O1917" t="s">
        <v>79</v>
      </c>
      <c r="P1917" t="s">
        <v>2796</v>
      </c>
      <c r="Q1917" t="s"/>
      <c r="R1917" t="s">
        <v>148</v>
      </c>
      <c r="S1917" t="s">
        <v>2801</v>
      </c>
      <c r="T1917" t="s">
        <v>82</v>
      </c>
      <c r="U1917" t="s">
        <v>83</v>
      </c>
      <c r="V1917" t="s">
        <v>84</v>
      </c>
      <c r="W1917" t="s">
        <v>105</v>
      </c>
      <c r="X1917" t="s"/>
      <c r="Y1917" t="s">
        <v>86</v>
      </c>
      <c r="Z1917">
        <f>HYPERLINK("https://hotelmonitor-cachepage.eclerx.com/savepage/tk_15442501471311405_sr_2150.html","info")</f>
        <v/>
      </c>
      <c r="AA1917" t="n">
        <v>-3791558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141</v>
      </c>
      <c r="AQ1917" t="s">
        <v>91</v>
      </c>
      <c r="AR1917" t="s">
        <v>92</v>
      </c>
      <c r="AS1917" t="s"/>
      <c r="AT1917" t="s">
        <v>93</v>
      </c>
      <c r="AU1917" t="s"/>
      <c r="AV1917" t="s"/>
      <c r="AW1917" t="s"/>
      <c r="AX1917" t="s"/>
      <c r="AY1917" t="n">
        <v>3791558</v>
      </c>
      <c r="AZ1917" t="s">
        <v>2799</v>
      </c>
      <c r="BA1917" t="s"/>
      <c r="BB1917" t="n">
        <v>10827</v>
      </c>
      <c r="BC1917" t="n">
        <v>98.823863</v>
      </c>
      <c r="BD1917" t="n">
        <v>8.030179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95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2802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793.78</v>
      </c>
      <c r="L1918" t="s">
        <v>77</v>
      </c>
      <c r="M1918" t="s"/>
      <c r="N1918" t="s">
        <v>2803</v>
      </c>
      <c r="O1918" t="s">
        <v>79</v>
      </c>
      <c r="P1918" t="s">
        <v>2802</v>
      </c>
      <c r="Q1918" t="s"/>
      <c r="R1918" t="s">
        <v>80</v>
      </c>
      <c r="S1918" t="s">
        <v>2804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HYPERLINK("https://hotelmonitor-cachepage.eclerx.com/savepage/tk_15442500115885928_sr_2150.html","info")</f>
        <v/>
      </c>
      <c r="AA1918" t="n">
        <v>-3791819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89</v>
      </c>
      <c r="AO1918" t="s">
        <v>2805</v>
      </c>
      <c r="AP1918" t="n">
        <v>71</v>
      </c>
      <c r="AQ1918" t="s">
        <v>91</v>
      </c>
      <c r="AR1918" t="s">
        <v>71</v>
      </c>
      <c r="AS1918" t="s"/>
      <c r="AT1918" t="s">
        <v>93</v>
      </c>
      <c r="AU1918" t="s"/>
      <c r="AV1918" t="s"/>
      <c r="AW1918" t="s"/>
      <c r="AX1918" t="s"/>
      <c r="AY1918" t="n">
        <v>3791819</v>
      </c>
      <c r="AZ1918" t="s">
        <v>2806</v>
      </c>
      <c r="BA1918" t="s"/>
      <c r="BB1918" t="n">
        <v>237888</v>
      </c>
      <c r="BC1918" t="n">
        <v>98.828010270372</v>
      </c>
      <c r="BD1918" t="n">
        <v>8.03349647315336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95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2802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950.8099999999999</v>
      </c>
      <c r="L1919" t="s">
        <v>77</v>
      </c>
      <c r="M1919" t="s"/>
      <c r="N1919" t="s">
        <v>2803</v>
      </c>
      <c r="O1919" t="s">
        <v>79</v>
      </c>
      <c r="P1919" t="s">
        <v>2802</v>
      </c>
      <c r="Q1919" t="s"/>
      <c r="R1919" t="s">
        <v>80</v>
      </c>
      <c r="S1919" t="s">
        <v>2807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HYPERLINK("https://hotelmonitor-cachepage.eclerx.com/savepage/tk_15442500115885928_sr_2150.html","info")</f>
        <v/>
      </c>
      <c r="AA1919" t="n">
        <v>-3791819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89</v>
      </c>
      <c r="AO1919" t="s">
        <v>2808</v>
      </c>
      <c r="AP1919" t="n">
        <v>71</v>
      </c>
      <c r="AQ1919" t="s">
        <v>91</v>
      </c>
      <c r="AR1919" t="s">
        <v>71</v>
      </c>
      <c r="AS1919" t="s"/>
      <c r="AT1919" t="s">
        <v>93</v>
      </c>
      <c r="AU1919" t="s"/>
      <c r="AV1919" t="s"/>
      <c r="AW1919" t="s"/>
      <c r="AX1919" t="s"/>
      <c r="AY1919" t="n">
        <v>3791819</v>
      </c>
      <c r="AZ1919" t="s">
        <v>2806</v>
      </c>
      <c r="BA1919" t="s"/>
      <c r="BB1919" t="n">
        <v>237888</v>
      </c>
      <c r="BC1919" t="n">
        <v>98.828010270372</v>
      </c>
      <c r="BD1919" t="n">
        <v>8.03349647315336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95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2802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1010.1</v>
      </c>
      <c r="L1920" t="s">
        <v>77</v>
      </c>
      <c r="M1920" t="s"/>
      <c r="N1920" t="s">
        <v>2803</v>
      </c>
      <c r="O1920" t="s">
        <v>79</v>
      </c>
      <c r="P1920" t="s">
        <v>2802</v>
      </c>
      <c r="Q1920" t="s"/>
      <c r="R1920" t="s">
        <v>80</v>
      </c>
      <c r="S1920" t="s">
        <v>656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HYPERLINK("https://hotelmonitor-cachepage.eclerx.com/savepage/tk_15442500115885928_sr_2150.html","info")</f>
        <v/>
      </c>
      <c r="AA1920" t="n">
        <v>-3791819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89</v>
      </c>
      <c r="AO1920" t="s">
        <v>97</v>
      </c>
      <c r="AP1920" t="n">
        <v>71</v>
      </c>
      <c r="AQ1920" t="s">
        <v>91</v>
      </c>
      <c r="AR1920" t="s">
        <v>71</v>
      </c>
      <c r="AS1920" t="s"/>
      <c r="AT1920" t="s">
        <v>93</v>
      </c>
      <c r="AU1920" t="s"/>
      <c r="AV1920" t="s"/>
      <c r="AW1920" t="s"/>
      <c r="AX1920" t="s"/>
      <c r="AY1920" t="n">
        <v>3791819</v>
      </c>
      <c r="AZ1920" t="s">
        <v>2806</v>
      </c>
      <c r="BA1920" t="s"/>
      <c r="BB1920" t="n">
        <v>237888</v>
      </c>
      <c r="BC1920" t="n">
        <v>98.828010270372</v>
      </c>
      <c r="BD1920" t="n">
        <v>8.03349647315336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95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2802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835.27</v>
      </c>
      <c r="L1921" t="s">
        <v>77</v>
      </c>
      <c r="M1921" t="s"/>
      <c r="N1921" t="s">
        <v>2809</v>
      </c>
      <c r="O1921" t="s">
        <v>79</v>
      </c>
      <c r="P1921" t="s">
        <v>2802</v>
      </c>
      <c r="Q1921" t="s"/>
      <c r="R1921" t="s">
        <v>80</v>
      </c>
      <c r="S1921" t="s">
        <v>2810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HYPERLINK("https://hotelmonitor-cachepage.eclerx.com/savepage/tk_15442500115885928_sr_2150.html","info")</f>
        <v/>
      </c>
      <c r="AA1921" t="n">
        <v>-3791819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89</v>
      </c>
      <c r="AO1921" t="s">
        <v>2811</v>
      </c>
      <c r="AP1921" t="n">
        <v>71</v>
      </c>
      <c r="AQ1921" t="s">
        <v>91</v>
      </c>
      <c r="AR1921" t="s">
        <v>71</v>
      </c>
      <c r="AS1921" t="s"/>
      <c r="AT1921" t="s">
        <v>93</v>
      </c>
      <c r="AU1921" t="s"/>
      <c r="AV1921" t="s"/>
      <c r="AW1921" t="s"/>
      <c r="AX1921" t="s"/>
      <c r="AY1921" t="n">
        <v>3791819</v>
      </c>
      <c r="AZ1921" t="s">
        <v>2806</v>
      </c>
      <c r="BA1921" t="s"/>
      <c r="BB1921" t="n">
        <v>237888</v>
      </c>
      <c r="BC1921" t="n">
        <v>98.828010270372</v>
      </c>
      <c r="BD1921" t="n">
        <v>8.03349647315336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95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2802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990.4299999999999</v>
      </c>
      <c r="L1922" t="s">
        <v>77</v>
      </c>
      <c r="M1922" t="s"/>
      <c r="N1922" t="s">
        <v>2809</v>
      </c>
      <c r="O1922" t="s">
        <v>79</v>
      </c>
      <c r="P1922" t="s">
        <v>2802</v>
      </c>
      <c r="Q1922" t="s"/>
      <c r="R1922" t="s">
        <v>80</v>
      </c>
      <c r="S1922" t="s">
        <v>2812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>
        <f>HYPERLINK("https://hotelmonitor-cachepage.eclerx.com/savepage/tk_15442500115885928_sr_2150.html","info")</f>
        <v/>
      </c>
      <c r="AA1922" t="n">
        <v>-3791819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89</v>
      </c>
      <c r="AO1922" t="s">
        <v>2813</v>
      </c>
      <c r="AP1922" t="n">
        <v>71</v>
      </c>
      <c r="AQ1922" t="s">
        <v>91</v>
      </c>
      <c r="AR1922" t="s">
        <v>71</v>
      </c>
      <c r="AS1922" t="s"/>
      <c r="AT1922" t="s">
        <v>93</v>
      </c>
      <c r="AU1922" t="s"/>
      <c r="AV1922" t="s"/>
      <c r="AW1922" t="s"/>
      <c r="AX1922" t="s"/>
      <c r="AY1922" t="n">
        <v>3791819</v>
      </c>
      <c r="AZ1922" t="s">
        <v>2806</v>
      </c>
      <c r="BA1922" t="s"/>
      <c r="BB1922" t="n">
        <v>237888</v>
      </c>
      <c r="BC1922" t="n">
        <v>98.828010270372</v>
      </c>
      <c r="BD1922" t="n">
        <v>8.03349647315336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95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2802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1052.19</v>
      </c>
      <c r="L1923" t="s">
        <v>77</v>
      </c>
      <c r="M1923" t="s"/>
      <c r="N1923" t="s">
        <v>2809</v>
      </c>
      <c r="O1923" t="s">
        <v>79</v>
      </c>
      <c r="P1923" t="s">
        <v>2802</v>
      </c>
      <c r="Q1923" t="s"/>
      <c r="R1923" t="s">
        <v>80</v>
      </c>
      <c r="S1923" t="s">
        <v>834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>
        <f>HYPERLINK("https://hotelmonitor-cachepage.eclerx.com/savepage/tk_15442500115885928_sr_2150.html","info")</f>
        <v/>
      </c>
      <c r="AA1923" t="n">
        <v>-3791819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89</v>
      </c>
      <c r="AO1923" t="s">
        <v>271</v>
      </c>
      <c r="AP1923" t="n">
        <v>71</v>
      </c>
      <c r="AQ1923" t="s">
        <v>91</v>
      </c>
      <c r="AR1923" t="s">
        <v>71</v>
      </c>
      <c r="AS1923" t="s"/>
      <c r="AT1923" t="s">
        <v>93</v>
      </c>
      <c r="AU1923" t="s"/>
      <c r="AV1923" t="s"/>
      <c r="AW1923" t="s"/>
      <c r="AX1923" t="s"/>
      <c r="AY1923" t="n">
        <v>3791819</v>
      </c>
      <c r="AZ1923" t="s">
        <v>2806</v>
      </c>
      <c r="BA1923" t="s"/>
      <c r="BB1923" t="n">
        <v>237888</v>
      </c>
      <c r="BC1923" t="n">
        <v>98.828010270372</v>
      </c>
      <c r="BD1923" t="n">
        <v>8.03349647315336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95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2814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1289.72</v>
      </c>
      <c r="L1924" t="s">
        <v>77</v>
      </c>
      <c r="M1924" t="s"/>
      <c r="N1924" t="s">
        <v>1007</v>
      </c>
      <c r="O1924" t="s">
        <v>79</v>
      </c>
      <c r="P1924" t="s">
        <v>2814</v>
      </c>
      <c r="Q1924" t="s"/>
      <c r="R1924" t="s">
        <v>115</v>
      </c>
      <c r="S1924" t="s">
        <v>2815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>
        <f>HYPERLINK("https://hotelmonitor-cachepage.eclerx.com/savepage/tk_1544250963348656_sr_2150.html","info")</f>
        <v/>
      </c>
      <c r="AA1924" t="n">
        <v>-3414923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435</v>
      </c>
      <c r="AQ1924" t="s">
        <v>91</v>
      </c>
      <c r="AR1924" t="s">
        <v>92</v>
      </c>
      <c r="AS1924" t="s"/>
      <c r="AT1924" t="s">
        <v>93</v>
      </c>
      <c r="AU1924" t="s"/>
      <c r="AV1924" t="s"/>
      <c r="AW1924" t="s"/>
      <c r="AX1924" t="s"/>
      <c r="AY1924" t="n">
        <v>3414923</v>
      </c>
      <c r="AZ1924" t="s">
        <v>2816</v>
      </c>
      <c r="BA1924" t="s"/>
      <c r="BB1924" t="n">
        <v>544369</v>
      </c>
      <c r="BC1924" t="n">
        <v>98.819730341238</v>
      </c>
      <c r="BD1924" t="n">
        <v>8.057248509418169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95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2814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1433.02</v>
      </c>
      <c r="L1925" t="s">
        <v>77</v>
      </c>
      <c r="M1925" t="s"/>
      <c r="N1925" t="s">
        <v>1007</v>
      </c>
      <c r="O1925" t="s">
        <v>79</v>
      </c>
      <c r="P1925" t="s">
        <v>2814</v>
      </c>
      <c r="Q1925" t="s"/>
      <c r="R1925" t="s">
        <v>115</v>
      </c>
      <c r="S1925" t="s">
        <v>2817</v>
      </c>
      <c r="T1925" t="s">
        <v>82</v>
      </c>
      <c r="U1925" t="s">
        <v>83</v>
      </c>
      <c r="V1925" t="s">
        <v>84</v>
      </c>
      <c r="W1925" t="s">
        <v>105</v>
      </c>
      <c r="X1925" t="s"/>
      <c r="Y1925" t="s">
        <v>86</v>
      </c>
      <c r="Z1925">
        <f>HYPERLINK("https://hotelmonitor-cachepage.eclerx.com/savepage/tk_1544250963348656_sr_2150.html","info")</f>
        <v/>
      </c>
      <c r="AA1925" t="n">
        <v>-3414923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435</v>
      </c>
      <c r="AQ1925" t="s">
        <v>91</v>
      </c>
      <c r="AR1925" t="s">
        <v>92</v>
      </c>
      <c r="AS1925" t="s"/>
      <c r="AT1925" t="s">
        <v>93</v>
      </c>
      <c r="AU1925" t="s"/>
      <c r="AV1925" t="s"/>
      <c r="AW1925" t="s"/>
      <c r="AX1925" t="s"/>
      <c r="AY1925" t="n">
        <v>3414923</v>
      </c>
      <c r="AZ1925" t="s">
        <v>2816</v>
      </c>
      <c r="BA1925" t="s"/>
      <c r="BB1925" t="n">
        <v>544369</v>
      </c>
      <c r="BC1925" t="n">
        <v>98.819730341238</v>
      </c>
      <c r="BD1925" t="n">
        <v>8.057248509418169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95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2818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712.03</v>
      </c>
      <c r="L1926" t="s">
        <v>77</v>
      </c>
      <c r="M1926" t="s"/>
      <c r="N1926" t="s">
        <v>2819</v>
      </c>
      <c r="O1926" t="s">
        <v>79</v>
      </c>
      <c r="P1926" t="s">
        <v>2818</v>
      </c>
      <c r="Q1926" t="s"/>
      <c r="R1926" t="s">
        <v>80</v>
      </c>
      <c r="S1926" t="s">
        <v>2820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HYPERLINK("https://hotelmonitor-cachepage.eclerx.com/savepage/tk_15442505224296505_sr_2150.html","info")</f>
        <v/>
      </c>
      <c r="AA1926" t="n">
        <v>-5934375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89</v>
      </c>
      <c r="AO1926" t="s">
        <v>2821</v>
      </c>
      <c r="AP1926" t="n">
        <v>288</v>
      </c>
      <c r="AQ1926" t="s">
        <v>91</v>
      </c>
      <c r="AR1926" t="s">
        <v>71</v>
      </c>
      <c r="AS1926" t="s"/>
      <c r="AT1926" t="s">
        <v>93</v>
      </c>
      <c r="AU1926" t="s"/>
      <c r="AV1926" t="s"/>
      <c r="AW1926" t="s"/>
      <c r="AX1926" t="s"/>
      <c r="AY1926" t="n">
        <v>5934375</v>
      </c>
      <c r="AZ1926" t="s">
        <v>2822</v>
      </c>
      <c r="BA1926" t="s"/>
      <c r="BB1926" t="n">
        <v>4124074</v>
      </c>
      <c r="BC1926" t="n">
        <v>98.917005</v>
      </c>
      <c r="BD1926" t="n">
        <v>8.055820000000001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95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2818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833.33</v>
      </c>
      <c r="L1927" t="s">
        <v>77</v>
      </c>
      <c r="M1927" t="s"/>
      <c r="N1927" t="s">
        <v>2819</v>
      </c>
      <c r="O1927" t="s">
        <v>79</v>
      </c>
      <c r="P1927" t="s">
        <v>2818</v>
      </c>
      <c r="Q1927" t="s"/>
      <c r="R1927" t="s">
        <v>80</v>
      </c>
      <c r="S1927" t="s">
        <v>524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HYPERLINK("https://hotelmonitor-cachepage.eclerx.com/savepage/tk_15442505224296505_sr_2150.html","info")</f>
        <v/>
      </c>
      <c r="AA1927" t="n">
        <v>-5934375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89</v>
      </c>
      <c r="AO1927" t="s">
        <v>285</v>
      </c>
      <c r="AP1927" t="n">
        <v>288</v>
      </c>
      <c r="AQ1927" t="s">
        <v>91</v>
      </c>
      <c r="AR1927" t="s">
        <v>92</v>
      </c>
      <c r="AS1927" t="s"/>
      <c r="AT1927" t="s">
        <v>93</v>
      </c>
      <c r="AU1927" t="s"/>
      <c r="AV1927" t="s"/>
      <c r="AW1927" t="s"/>
      <c r="AX1927" t="s"/>
      <c r="AY1927" t="n">
        <v>5934375</v>
      </c>
      <c r="AZ1927" t="s">
        <v>2822</v>
      </c>
      <c r="BA1927" t="s"/>
      <c r="BB1927" t="n">
        <v>4124074</v>
      </c>
      <c r="BC1927" t="n">
        <v>98.917005</v>
      </c>
      <c r="BD1927" t="n">
        <v>8.055820000000001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95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2818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972.22</v>
      </c>
      <c r="L1928" t="s">
        <v>77</v>
      </c>
      <c r="M1928" t="s"/>
      <c r="N1928" t="s">
        <v>2819</v>
      </c>
      <c r="O1928" t="s">
        <v>79</v>
      </c>
      <c r="P1928" t="s">
        <v>2818</v>
      </c>
      <c r="Q1928" t="s"/>
      <c r="R1928" t="s">
        <v>80</v>
      </c>
      <c r="S1928" t="s">
        <v>1360</v>
      </c>
      <c r="T1928" t="s">
        <v>82</v>
      </c>
      <c r="U1928" t="s">
        <v>83</v>
      </c>
      <c r="V1928" t="s">
        <v>84</v>
      </c>
      <c r="W1928" t="s">
        <v>105</v>
      </c>
      <c r="X1928" t="s"/>
      <c r="Y1928" t="s">
        <v>86</v>
      </c>
      <c r="Z1928">
        <f>HYPERLINK("https://hotelmonitor-cachepage.eclerx.com/savepage/tk_15442505224296505_sr_2150.html","info")</f>
        <v/>
      </c>
      <c r="AA1928" t="n">
        <v>-5934375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89</v>
      </c>
      <c r="AO1928" t="s">
        <v>1970</v>
      </c>
      <c r="AP1928" t="n">
        <v>288</v>
      </c>
      <c r="AQ1928" t="s">
        <v>91</v>
      </c>
      <c r="AR1928" t="s">
        <v>92</v>
      </c>
      <c r="AS1928" t="s"/>
      <c r="AT1928" t="s">
        <v>93</v>
      </c>
      <c r="AU1928" t="s"/>
      <c r="AV1928" t="s"/>
      <c r="AW1928" t="s"/>
      <c r="AX1928" t="s"/>
      <c r="AY1928" t="n">
        <v>5934375</v>
      </c>
      <c r="AZ1928" t="s">
        <v>2822</v>
      </c>
      <c r="BA1928" t="s"/>
      <c r="BB1928" t="n">
        <v>4124074</v>
      </c>
      <c r="BC1928" t="n">
        <v>98.917005</v>
      </c>
      <c r="BD1928" t="n">
        <v>8.055820000000001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95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2823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591.03</v>
      </c>
      <c r="L1929" t="s">
        <v>77</v>
      </c>
      <c r="M1929" t="s"/>
      <c r="N1929" t="s">
        <v>492</v>
      </c>
      <c r="O1929" t="s">
        <v>79</v>
      </c>
      <c r="P1929" t="s">
        <v>2823</v>
      </c>
      <c r="Q1929" t="s"/>
      <c r="R1929" t="s">
        <v>115</v>
      </c>
      <c r="S1929" t="s">
        <v>2824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>
        <f>HYPERLINK("https://hotelmonitor-cachepage.eclerx.com/savepage/tk_15442504076963158_sr_2150.html","info")</f>
        <v/>
      </c>
      <c r="AA1929" t="n">
        <v>-3791580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89</v>
      </c>
      <c r="AO1929" t="s">
        <v>2825</v>
      </c>
      <c r="AP1929" t="n">
        <v>244</v>
      </c>
      <c r="AQ1929" t="s">
        <v>91</v>
      </c>
      <c r="AR1929" t="s">
        <v>71</v>
      </c>
      <c r="AS1929" t="s"/>
      <c r="AT1929" t="s">
        <v>93</v>
      </c>
      <c r="AU1929" t="s"/>
      <c r="AV1929" t="s"/>
      <c r="AW1929" t="s"/>
      <c r="AX1929" t="s"/>
      <c r="AY1929" t="n">
        <v>3791580</v>
      </c>
      <c r="AZ1929" t="s">
        <v>2826</v>
      </c>
      <c r="BA1929" t="s"/>
      <c r="BB1929" t="n">
        <v>296537</v>
      </c>
      <c r="BC1929" t="n">
        <v>98.916743094963</v>
      </c>
      <c r="BD1929" t="n">
        <v>8.065060094675779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95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2823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631.3099999999999</v>
      </c>
      <c r="L1930" t="s">
        <v>77</v>
      </c>
      <c r="M1930" t="s"/>
      <c r="N1930" t="s">
        <v>492</v>
      </c>
      <c r="O1930" t="s">
        <v>79</v>
      </c>
      <c r="P1930" t="s">
        <v>2823</v>
      </c>
      <c r="Q1930" t="s"/>
      <c r="R1930" t="s">
        <v>115</v>
      </c>
      <c r="S1930" t="s">
        <v>1247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>
        <f>HYPERLINK("https://hotelmonitor-cachepage.eclerx.com/savepage/tk_15442504076963158_sr_2150.html","info")</f>
        <v/>
      </c>
      <c r="AA1930" t="n">
        <v>-3791580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244</v>
      </c>
      <c r="AQ1930" t="s">
        <v>91</v>
      </c>
      <c r="AR1930" t="s">
        <v>71</v>
      </c>
      <c r="AS1930" t="s"/>
      <c r="AT1930" t="s">
        <v>93</v>
      </c>
      <c r="AU1930" t="s"/>
      <c r="AV1930" t="s"/>
      <c r="AW1930" t="s"/>
      <c r="AX1930" t="s"/>
      <c r="AY1930" t="n">
        <v>3791580</v>
      </c>
      <c r="AZ1930" t="s">
        <v>2826</v>
      </c>
      <c r="BA1930" t="s"/>
      <c r="BB1930" t="n">
        <v>296537</v>
      </c>
      <c r="BC1930" t="n">
        <v>98.916743094963</v>
      </c>
      <c r="BD1930" t="n">
        <v>8.065060094675779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95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2823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708.85</v>
      </c>
      <c r="L1931" t="s">
        <v>77</v>
      </c>
      <c r="M1931" t="s"/>
      <c r="N1931" t="s">
        <v>215</v>
      </c>
      <c r="O1931" t="s">
        <v>79</v>
      </c>
      <c r="P1931" t="s">
        <v>2823</v>
      </c>
      <c r="Q1931" t="s"/>
      <c r="R1931" t="s">
        <v>115</v>
      </c>
      <c r="S1931" t="s">
        <v>2827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>
        <f>HYPERLINK("https://hotelmonitor-cachepage.eclerx.com/savepage/tk_15442504076963158_sr_2150.html","info")</f>
        <v/>
      </c>
      <c r="AA1931" t="n">
        <v>-3791580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89</v>
      </c>
      <c r="AO1931" t="s">
        <v>2828</v>
      </c>
      <c r="AP1931" t="n">
        <v>244</v>
      </c>
      <c r="AQ1931" t="s">
        <v>91</v>
      </c>
      <c r="AR1931" t="s">
        <v>71</v>
      </c>
      <c r="AS1931" t="s"/>
      <c r="AT1931" t="s">
        <v>93</v>
      </c>
      <c r="AU1931" t="s"/>
      <c r="AV1931" t="s"/>
      <c r="AW1931" t="s"/>
      <c r="AX1931" t="s"/>
      <c r="AY1931" t="n">
        <v>3791580</v>
      </c>
      <c r="AZ1931" t="s">
        <v>2826</v>
      </c>
      <c r="BA1931" t="s"/>
      <c r="BB1931" t="n">
        <v>296537</v>
      </c>
      <c r="BC1931" t="n">
        <v>98.916743094963</v>
      </c>
      <c r="BD1931" t="n">
        <v>8.065060094675779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95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2823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749.16</v>
      </c>
      <c r="L1932" t="s">
        <v>77</v>
      </c>
      <c r="M1932" t="s"/>
      <c r="N1932" t="s">
        <v>215</v>
      </c>
      <c r="O1932" t="s">
        <v>79</v>
      </c>
      <c r="P1932" t="s">
        <v>2823</v>
      </c>
      <c r="Q1932" t="s"/>
      <c r="R1932" t="s">
        <v>115</v>
      </c>
      <c r="S1932" t="s">
        <v>715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>
        <f>HYPERLINK("https://hotelmonitor-cachepage.eclerx.com/savepage/tk_15442504076963158_sr_2150.html","info")</f>
        <v/>
      </c>
      <c r="AA1932" t="n">
        <v>-3791580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244</v>
      </c>
      <c r="AQ1932" t="s">
        <v>91</v>
      </c>
      <c r="AR1932" t="s">
        <v>71</v>
      </c>
      <c r="AS1932" t="s"/>
      <c r="AT1932" t="s">
        <v>93</v>
      </c>
      <c r="AU1932" t="s"/>
      <c r="AV1932" t="s"/>
      <c r="AW1932" t="s"/>
      <c r="AX1932" t="s"/>
      <c r="AY1932" t="n">
        <v>3791580</v>
      </c>
      <c r="AZ1932" t="s">
        <v>2826</v>
      </c>
      <c r="BA1932" t="s"/>
      <c r="BB1932" t="n">
        <v>296537</v>
      </c>
      <c r="BC1932" t="n">
        <v>98.916743094963</v>
      </c>
      <c r="BD1932" t="n">
        <v>8.065060094675779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95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2823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937.77</v>
      </c>
      <c r="L1933" t="s">
        <v>77</v>
      </c>
      <c r="M1933" t="s"/>
      <c r="N1933" t="s">
        <v>2829</v>
      </c>
      <c r="O1933" t="s">
        <v>79</v>
      </c>
      <c r="P1933" t="s">
        <v>2823</v>
      </c>
      <c r="Q1933" t="s"/>
      <c r="R1933" t="s">
        <v>115</v>
      </c>
      <c r="S1933" t="s">
        <v>2830</v>
      </c>
      <c r="T1933" t="s">
        <v>82</v>
      </c>
      <c r="U1933" t="s">
        <v>83</v>
      </c>
      <c r="V1933" t="s">
        <v>84</v>
      </c>
      <c r="W1933" t="s">
        <v>85</v>
      </c>
      <c r="X1933" t="s"/>
      <c r="Y1933" t="s">
        <v>86</v>
      </c>
      <c r="Z1933">
        <f>HYPERLINK("https://hotelmonitor-cachepage.eclerx.com/savepage/tk_15442504076963158_sr_2150.html","info")</f>
        <v/>
      </c>
      <c r="AA1933" t="n">
        <v>-3791580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89</v>
      </c>
      <c r="AO1933" t="s">
        <v>2831</v>
      </c>
      <c r="AP1933" t="n">
        <v>244</v>
      </c>
      <c r="AQ1933" t="s">
        <v>91</v>
      </c>
      <c r="AR1933" t="s">
        <v>71</v>
      </c>
      <c r="AS1933" t="s"/>
      <c r="AT1933" t="s">
        <v>93</v>
      </c>
      <c r="AU1933" t="s"/>
      <c r="AV1933" t="s"/>
      <c r="AW1933" t="s"/>
      <c r="AX1933" t="s"/>
      <c r="AY1933" t="n">
        <v>3791580</v>
      </c>
      <c r="AZ1933" t="s">
        <v>2826</v>
      </c>
      <c r="BA1933" t="s"/>
      <c r="BB1933" t="n">
        <v>296537</v>
      </c>
      <c r="BC1933" t="n">
        <v>98.916743094963</v>
      </c>
      <c r="BD1933" t="n">
        <v>8.065060094675779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95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2823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1001.68</v>
      </c>
      <c r="L1934" t="s">
        <v>77</v>
      </c>
      <c r="M1934" t="s"/>
      <c r="N1934" t="s">
        <v>2829</v>
      </c>
      <c r="O1934" t="s">
        <v>79</v>
      </c>
      <c r="P1934" t="s">
        <v>2823</v>
      </c>
      <c r="Q1934" t="s"/>
      <c r="R1934" t="s">
        <v>115</v>
      </c>
      <c r="S1934" t="s">
        <v>2832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HYPERLINK("https://hotelmonitor-cachepage.eclerx.com/savepage/tk_15442504076963158_sr_2150.html","info")</f>
        <v/>
      </c>
      <c r="AA1934" t="n">
        <v>-3791580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244</v>
      </c>
      <c r="AQ1934" t="s">
        <v>91</v>
      </c>
      <c r="AR1934" t="s">
        <v>71</v>
      </c>
      <c r="AS1934" t="s"/>
      <c r="AT1934" t="s">
        <v>93</v>
      </c>
      <c r="AU1934" t="s"/>
      <c r="AV1934" t="s"/>
      <c r="AW1934" t="s"/>
      <c r="AX1934" t="s"/>
      <c r="AY1934" t="n">
        <v>3791580</v>
      </c>
      <c r="AZ1934" t="s">
        <v>2826</v>
      </c>
      <c r="BA1934" t="s"/>
      <c r="BB1934" t="n">
        <v>296537</v>
      </c>
      <c r="BC1934" t="n">
        <v>98.916743094963</v>
      </c>
      <c r="BD1934" t="n">
        <v>8.065060094675779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95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2833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795.1900000000001</v>
      </c>
      <c r="L1935" t="s">
        <v>77</v>
      </c>
      <c r="M1935" t="s"/>
      <c r="N1935" t="s">
        <v>1325</v>
      </c>
      <c r="O1935" t="s">
        <v>79</v>
      </c>
      <c r="P1935" t="s">
        <v>2833</v>
      </c>
      <c r="Q1935" t="s"/>
      <c r="R1935" t="s">
        <v>115</v>
      </c>
      <c r="S1935" t="s">
        <v>2834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HYPERLINK("https://hotelmonitor-cachepage.eclerx.com/savepage/tk_15442503799351673_sr_2150.html","info")</f>
        <v/>
      </c>
      <c r="AA1935" t="n">
        <v>-6632361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89</v>
      </c>
      <c r="AO1935" t="s">
        <v>2835</v>
      </c>
      <c r="AP1935" t="n">
        <v>232</v>
      </c>
      <c r="AQ1935" t="s">
        <v>91</v>
      </c>
      <c r="AR1935" t="s">
        <v>71</v>
      </c>
      <c r="AS1935" t="s"/>
      <c r="AT1935" t="s">
        <v>93</v>
      </c>
      <c r="AU1935" t="s"/>
      <c r="AV1935" t="s"/>
      <c r="AW1935" t="s"/>
      <c r="AX1935" t="s"/>
      <c r="AY1935" t="n">
        <v>6632361</v>
      </c>
      <c r="AZ1935" t="s">
        <v>2836</v>
      </c>
      <c r="BA1935" t="s"/>
      <c r="BB1935" t="n">
        <v>295307</v>
      </c>
      <c r="BC1935" t="n">
        <v>98.8299255371094</v>
      </c>
      <c r="BD1935" t="n">
        <v>8.03409481048584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95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2833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1004.72</v>
      </c>
      <c r="L1936" t="s">
        <v>77</v>
      </c>
      <c r="M1936" t="s"/>
      <c r="N1936" t="s">
        <v>2837</v>
      </c>
      <c r="O1936" t="s">
        <v>79</v>
      </c>
      <c r="P1936" t="s">
        <v>2833</v>
      </c>
      <c r="Q1936" t="s"/>
      <c r="R1936" t="s">
        <v>115</v>
      </c>
      <c r="S1936" t="s">
        <v>2838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HYPERLINK("https://hotelmonitor-cachepage.eclerx.com/savepage/tk_15442503799351673_sr_2150.html","info")</f>
        <v/>
      </c>
      <c r="AA1936" t="n">
        <v>-6632361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89</v>
      </c>
      <c r="AO1936" t="s">
        <v>1327</v>
      </c>
      <c r="AP1936" t="n">
        <v>232</v>
      </c>
      <c r="AQ1936" t="s">
        <v>91</v>
      </c>
      <c r="AR1936" t="s">
        <v>71</v>
      </c>
      <c r="AS1936" t="s"/>
      <c r="AT1936" t="s">
        <v>93</v>
      </c>
      <c r="AU1936" t="s"/>
      <c r="AV1936" t="s"/>
      <c r="AW1936" t="s"/>
      <c r="AX1936" t="s"/>
      <c r="AY1936" t="n">
        <v>6632361</v>
      </c>
      <c r="AZ1936" t="s">
        <v>2836</v>
      </c>
      <c r="BA1936" t="s"/>
      <c r="BB1936" t="n">
        <v>295307</v>
      </c>
      <c r="BC1936" t="n">
        <v>98.8299255371094</v>
      </c>
      <c r="BD1936" t="n">
        <v>8.03409481048584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95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2839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1643.55</v>
      </c>
      <c r="L1937" t="s">
        <v>77</v>
      </c>
      <c r="M1937" t="s"/>
      <c r="N1937" t="s">
        <v>2840</v>
      </c>
      <c r="O1937" t="s">
        <v>79</v>
      </c>
      <c r="P1937" t="s">
        <v>2839</v>
      </c>
      <c r="Q1937" t="s"/>
      <c r="R1937" t="s">
        <v>237</v>
      </c>
      <c r="S1937" t="s">
        <v>2841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HYPERLINK("https://hotelmonitor-cachepage.eclerx.com/savepage/tk_15442505154599516_sr_2150.html","info")</f>
        <v/>
      </c>
      <c r="AA1937" t="n">
        <v>-5934382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89</v>
      </c>
      <c r="AO1937" t="s">
        <v>2270</v>
      </c>
      <c r="AP1937" t="n">
        <v>284</v>
      </c>
      <c r="AQ1937" t="s">
        <v>91</v>
      </c>
      <c r="AR1937" t="s">
        <v>71</v>
      </c>
      <c r="AS1937" t="s"/>
      <c r="AT1937" t="s">
        <v>93</v>
      </c>
      <c r="AU1937" t="s"/>
      <c r="AV1937" t="s"/>
      <c r="AW1937" t="s"/>
      <c r="AX1937" t="s"/>
      <c r="AY1937" t="n">
        <v>5934382</v>
      </c>
      <c r="AZ1937" t="s">
        <v>2842</v>
      </c>
      <c r="BA1937" t="s"/>
      <c r="BB1937" t="n">
        <v>4122447</v>
      </c>
      <c r="BC1937" t="n">
        <v>98.81971746683119</v>
      </c>
      <c r="BD1937" t="n">
        <v>8.043353429983201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95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2839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2335.52</v>
      </c>
      <c r="L1938" t="s">
        <v>77</v>
      </c>
      <c r="M1938" t="s"/>
      <c r="N1938" t="s">
        <v>2840</v>
      </c>
      <c r="O1938" t="s">
        <v>79</v>
      </c>
      <c r="P1938" t="s">
        <v>2839</v>
      </c>
      <c r="Q1938" t="s"/>
      <c r="R1938" t="s">
        <v>237</v>
      </c>
      <c r="S1938" t="s">
        <v>2843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HYPERLINK("https://hotelmonitor-cachepage.eclerx.com/savepage/tk_15442505154599516_sr_2150.html","info")</f>
        <v/>
      </c>
      <c r="AA1938" t="n">
        <v>-5934382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284</v>
      </c>
      <c r="AQ1938" t="s">
        <v>91</v>
      </c>
      <c r="AR1938" t="s">
        <v>92</v>
      </c>
      <c r="AS1938" t="s"/>
      <c r="AT1938" t="s">
        <v>93</v>
      </c>
      <c r="AU1938" t="s"/>
      <c r="AV1938" t="s"/>
      <c r="AW1938" t="s"/>
      <c r="AX1938" t="s"/>
      <c r="AY1938" t="n">
        <v>5934382</v>
      </c>
      <c r="AZ1938" t="s">
        <v>2842</v>
      </c>
      <c r="BA1938" t="s"/>
      <c r="BB1938" t="n">
        <v>4122447</v>
      </c>
      <c r="BC1938" t="n">
        <v>98.81971746683119</v>
      </c>
      <c r="BD1938" t="n">
        <v>8.043353429983201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95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2839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2615.89</v>
      </c>
      <c r="L1939" t="s">
        <v>77</v>
      </c>
      <c r="M1939" t="s"/>
      <c r="N1939" t="s">
        <v>2840</v>
      </c>
      <c r="O1939" t="s">
        <v>79</v>
      </c>
      <c r="P1939" t="s">
        <v>2839</v>
      </c>
      <c r="Q1939" t="s"/>
      <c r="R1939" t="s">
        <v>237</v>
      </c>
      <c r="S1939" t="s">
        <v>2844</v>
      </c>
      <c r="T1939" t="s">
        <v>82</v>
      </c>
      <c r="U1939" t="s">
        <v>83</v>
      </c>
      <c r="V1939" t="s">
        <v>84</v>
      </c>
      <c r="W1939" t="s">
        <v>105</v>
      </c>
      <c r="X1939" t="s"/>
      <c r="Y1939" t="s">
        <v>86</v>
      </c>
      <c r="Z1939">
        <f>HYPERLINK("https://hotelmonitor-cachepage.eclerx.com/savepage/tk_15442505154599516_sr_2150.html","info")</f>
        <v/>
      </c>
      <c r="AA1939" t="n">
        <v>-5934382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284</v>
      </c>
      <c r="AQ1939" t="s">
        <v>91</v>
      </c>
      <c r="AR1939" t="s">
        <v>92</v>
      </c>
      <c r="AS1939" t="s"/>
      <c r="AT1939" t="s">
        <v>93</v>
      </c>
      <c r="AU1939" t="s"/>
      <c r="AV1939" t="s"/>
      <c r="AW1939" t="s"/>
      <c r="AX1939" t="s"/>
      <c r="AY1939" t="n">
        <v>5934382</v>
      </c>
      <c r="AZ1939" t="s">
        <v>2842</v>
      </c>
      <c r="BA1939" t="s"/>
      <c r="BB1939" t="n">
        <v>4122447</v>
      </c>
      <c r="BC1939" t="n">
        <v>98.81971746683119</v>
      </c>
      <c r="BD1939" t="n">
        <v>8.043353429983201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95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2839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1740.37</v>
      </c>
      <c r="L1940" t="s">
        <v>77</v>
      </c>
      <c r="M1940" t="s"/>
      <c r="N1940" t="s">
        <v>2845</v>
      </c>
      <c r="O1940" t="s">
        <v>79</v>
      </c>
      <c r="P1940" t="s">
        <v>2839</v>
      </c>
      <c r="Q1940" t="s"/>
      <c r="R1940" t="s">
        <v>237</v>
      </c>
      <c r="S1940" t="s">
        <v>2846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>
        <f>HYPERLINK("https://hotelmonitor-cachepage.eclerx.com/savepage/tk_15442505154599516_sr_2150.html","info")</f>
        <v/>
      </c>
      <c r="AA1940" t="n">
        <v>-5934382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89</v>
      </c>
      <c r="AO1940" t="s">
        <v>2847</v>
      </c>
      <c r="AP1940" t="n">
        <v>284</v>
      </c>
      <c r="AQ1940" t="s">
        <v>91</v>
      </c>
      <c r="AR1940" t="s">
        <v>71</v>
      </c>
      <c r="AS1940" t="s"/>
      <c r="AT1940" t="s">
        <v>93</v>
      </c>
      <c r="AU1940" t="s"/>
      <c r="AV1940" t="s"/>
      <c r="AW1940" t="s"/>
      <c r="AX1940" t="s"/>
      <c r="AY1940" t="n">
        <v>5934382</v>
      </c>
      <c r="AZ1940" t="s">
        <v>2842</v>
      </c>
      <c r="BA1940" t="s"/>
      <c r="BB1940" t="n">
        <v>4122447</v>
      </c>
      <c r="BC1940" t="n">
        <v>98.81971746683119</v>
      </c>
      <c r="BD1940" t="n">
        <v>8.043353429983201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95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2839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1779.94</v>
      </c>
      <c r="L1941" t="s">
        <v>77</v>
      </c>
      <c r="M1941" t="s"/>
      <c r="N1941" t="s">
        <v>2848</v>
      </c>
      <c r="O1941" t="s">
        <v>79</v>
      </c>
      <c r="P1941" t="s">
        <v>2839</v>
      </c>
      <c r="Q1941" t="s"/>
      <c r="R1941" t="s">
        <v>237</v>
      </c>
      <c r="S1941" t="s">
        <v>2849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>
        <f>HYPERLINK("https://hotelmonitor-cachepage.eclerx.com/savepage/tk_15442505154599516_sr_2150.html","info")</f>
        <v/>
      </c>
      <c r="AA1941" t="n">
        <v>-5934382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89</v>
      </c>
      <c r="AO1941" t="s">
        <v>2265</v>
      </c>
      <c r="AP1941" t="n">
        <v>284</v>
      </c>
      <c r="AQ1941" t="s">
        <v>91</v>
      </c>
      <c r="AR1941" t="s">
        <v>71</v>
      </c>
      <c r="AS1941" t="s"/>
      <c r="AT1941" t="s">
        <v>93</v>
      </c>
      <c r="AU1941" t="s"/>
      <c r="AV1941" t="s"/>
      <c r="AW1941" t="s"/>
      <c r="AX1941" t="s"/>
      <c r="AY1941" t="n">
        <v>5934382</v>
      </c>
      <c r="AZ1941" t="s">
        <v>2842</v>
      </c>
      <c r="BA1941" t="s"/>
      <c r="BB1941" t="n">
        <v>4122447</v>
      </c>
      <c r="BC1941" t="n">
        <v>98.81971746683119</v>
      </c>
      <c r="BD1941" t="n">
        <v>8.043353429983201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95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2839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1878.46</v>
      </c>
      <c r="L1942" t="s">
        <v>77</v>
      </c>
      <c r="M1942" t="s"/>
      <c r="N1942" t="s">
        <v>2850</v>
      </c>
      <c r="O1942" t="s">
        <v>79</v>
      </c>
      <c r="P1942" t="s">
        <v>2839</v>
      </c>
      <c r="Q1942" t="s"/>
      <c r="R1942" t="s">
        <v>237</v>
      </c>
      <c r="S1942" t="s">
        <v>2851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>
        <f>HYPERLINK("https://hotelmonitor-cachepage.eclerx.com/savepage/tk_15442505154599516_sr_2150.html","info")</f>
        <v/>
      </c>
      <c r="AA1942" t="n">
        <v>-5934382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89</v>
      </c>
      <c r="AO1942" t="s">
        <v>2852</v>
      </c>
      <c r="AP1942" t="n">
        <v>284</v>
      </c>
      <c r="AQ1942" t="s">
        <v>91</v>
      </c>
      <c r="AR1942" t="s">
        <v>71</v>
      </c>
      <c r="AS1942" t="s"/>
      <c r="AT1942" t="s">
        <v>93</v>
      </c>
      <c r="AU1942" t="s"/>
      <c r="AV1942" t="s"/>
      <c r="AW1942" t="s"/>
      <c r="AX1942" t="s"/>
      <c r="AY1942" t="n">
        <v>5934382</v>
      </c>
      <c r="AZ1942" t="s">
        <v>2842</v>
      </c>
      <c r="BA1942" t="s"/>
      <c r="BB1942" t="n">
        <v>4122447</v>
      </c>
      <c r="BC1942" t="n">
        <v>98.81971746683119</v>
      </c>
      <c r="BD1942" t="n">
        <v>8.043353429983201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95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2839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2148.6</v>
      </c>
      <c r="L1943" t="s">
        <v>77</v>
      </c>
      <c r="M1943" t="s"/>
      <c r="N1943" t="s">
        <v>200</v>
      </c>
      <c r="O1943" t="s">
        <v>79</v>
      </c>
      <c r="P1943" t="s">
        <v>2839</v>
      </c>
      <c r="Q1943" t="s"/>
      <c r="R1943" t="s">
        <v>237</v>
      </c>
      <c r="S1943" t="s">
        <v>2853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>
        <f>HYPERLINK("https://hotelmonitor-cachepage.eclerx.com/savepage/tk_15442505154599516_sr_2150.html","info")</f>
        <v/>
      </c>
      <c r="AA1943" t="n">
        <v>-5934382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284</v>
      </c>
      <c r="AQ1943" t="s">
        <v>91</v>
      </c>
      <c r="AR1943" t="s">
        <v>92</v>
      </c>
      <c r="AS1943" t="s"/>
      <c r="AT1943" t="s">
        <v>93</v>
      </c>
      <c r="AU1943" t="s"/>
      <c r="AV1943" t="s"/>
      <c r="AW1943" t="s"/>
      <c r="AX1943" t="s"/>
      <c r="AY1943" t="n">
        <v>5934382</v>
      </c>
      <c r="AZ1943" t="s">
        <v>2842</v>
      </c>
      <c r="BA1943" t="s"/>
      <c r="BB1943" t="n">
        <v>4122447</v>
      </c>
      <c r="BC1943" t="n">
        <v>98.81971746683119</v>
      </c>
      <c r="BD1943" t="n">
        <v>8.043353429983201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95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2839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2148.6</v>
      </c>
      <c r="L1944" t="s">
        <v>77</v>
      </c>
      <c r="M1944" t="s"/>
      <c r="N1944" t="s">
        <v>1018</v>
      </c>
      <c r="O1944" t="s">
        <v>79</v>
      </c>
      <c r="P1944" t="s">
        <v>2839</v>
      </c>
      <c r="Q1944" t="s"/>
      <c r="R1944" t="s">
        <v>237</v>
      </c>
      <c r="S1944" t="s">
        <v>2853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>
        <f>HYPERLINK("https://hotelmonitor-cachepage.eclerx.com/savepage/tk_15442505154599516_sr_2150.html","info")</f>
        <v/>
      </c>
      <c r="AA1944" t="n">
        <v>-5934382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284</v>
      </c>
      <c r="AQ1944" t="s">
        <v>91</v>
      </c>
      <c r="AR1944" t="s">
        <v>92</v>
      </c>
      <c r="AS1944" t="s"/>
      <c r="AT1944" t="s">
        <v>93</v>
      </c>
      <c r="AU1944" t="s"/>
      <c r="AV1944" t="s"/>
      <c r="AW1944" t="s"/>
      <c r="AX1944" t="s"/>
      <c r="AY1944" t="n">
        <v>5934382</v>
      </c>
      <c r="AZ1944" t="s">
        <v>2842</v>
      </c>
      <c r="BA1944" t="s"/>
      <c r="BB1944" t="n">
        <v>4122447</v>
      </c>
      <c r="BC1944" t="n">
        <v>98.81971746683119</v>
      </c>
      <c r="BD1944" t="n">
        <v>8.043353429983201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95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2839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2709.34</v>
      </c>
      <c r="L1945" t="s">
        <v>77</v>
      </c>
      <c r="M1945" t="s"/>
      <c r="N1945" t="s">
        <v>1051</v>
      </c>
      <c r="O1945" t="s">
        <v>79</v>
      </c>
      <c r="P1945" t="s">
        <v>2839</v>
      </c>
      <c r="Q1945" t="s"/>
      <c r="R1945" t="s">
        <v>237</v>
      </c>
      <c r="S1945" t="s">
        <v>2854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>
        <f>HYPERLINK("https://hotelmonitor-cachepage.eclerx.com/savepage/tk_15442505154599516_sr_2150.html","info")</f>
        <v/>
      </c>
      <c r="AA1945" t="n">
        <v>-5934382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284</v>
      </c>
      <c r="AQ1945" t="s">
        <v>91</v>
      </c>
      <c r="AR1945" t="s">
        <v>92</v>
      </c>
      <c r="AS1945" t="s"/>
      <c r="AT1945" t="s">
        <v>93</v>
      </c>
      <c r="AU1945" t="s"/>
      <c r="AV1945" t="s"/>
      <c r="AW1945" t="s"/>
      <c r="AX1945" t="s"/>
      <c r="AY1945" t="n">
        <v>5934382</v>
      </c>
      <c r="AZ1945" t="s">
        <v>2842</v>
      </c>
      <c r="BA1945" t="s"/>
      <c r="BB1945" t="n">
        <v>4122447</v>
      </c>
      <c r="BC1945" t="n">
        <v>98.81971746683119</v>
      </c>
      <c r="BD1945" t="n">
        <v>8.043353429983201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95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2839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3129.91</v>
      </c>
      <c r="L1946" t="s">
        <v>77</v>
      </c>
      <c r="M1946" t="s"/>
      <c r="N1946" t="s">
        <v>1051</v>
      </c>
      <c r="O1946" t="s">
        <v>79</v>
      </c>
      <c r="P1946" t="s">
        <v>2839</v>
      </c>
      <c r="Q1946" t="s"/>
      <c r="R1946" t="s">
        <v>237</v>
      </c>
      <c r="S1946" t="s">
        <v>2855</v>
      </c>
      <c r="T1946" t="s">
        <v>82</v>
      </c>
      <c r="U1946" t="s">
        <v>83</v>
      </c>
      <c r="V1946" t="s">
        <v>84</v>
      </c>
      <c r="W1946" t="s">
        <v>105</v>
      </c>
      <c r="X1946" t="s"/>
      <c r="Y1946" t="s">
        <v>86</v>
      </c>
      <c r="Z1946">
        <f>HYPERLINK("https://hotelmonitor-cachepage.eclerx.com/savepage/tk_15442505154599516_sr_2150.html","info")</f>
        <v/>
      </c>
      <c r="AA1946" t="n">
        <v>-5934382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284</v>
      </c>
      <c r="AQ1946" t="s">
        <v>91</v>
      </c>
      <c r="AR1946" t="s">
        <v>92</v>
      </c>
      <c r="AS1946" t="s"/>
      <c r="AT1946" t="s">
        <v>93</v>
      </c>
      <c r="AU1946" t="s"/>
      <c r="AV1946" t="s"/>
      <c r="AW1946" t="s"/>
      <c r="AX1946" t="s"/>
      <c r="AY1946" t="n">
        <v>5934382</v>
      </c>
      <c r="AZ1946" t="s">
        <v>2842</v>
      </c>
      <c r="BA1946" t="s"/>
      <c r="BB1946" t="n">
        <v>4122447</v>
      </c>
      <c r="BC1946" t="n">
        <v>98.81971746683119</v>
      </c>
      <c r="BD1946" t="n">
        <v>8.043353429983201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95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2856</v>
      </c>
      <c r="F1947" t="n">
        <v>545219</v>
      </c>
      <c r="G1947" t="s">
        <v>74</v>
      </c>
      <c r="H1947" t="s">
        <v>75</v>
      </c>
      <c r="I1947" t="s"/>
      <c r="J1947" t="s">
        <v>76</v>
      </c>
      <c r="K1947" t="n">
        <v>6626.79</v>
      </c>
      <c r="L1947" t="s">
        <v>77</v>
      </c>
      <c r="M1947" t="s"/>
      <c r="N1947" t="s">
        <v>2857</v>
      </c>
      <c r="O1947" t="s">
        <v>79</v>
      </c>
      <c r="P1947" t="s">
        <v>2856</v>
      </c>
      <c r="Q1947" t="s"/>
      <c r="R1947" t="s">
        <v>168</v>
      </c>
      <c r="S1947" t="s">
        <v>2858</v>
      </c>
      <c r="T1947" t="s">
        <v>82</v>
      </c>
      <c r="U1947" t="s">
        <v>83</v>
      </c>
      <c r="V1947" t="s">
        <v>84</v>
      </c>
      <c r="W1947" t="s">
        <v>105</v>
      </c>
      <c r="X1947" t="s"/>
      <c r="Y1947" t="s">
        <v>86</v>
      </c>
      <c r="Z1947">
        <f>HYPERLINK("https://hotelmonitor-cachepage.eclerx.com/savepage/tk_15442503551031563_sr_2150.html","info")</f>
        <v/>
      </c>
      <c r="AA1947" t="n">
        <v>98758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89</v>
      </c>
      <c r="AO1947" t="s">
        <v>2353</v>
      </c>
      <c r="AP1947" t="n">
        <v>223</v>
      </c>
      <c r="AQ1947" t="s">
        <v>91</v>
      </c>
      <c r="AR1947" t="s">
        <v>92</v>
      </c>
      <c r="AS1947" t="s"/>
      <c r="AT1947" t="s">
        <v>93</v>
      </c>
      <c r="AU1947" t="s"/>
      <c r="AV1947" t="s"/>
      <c r="AW1947" t="s"/>
      <c r="AX1947" t="s"/>
      <c r="AY1947" t="n">
        <v>4750948</v>
      </c>
      <c r="AZ1947" t="s">
        <v>2859</v>
      </c>
      <c r="BA1947" t="s"/>
      <c r="BB1947" t="n">
        <v>98019</v>
      </c>
      <c r="BC1947" t="n">
        <v>98.747579</v>
      </c>
      <c r="BD1947" t="n">
        <v>8.093391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95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2856</v>
      </c>
      <c r="F1948" t="n">
        <v>545219</v>
      </c>
      <c r="G1948" t="s">
        <v>74</v>
      </c>
      <c r="H1948" t="s">
        <v>75</v>
      </c>
      <c r="I1948" t="s"/>
      <c r="J1948" t="s">
        <v>76</v>
      </c>
      <c r="K1948" t="n">
        <v>6975.57</v>
      </c>
      <c r="L1948" t="s">
        <v>77</v>
      </c>
      <c r="M1948" t="s"/>
      <c r="N1948" t="s">
        <v>2860</v>
      </c>
      <c r="O1948" t="s">
        <v>79</v>
      </c>
      <c r="P1948" t="s">
        <v>2856</v>
      </c>
      <c r="Q1948" t="s"/>
      <c r="R1948" t="s">
        <v>168</v>
      </c>
      <c r="S1948" t="s">
        <v>1596</v>
      </c>
      <c r="T1948" t="s">
        <v>82</v>
      </c>
      <c r="U1948" t="s">
        <v>83</v>
      </c>
      <c r="V1948" t="s">
        <v>84</v>
      </c>
      <c r="W1948" t="s">
        <v>105</v>
      </c>
      <c r="X1948" t="s"/>
      <c r="Y1948" t="s">
        <v>86</v>
      </c>
      <c r="Z1948">
        <f>HYPERLINK("https://hotelmonitor-cachepage.eclerx.com/savepage/tk_15442503551031563_sr_2150.html","info")</f>
        <v/>
      </c>
      <c r="AA1948" t="n">
        <v>98758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89</v>
      </c>
      <c r="AO1948" t="s">
        <v>640</v>
      </c>
      <c r="AP1948" t="n">
        <v>223</v>
      </c>
      <c r="AQ1948" t="s">
        <v>91</v>
      </c>
      <c r="AR1948" t="s">
        <v>92</v>
      </c>
      <c r="AS1948" t="s"/>
      <c r="AT1948" t="s">
        <v>93</v>
      </c>
      <c r="AU1948" t="s"/>
      <c r="AV1948" t="s"/>
      <c r="AW1948" t="s"/>
      <c r="AX1948" t="s"/>
      <c r="AY1948" t="n">
        <v>4750948</v>
      </c>
      <c r="AZ1948" t="s">
        <v>2859</v>
      </c>
      <c r="BA1948" t="s"/>
      <c r="BB1948" t="n">
        <v>98019</v>
      </c>
      <c r="BC1948" t="n">
        <v>98.747579</v>
      </c>
      <c r="BD1948" t="n">
        <v>8.093391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95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2856</v>
      </c>
      <c r="F1949" t="n">
        <v>545219</v>
      </c>
      <c r="G1949" t="s">
        <v>74</v>
      </c>
      <c r="H1949" t="s">
        <v>75</v>
      </c>
      <c r="I1949" t="s"/>
      <c r="J1949" t="s">
        <v>76</v>
      </c>
      <c r="K1949" t="n">
        <v>7324.34</v>
      </c>
      <c r="L1949" t="s">
        <v>77</v>
      </c>
      <c r="M1949" t="s"/>
      <c r="N1949" t="s">
        <v>444</v>
      </c>
      <c r="O1949" t="s">
        <v>79</v>
      </c>
      <c r="P1949" t="s">
        <v>2856</v>
      </c>
      <c r="Q1949" t="s"/>
      <c r="R1949" t="s">
        <v>168</v>
      </c>
      <c r="S1949" t="s">
        <v>2861</v>
      </c>
      <c r="T1949" t="s">
        <v>82</v>
      </c>
      <c r="U1949" t="s">
        <v>83</v>
      </c>
      <c r="V1949" t="s">
        <v>84</v>
      </c>
      <c r="W1949" t="s">
        <v>105</v>
      </c>
      <c r="X1949" t="s"/>
      <c r="Y1949" t="s">
        <v>86</v>
      </c>
      <c r="Z1949">
        <f>HYPERLINK("https://hotelmonitor-cachepage.eclerx.com/savepage/tk_15442503551031563_sr_2150.html","info")</f>
        <v/>
      </c>
      <c r="AA1949" t="n">
        <v>98758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223</v>
      </c>
      <c r="AQ1949" t="s">
        <v>91</v>
      </c>
      <c r="AR1949" t="s">
        <v>92</v>
      </c>
      <c r="AS1949" t="s"/>
      <c r="AT1949" t="s">
        <v>93</v>
      </c>
      <c r="AU1949" t="s"/>
      <c r="AV1949" t="s"/>
      <c r="AW1949" t="s"/>
      <c r="AX1949" t="s"/>
      <c r="AY1949" t="n">
        <v>4750948</v>
      </c>
      <c r="AZ1949" t="s">
        <v>2859</v>
      </c>
      <c r="BA1949" t="s"/>
      <c r="BB1949" t="n">
        <v>98019</v>
      </c>
      <c r="BC1949" t="n">
        <v>98.747579</v>
      </c>
      <c r="BD1949" t="n">
        <v>8.093391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95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2856</v>
      </c>
      <c r="F1950" t="n">
        <v>545219</v>
      </c>
      <c r="G1950" t="s">
        <v>74</v>
      </c>
      <c r="H1950" t="s">
        <v>75</v>
      </c>
      <c r="I1950" t="s"/>
      <c r="J1950" t="s">
        <v>76</v>
      </c>
      <c r="K1950" t="n">
        <v>7673.13</v>
      </c>
      <c r="L1950" t="s">
        <v>77</v>
      </c>
      <c r="M1950" t="s"/>
      <c r="N1950" t="s">
        <v>215</v>
      </c>
      <c r="O1950" t="s">
        <v>79</v>
      </c>
      <c r="P1950" t="s">
        <v>2856</v>
      </c>
      <c r="Q1950" t="s"/>
      <c r="R1950" t="s">
        <v>168</v>
      </c>
      <c r="S1950" t="s">
        <v>2862</v>
      </c>
      <c r="T1950" t="s">
        <v>82</v>
      </c>
      <c r="U1950" t="s">
        <v>83</v>
      </c>
      <c r="V1950" t="s">
        <v>84</v>
      </c>
      <c r="W1950" t="s">
        <v>105</v>
      </c>
      <c r="X1950" t="s"/>
      <c r="Y1950" t="s">
        <v>86</v>
      </c>
      <c r="Z1950">
        <f>HYPERLINK("https://hotelmonitor-cachepage.eclerx.com/savepage/tk_15442503551031563_sr_2150.html","info")</f>
        <v/>
      </c>
      <c r="AA1950" t="n">
        <v>98758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223</v>
      </c>
      <c r="AQ1950" t="s">
        <v>91</v>
      </c>
      <c r="AR1950" t="s">
        <v>92</v>
      </c>
      <c r="AS1950" t="s"/>
      <c r="AT1950" t="s">
        <v>93</v>
      </c>
      <c r="AU1950" t="s"/>
      <c r="AV1950" t="s"/>
      <c r="AW1950" t="s"/>
      <c r="AX1950" t="s"/>
      <c r="AY1950" t="n">
        <v>4750948</v>
      </c>
      <c r="AZ1950" t="s">
        <v>2859</v>
      </c>
      <c r="BA1950" t="s"/>
      <c r="BB1950" t="n">
        <v>98019</v>
      </c>
      <c r="BC1950" t="n">
        <v>98.747579</v>
      </c>
      <c r="BD1950" t="n">
        <v>8.093391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95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2856</v>
      </c>
      <c r="F1951" t="n">
        <v>545219</v>
      </c>
      <c r="G1951" t="s">
        <v>74</v>
      </c>
      <c r="H1951" t="s">
        <v>75</v>
      </c>
      <c r="I1951" t="s"/>
      <c r="J1951" t="s">
        <v>76</v>
      </c>
      <c r="K1951" t="n">
        <v>8437.030000000001</v>
      </c>
      <c r="L1951" t="s">
        <v>77</v>
      </c>
      <c r="M1951" t="s"/>
      <c r="N1951" t="s">
        <v>2857</v>
      </c>
      <c r="O1951" t="s">
        <v>79</v>
      </c>
      <c r="P1951" t="s">
        <v>2856</v>
      </c>
      <c r="Q1951" t="s"/>
      <c r="R1951" t="s">
        <v>168</v>
      </c>
      <c r="S1951" t="s">
        <v>2863</v>
      </c>
      <c r="T1951" t="s">
        <v>82</v>
      </c>
      <c r="U1951" t="s">
        <v>83</v>
      </c>
      <c r="V1951" t="s">
        <v>84</v>
      </c>
      <c r="W1951" t="s">
        <v>105</v>
      </c>
      <c r="X1951" t="s"/>
      <c r="Y1951" t="s">
        <v>86</v>
      </c>
      <c r="Z1951">
        <f>HYPERLINK("https://hotelmonitor-cachepage.eclerx.com/savepage/tk_15442503551031563_sr_2150.html","info")</f>
        <v/>
      </c>
      <c r="AA1951" t="n">
        <v>98758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89</v>
      </c>
      <c r="AO1951" t="s">
        <v>2864</v>
      </c>
      <c r="AP1951" t="n">
        <v>223</v>
      </c>
      <c r="AQ1951" t="s">
        <v>91</v>
      </c>
      <c r="AR1951" t="s">
        <v>71</v>
      </c>
      <c r="AS1951" t="s"/>
      <c r="AT1951" t="s">
        <v>93</v>
      </c>
      <c r="AU1951" t="s"/>
      <c r="AV1951" t="s"/>
      <c r="AW1951" t="s"/>
      <c r="AX1951" t="s"/>
      <c r="AY1951" t="n">
        <v>4750948</v>
      </c>
      <c r="AZ1951" t="s">
        <v>2859</v>
      </c>
      <c r="BA1951" t="s"/>
      <c r="BB1951" t="n">
        <v>98019</v>
      </c>
      <c r="BC1951" t="n">
        <v>98.747579</v>
      </c>
      <c r="BD1951" t="n">
        <v>8.093391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95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2856</v>
      </c>
      <c r="F1952" t="n">
        <v>545219</v>
      </c>
      <c r="G1952" t="s">
        <v>74</v>
      </c>
      <c r="H1952" t="s">
        <v>75</v>
      </c>
      <c r="I1952" t="s"/>
      <c r="J1952" t="s">
        <v>76</v>
      </c>
      <c r="K1952" t="n">
        <v>8437.030000000001</v>
      </c>
      <c r="L1952" t="s">
        <v>77</v>
      </c>
      <c r="M1952" t="s"/>
      <c r="N1952" t="s">
        <v>2857</v>
      </c>
      <c r="O1952" t="s">
        <v>79</v>
      </c>
      <c r="P1952" t="s">
        <v>2856</v>
      </c>
      <c r="Q1952" t="s"/>
      <c r="R1952" t="s">
        <v>168</v>
      </c>
      <c r="S1952" t="s">
        <v>2863</v>
      </c>
      <c r="T1952" t="s">
        <v>82</v>
      </c>
      <c r="U1952" t="s">
        <v>83</v>
      </c>
      <c r="V1952" t="s">
        <v>84</v>
      </c>
      <c r="W1952" t="s">
        <v>105</v>
      </c>
      <c r="X1952" t="s"/>
      <c r="Y1952" t="s">
        <v>86</v>
      </c>
      <c r="Z1952">
        <f>HYPERLINK("https://hotelmonitor-cachepage.eclerx.com/savepage/tk_15442503551031563_sr_2150.html","info")</f>
        <v/>
      </c>
      <c r="AA1952" t="n">
        <v>98758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89</v>
      </c>
      <c r="AO1952" t="s">
        <v>2864</v>
      </c>
      <c r="AP1952" t="n">
        <v>223</v>
      </c>
      <c r="AQ1952" t="s">
        <v>91</v>
      </c>
      <c r="AR1952" t="s">
        <v>261</v>
      </c>
      <c r="AS1952" t="s"/>
      <c r="AT1952" t="s">
        <v>93</v>
      </c>
      <c r="AU1952" t="s"/>
      <c r="AV1952" t="s"/>
      <c r="AW1952" t="s"/>
      <c r="AX1952" t="s"/>
      <c r="AY1952" t="n">
        <v>4750948</v>
      </c>
      <c r="AZ1952" t="s">
        <v>2859</v>
      </c>
      <c r="BA1952" t="s"/>
      <c r="BB1952" t="n">
        <v>98019</v>
      </c>
      <c r="BC1952" t="n">
        <v>98.747579</v>
      </c>
      <c r="BD1952" t="n">
        <v>8.093391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95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2856</v>
      </c>
      <c r="F1953" t="n">
        <v>545219</v>
      </c>
      <c r="G1953" t="s">
        <v>74</v>
      </c>
      <c r="H1953" t="s">
        <v>75</v>
      </c>
      <c r="I1953" t="s"/>
      <c r="J1953" t="s">
        <v>76</v>
      </c>
      <c r="K1953" t="n">
        <v>8881.08</v>
      </c>
      <c r="L1953" t="s">
        <v>77</v>
      </c>
      <c r="M1953" t="s"/>
      <c r="N1953" t="s">
        <v>2860</v>
      </c>
      <c r="O1953" t="s">
        <v>79</v>
      </c>
      <c r="P1953" t="s">
        <v>2856</v>
      </c>
      <c r="Q1953" t="s"/>
      <c r="R1953" t="s">
        <v>168</v>
      </c>
      <c r="S1953" t="s">
        <v>2865</v>
      </c>
      <c r="T1953" t="s">
        <v>82</v>
      </c>
      <c r="U1953" t="s">
        <v>83</v>
      </c>
      <c r="V1953" t="s">
        <v>84</v>
      </c>
      <c r="W1953" t="s">
        <v>105</v>
      </c>
      <c r="X1953" t="s"/>
      <c r="Y1953" t="s">
        <v>86</v>
      </c>
      <c r="Z1953">
        <f>HYPERLINK("https://hotelmonitor-cachepage.eclerx.com/savepage/tk_15442503551031563_sr_2150.html","info")</f>
        <v/>
      </c>
      <c r="AA1953" t="n">
        <v>98758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89</v>
      </c>
      <c r="AO1953" t="s">
        <v>2866</v>
      </c>
      <c r="AP1953" t="n">
        <v>223</v>
      </c>
      <c r="AQ1953" t="s">
        <v>91</v>
      </c>
      <c r="AR1953" t="s">
        <v>71</v>
      </c>
      <c r="AS1953" t="s"/>
      <c r="AT1953" t="s">
        <v>93</v>
      </c>
      <c r="AU1953" t="s"/>
      <c r="AV1953" t="s"/>
      <c r="AW1953" t="s"/>
      <c r="AX1953" t="s"/>
      <c r="AY1953" t="n">
        <v>4750948</v>
      </c>
      <c r="AZ1953" t="s">
        <v>2859</v>
      </c>
      <c r="BA1953" t="s"/>
      <c r="BB1953" t="n">
        <v>98019</v>
      </c>
      <c r="BC1953" t="n">
        <v>98.747579</v>
      </c>
      <c r="BD1953" t="n">
        <v>8.093391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95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2856</v>
      </c>
      <c r="F1954" t="n">
        <v>545219</v>
      </c>
      <c r="G1954" t="s">
        <v>74</v>
      </c>
      <c r="H1954" t="s">
        <v>75</v>
      </c>
      <c r="I1954" t="s"/>
      <c r="J1954" t="s">
        <v>76</v>
      </c>
      <c r="K1954" t="n">
        <v>8881.08</v>
      </c>
      <c r="L1954" t="s">
        <v>77</v>
      </c>
      <c r="M1954" t="s"/>
      <c r="N1954" t="s">
        <v>2860</v>
      </c>
      <c r="O1954" t="s">
        <v>79</v>
      </c>
      <c r="P1954" t="s">
        <v>2856</v>
      </c>
      <c r="Q1954" t="s"/>
      <c r="R1954" t="s">
        <v>168</v>
      </c>
      <c r="S1954" t="s">
        <v>2865</v>
      </c>
      <c r="T1954" t="s">
        <v>82</v>
      </c>
      <c r="U1954" t="s">
        <v>83</v>
      </c>
      <c r="V1954" t="s">
        <v>84</v>
      </c>
      <c r="W1954" t="s">
        <v>105</v>
      </c>
      <c r="X1954" t="s"/>
      <c r="Y1954" t="s">
        <v>86</v>
      </c>
      <c r="Z1954">
        <f>HYPERLINK("https://hotelmonitor-cachepage.eclerx.com/savepage/tk_15442503551031563_sr_2150.html","info")</f>
        <v/>
      </c>
      <c r="AA1954" t="n">
        <v>98758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89</v>
      </c>
      <c r="AO1954" t="s">
        <v>2866</v>
      </c>
      <c r="AP1954" t="n">
        <v>223</v>
      </c>
      <c r="AQ1954" t="s">
        <v>91</v>
      </c>
      <c r="AR1954" t="s">
        <v>261</v>
      </c>
      <c r="AS1954" t="s"/>
      <c r="AT1954" t="s">
        <v>93</v>
      </c>
      <c r="AU1954" t="s"/>
      <c r="AV1954" t="s"/>
      <c r="AW1954" t="s"/>
      <c r="AX1954" t="s"/>
      <c r="AY1954" t="n">
        <v>4750948</v>
      </c>
      <c r="AZ1954" t="s">
        <v>2859</v>
      </c>
      <c r="BA1954" t="s"/>
      <c r="BB1954" t="n">
        <v>98019</v>
      </c>
      <c r="BC1954" t="n">
        <v>98.747579</v>
      </c>
      <c r="BD1954" t="n">
        <v>8.093391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95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2856</v>
      </c>
      <c r="F1955" t="n">
        <v>545219</v>
      </c>
      <c r="G1955" t="s">
        <v>74</v>
      </c>
      <c r="H1955" t="s">
        <v>75</v>
      </c>
      <c r="I1955" t="s"/>
      <c r="J1955" t="s">
        <v>76</v>
      </c>
      <c r="K1955" t="n">
        <v>8962.870000000001</v>
      </c>
      <c r="L1955" t="s">
        <v>77</v>
      </c>
      <c r="M1955" t="s"/>
      <c r="N1955" t="s">
        <v>2857</v>
      </c>
      <c r="O1955" t="s">
        <v>79</v>
      </c>
      <c r="P1955" t="s">
        <v>2856</v>
      </c>
      <c r="Q1955" t="s"/>
      <c r="R1955" t="s">
        <v>168</v>
      </c>
      <c r="S1955" t="s">
        <v>2867</v>
      </c>
      <c r="T1955" t="s">
        <v>82</v>
      </c>
      <c r="U1955" t="s">
        <v>83</v>
      </c>
      <c r="V1955" t="s">
        <v>84</v>
      </c>
      <c r="W1955" t="s">
        <v>105</v>
      </c>
      <c r="X1955" t="s"/>
      <c r="Y1955" t="s">
        <v>86</v>
      </c>
      <c r="Z1955">
        <f>HYPERLINK("https://hotelmonitor-cachepage.eclerx.com/savepage/tk_15442503551031563_sr_2150.html","info")</f>
        <v/>
      </c>
      <c r="AA1955" t="n">
        <v>98758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89</v>
      </c>
      <c r="AO1955" t="s">
        <v>2868</v>
      </c>
      <c r="AP1955" t="n">
        <v>223</v>
      </c>
      <c r="AQ1955" t="s">
        <v>91</v>
      </c>
      <c r="AR1955" t="s">
        <v>71</v>
      </c>
      <c r="AS1955" t="s"/>
      <c r="AT1955" t="s">
        <v>93</v>
      </c>
      <c r="AU1955" t="s"/>
      <c r="AV1955" t="s"/>
      <c r="AW1955" t="s"/>
      <c r="AX1955" t="s"/>
      <c r="AY1955" t="n">
        <v>4750948</v>
      </c>
      <c r="AZ1955" t="s">
        <v>2859</v>
      </c>
      <c r="BA1955" t="s"/>
      <c r="BB1955" t="n">
        <v>98019</v>
      </c>
      <c r="BC1955" t="n">
        <v>98.747579</v>
      </c>
      <c r="BD1955" t="n">
        <v>8.093391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95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2856</v>
      </c>
      <c r="F1956" t="n">
        <v>545219</v>
      </c>
      <c r="G1956" t="s">
        <v>74</v>
      </c>
      <c r="H1956" t="s">
        <v>75</v>
      </c>
      <c r="I1956" t="s"/>
      <c r="J1956" t="s">
        <v>76</v>
      </c>
      <c r="K1956" t="n">
        <v>8962.870000000001</v>
      </c>
      <c r="L1956" t="s">
        <v>77</v>
      </c>
      <c r="M1956" t="s"/>
      <c r="N1956" t="s">
        <v>2857</v>
      </c>
      <c r="O1956" t="s">
        <v>79</v>
      </c>
      <c r="P1956" t="s">
        <v>2856</v>
      </c>
      <c r="Q1956" t="s"/>
      <c r="R1956" t="s">
        <v>168</v>
      </c>
      <c r="S1956" t="s">
        <v>2867</v>
      </c>
      <c r="T1956" t="s">
        <v>82</v>
      </c>
      <c r="U1956" t="s">
        <v>83</v>
      </c>
      <c r="V1956" t="s">
        <v>84</v>
      </c>
      <c r="W1956" t="s">
        <v>105</v>
      </c>
      <c r="X1956" t="s"/>
      <c r="Y1956" t="s">
        <v>86</v>
      </c>
      <c r="Z1956">
        <f>HYPERLINK("https://hotelmonitor-cachepage.eclerx.com/savepage/tk_15442503551031563_sr_2150.html","info")</f>
        <v/>
      </c>
      <c r="AA1956" t="n">
        <v>98758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89</v>
      </c>
      <c r="AO1956" t="s">
        <v>2868</v>
      </c>
      <c r="AP1956" t="n">
        <v>223</v>
      </c>
      <c r="AQ1956" t="s">
        <v>91</v>
      </c>
      <c r="AR1956" t="s">
        <v>261</v>
      </c>
      <c r="AS1956" t="s"/>
      <c r="AT1956" t="s">
        <v>93</v>
      </c>
      <c r="AU1956" t="s"/>
      <c r="AV1956" t="s"/>
      <c r="AW1956" t="s"/>
      <c r="AX1956" t="s"/>
      <c r="AY1956" t="n">
        <v>4750948</v>
      </c>
      <c r="AZ1956" t="s">
        <v>2859</v>
      </c>
      <c r="BA1956" t="s"/>
      <c r="BB1956" t="n">
        <v>98019</v>
      </c>
      <c r="BC1956" t="n">
        <v>98.747579</v>
      </c>
      <c r="BD1956" t="n">
        <v>8.093391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95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2856</v>
      </c>
      <c r="F1957" t="n">
        <v>545219</v>
      </c>
      <c r="G1957" t="s">
        <v>74</v>
      </c>
      <c r="H1957" t="s">
        <v>75</v>
      </c>
      <c r="I1957" t="s"/>
      <c r="J1957" t="s">
        <v>76</v>
      </c>
      <c r="K1957" t="n">
        <v>9068.25</v>
      </c>
      <c r="L1957" t="s">
        <v>77</v>
      </c>
      <c r="M1957" t="s"/>
      <c r="N1957" t="s">
        <v>2869</v>
      </c>
      <c r="O1957" t="s">
        <v>79</v>
      </c>
      <c r="P1957" t="s">
        <v>2856</v>
      </c>
      <c r="Q1957" t="s"/>
      <c r="R1957" t="s">
        <v>168</v>
      </c>
      <c r="S1957" t="s">
        <v>2870</v>
      </c>
      <c r="T1957" t="s">
        <v>82</v>
      </c>
      <c r="U1957" t="s">
        <v>83</v>
      </c>
      <c r="V1957" t="s">
        <v>84</v>
      </c>
      <c r="W1957" t="s">
        <v>105</v>
      </c>
      <c r="X1957" t="s"/>
      <c r="Y1957" t="s">
        <v>86</v>
      </c>
      <c r="Z1957">
        <f>HYPERLINK("https://hotelmonitor-cachepage.eclerx.com/savepage/tk_15442503551031563_sr_2150.html","info")</f>
        <v/>
      </c>
      <c r="AA1957" t="n">
        <v>98758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223</v>
      </c>
      <c r="AQ1957" t="s">
        <v>91</v>
      </c>
      <c r="AR1957" t="s">
        <v>92</v>
      </c>
      <c r="AS1957" t="s"/>
      <c r="AT1957" t="s">
        <v>93</v>
      </c>
      <c r="AU1957" t="s"/>
      <c r="AV1957" t="s"/>
      <c r="AW1957" t="s"/>
      <c r="AX1957" t="s"/>
      <c r="AY1957" t="n">
        <v>4750948</v>
      </c>
      <c r="AZ1957" t="s">
        <v>2859</v>
      </c>
      <c r="BA1957" t="s"/>
      <c r="BB1957" t="n">
        <v>98019</v>
      </c>
      <c r="BC1957" t="n">
        <v>98.747579</v>
      </c>
      <c r="BD1957" t="n">
        <v>8.093391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95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2856</v>
      </c>
      <c r="F1958" t="n">
        <v>545219</v>
      </c>
      <c r="G1958" t="s">
        <v>74</v>
      </c>
      <c r="H1958" t="s">
        <v>75</v>
      </c>
      <c r="I1958" t="s"/>
      <c r="J1958" t="s">
        <v>76</v>
      </c>
      <c r="K1958" t="n">
        <v>9068.25</v>
      </c>
      <c r="L1958" t="s">
        <v>77</v>
      </c>
      <c r="M1958" t="s"/>
      <c r="N1958" t="s">
        <v>1636</v>
      </c>
      <c r="O1958" t="s">
        <v>79</v>
      </c>
      <c r="P1958" t="s">
        <v>2856</v>
      </c>
      <c r="Q1958" t="s"/>
      <c r="R1958" t="s">
        <v>168</v>
      </c>
      <c r="S1958" t="s">
        <v>2870</v>
      </c>
      <c r="T1958" t="s">
        <v>82</v>
      </c>
      <c r="U1958" t="s">
        <v>83</v>
      </c>
      <c r="V1958" t="s">
        <v>84</v>
      </c>
      <c r="W1958" t="s">
        <v>105</v>
      </c>
      <c r="X1958" t="s"/>
      <c r="Y1958" t="s">
        <v>86</v>
      </c>
      <c r="Z1958">
        <f>HYPERLINK("https://hotelmonitor-cachepage.eclerx.com/savepage/tk_15442503551031563_sr_2150.html","info")</f>
        <v/>
      </c>
      <c r="AA1958" t="n">
        <v>98758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223</v>
      </c>
      <c r="AQ1958" t="s">
        <v>91</v>
      </c>
      <c r="AR1958" t="s">
        <v>92</v>
      </c>
      <c r="AS1958" t="s"/>
      <c r="AT1958" t="s">
        <v>93</v>
      </c>
      <c r="AU1958" t="s"/>
      <c r="AV1958" t="s"/>
      <c r="AW1958" t="s"/>
      <c r="AX1958" t="s"/>
      <c r="AY1958" t="n">
        <v>4750948</v>
      </c>
      <c r="AZ1958" t="s">
        <v>2859</v>
      </c>
      <c r="BA1958" t="s"/>
      <c r="BB1958" t="n">
        <v>98019</v>
      </c>
      <c r="BC1958" t="n">
        <v>98.747579</v>
      </c>
      <c r="BD1958" t="n">
        <v>8.093391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95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2856</v>
      </c>
      <c r="F1959" t="n">
        <v>545219</v>
      </c>
      <c r="G1959" t="s">
        <v>74</v>
      </c>
      <c r="H1959" t="s">
        <v>75</v>
      </c>
      <c r="I1959" t="s"/>
      <c r="J1959" t="s">
        <v>76</v>
      </c>
      <c r="K1959" t="n">
        <v>9325.139999999999</v>
      </c>
      <c r="L1959" t="s">
        <v>77</v>
      </c>
      <c r="M1959" t="s"/>
      <c r="N1959" t="s">
        <v>444</v>
      </c>
      <c r="O1959" t="s">
        <v>79</v>
      </c>
      <c r="P1959" t="s">
        <v>2856</v>
      </c>
      <c r="Q1959" t="s"/>
      <c r="R1959" t="s">
        <v>168</v>
      </c>
      <c r="S1959" t="s">
        <v>2871</v>
      </c>
      <c r="T1959" t="s">
        <v>82</v>
      </c>
      <c r="U1959" t="s">
        <v>83</v>
      </c>
      <c r="V1959" t="s">
        <v>84</v>
      </c>
      <c r="W1959" t="s">
        <v>105</v>
      </c>
      <c r="X1959" t="s"/>
      <c r="Y1959" t="s">
        <v>86</v>
      </c>
      <c r="Z1959">
        <f>HYPERLINK("https://hotelmonitor-cachepage.eclerx.com/savepage/tk_15442503551031563_sr_2150.html","info")</f>
        <v/>
      </c>
      <c r="AA1959" t="n">
        <v>98758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89</v>
      </c>
      <c r="AO1959" t="s">
        <v>2872</v>
      </c>
      <c r="AP1959" t="n">
        <v>223</v>
      </c>
      <c r="AQ1959" t="s">
        <v>91</v>
      </c>
      <c r="AR1959" t="s">
        <v>71</v>
      </c>
      <c r="AS1959" t="s"/>
      <c r="AT1959" t="s">
        <v>93</v>
      </c>
      <c r="AU1959" t="s"/>
      <c r="AV1959" t="s"/>
      <c r="AW1959" t="s"/>
      <c r="AX1959" t="s"/>
      <c r="AY1959" t="n">
        <v>4750948</v>
      </c>
      <c r="AZ1959" t="s">
        <v>2859</v>
      </c>
      <c r="BA1959" t="s"/>
      <c r="BB1959" t="n">
        <v>98019</v>
      </c>
      <c r="BC1959" t="n">
        <v>98.747579</v>
      </c>
      <c r="BD1959" t="n">
        <v>8.093391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95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2856</v>
      </c>
      <c r="F1960" t="n">
        <v>545219</v>
      </c>
      <c r="G1960" t="s">
        <v>74</v>
      </c>
      <c r="H1960" t="s">
        <v>75</v>
      </c>
      <c r="I1960" t="s"/>
      <c r="J1960" t="s">
        <v>76</v>
      </c>
      <c r="K1960" t="n">
        <v>9325.139999999999</v>
      </c>
      <c r="L1960" t="s">
        <v>77</v>
      </c>
      <c r="M1960" t="s"/>
      <c r="N1960" t="s">
        <v>444</v>
      </c>
      <c r="O1960" t="s">
        <v>79</v>
      </c>
      <c r="P1960" t="s">
        <v>2856</v>
      </c>
      <c r="Q1960" t="s"/>
      <c r="R1960" t="s">
        <v>168</v>
      </c>
      <c r="S1960" t="s">
        <v>2871</v>
      </c>
      <c r="T1960" t="s">
        <v>82</v>
      </c>
      <c r="U1960" t="s">
        <v>83</v>
      </c>
      <c r="V1960" t="s">
        <v>84</v>
      </c>
      <c r="W1960" t="s">
        <v>105</v>
      </c>
      <c r="X1960" t="s"/>
      <c r="Y1960" t="s">
        <v>86</v>
      </c>
      <c r="Z1960">
        <f>HYPERLINK("https://hotelmonitor-cachepage.eclerx.com/savepage/tk_15442503551031563_sr_2150.html","info")</f>
        <v/>
      </c>
      <c r="AA1960" t="n">
        <v>98758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89</v>
      </c>
      <c r="AO1960" t="s">
        <v>2872</v>
      </c>
      <c r="AP1960" t="n">
        <v>223</v>
      </c>
      <c r="AQ1960" t="s">
        <v>91</v>
      </c>
      <c r="AR1960" t="s">
        <v>261</v>
      </c>
      <c r="AS1960" t="s"/>
      <c r="AT1960" t="s">
        <v>93</v>
      </c>
      <c r="AU1960" t="s"/>
      <c r="AV1960" t="s"/>
      <c r="AW1960" t="s"/>
      <c r="AX1960" t="s"/>
      <c r="AY1960" t="n">
        <v>4750948</v>
      </c>
      <c r="AZ1960" t="s">
        <v>2859</v>
      </c>
      <c r="BA1960" t="s"/>
      <c r="BB1960" t="n">
        <v>98019</v>
      </c>
      <c r="BC1960" t="n">
        <v>98.747579</v>
      </c>
      <c r="BD1960" t="n">
        <v>8.093391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95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2856</v>
      </c>
      <c r="F1961" t="n">
        <v>545219</v>
      </c>
      <c r="G1961" t="s">
        <v>74</v>
      </c>
      <c r="H1961" t="s">
        <v>75</v>
      </c>
      <c r="I1961" t="s"/>
      <c r="J1961" t="s">
        <v>76</v>
      </c>
      <c r="K1961" t="n">
        <v>9434.6</v>
      </c>
      <c r="L1961" t="s">
        <v>77</v>
      </c>
      <c r="M1961" t="s"/>
      <c r="N1961" t="s">
        <v>2860</v>
      </c>
      <c r="O1961" t="s">
        <v>79</v>
      </c>
      <c r="P1961" t="s">
        <v>2856</v>
      </c>
      <c r="Q1961" t="s"/>
      <c r="R1961" t="s">
        <v>168</v>
      </c>
      <c r="S1961" t="s">
        <v>2873</v>
      </c>
      <c r="T1961" t="s">
        <v>82</v>
      </c>
      <c r="U1961" t="s">
        <v>83</v>
      </c>
      <c r="V1961" t="s">
        <v>84</v>
      </c>
      <c r="W1961" t="s">
        <v>105</v>
      </c>
      <c r="X1961" t="s"/>
      <c r="Y1961" t="s">
        <v>86</v>
      </c>
      <c r="Z1961">
        <f>HYPERLINK("https://hotelmonitor-cachepage.eclerx.com/savepage/tk_15442503551031563_sr_2150.html","info")</f>
        <v/>
      </c>
      <c r="AA1961" t="n">
        <v>98758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89</v>
      </c>
      <c r="AO1961" t="s">
        <v>2868</v>
      </c>
      <c r="AP1961" t="n">
        <v>223</v>
      </c>
      <c r="AQ1961" t="s">
        <v>91</v>
      </c>
      <c r="AR1961" t="s">
        <v>71</v>
      </c>
      <c r="AS1961" t="s"/>
      <c r="AT1961" t="s">
        <v>93</v>
      </c>
      <c r="AU1961" t="s"/>
      <c r="AV1961" t="s"/>
      <c r="AW1961" t="s"/>
      <c r="AX1961" t="s"/>
      <c r="AY1961" t="n">
        <v>4750948</v>
      </c>
      <c r="AZ1961" t="s">
        <v>2859</v>
      </c>
      <c r="BA1961" t="s"/>
      <c r="BB1961" t="n">
        <v>98019</v>
      </c>
      <c r="BC1961" t="n">
        <v>98.747579</v>
      </c>
      <c r="BD1961" t="n">
        <v>8.093391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95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2856</v>
      </c>
      <c r="F1962" t="n">
        <v>545219</v>
      </c>
      <c r="G1962" t="s">
        <v>74</v>
      </c>
      <c r="H1962" t="s">
        <v>75</v>
      </c>
      <c r="I1962" t="s"/>
      <c r="J1962" t="s">
        <v>76</v>
      </c>
      <c r="K1962" t="n">
        <v>9434.6</v>
      </c>
      <c r="L1962" t="s">
        <v>77</v>
      </c>
      <c r="M1962" t="s"/>
      <c r="N1962" t="s">
        <v>2860</v>
      </c>
      <c r="O1962" t="s">
        <v>79</v>
      </c>
      <c r="P1962" t="s">
        <v>2856</v>
      </c>
      <c r="Q1962" t="s"/>
      <c r="R1962" t="s">
        <v>168</v>
      </c>
      <c r="S1962" t="s">
        <v>2873</v>
      </c>
      <c r="T1962" t="s">
        <v>82</v>
      </c>
      <c r="U1962" t="s">
        <v>83</v>
      </c>
      <c r="V1962" t="s">
        <v>84</v>
      </c>
      <c r="W1962" t="s">
        <v>105</v>
      </c>
      <c r="X1962" t="s"/>
      <c r="Y1962" t="s">
        <v>86</v>
      </c>
      <c r="Z1962">
        <f>HYPERLINK("https://hotelmonitor-cachepage.eclerx.com/savepage/tk_15442503551031563_sr_2150.html","info")</f>
        <v/>
      </c>
      <c r="AA1962" t="n">
        <v>98758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89</v>
      </c>
      <c r="AO1962" t="s">
        <v>2868</v>
      </c>
      <c r="AP1962" t="n">
        <v>223</v>
      </c>
      <c r="AQ1962" t="s">
        <v>91</v>
      </c>
      <c r="AR1962" t="s">
        <v>261</v>
      </c>
      <c r="AS1962" t="s"/>
      <c r="AT1962" t="s">
        <v>93</v>
      </c>
      <c r="AU1962" t="s"/>
      <c r="AV1962" t="s"/>
      <c r="AW1962" t="s"/>
      <c r="AX1962" t="s"/>
      <c r="AY1962" t="n">
        <v>4750948</v>
      </c>
      <c r="AZ1962" t="s">
        <v>2859</v>
      </c>
      <c r="BA1962" t="s"/>
      <c r="BB1962" t="n">
        <v>98019</v>
      </c>
      <c r="BC1962" t="n">
        <v>98.747579</v>
      </c>
      <c r="BD1962" t="n">
        <v>8.093391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95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2856</v>
      </c>
      <c r="F1963" t="n">
        <v>545219</v>
      </c>
      <c r="G1963" t="s">
        <v>74</v>
      </c>
      <c r="H1963" t="s">
        <v>75</v>
      </c>
      <c r="I1963" t="s"/>
      <c r="J1963" t="s">
        <v>76</v>
      </c>
      <c r="K1963" t="n">
        <v>9769.190000000001</v>
      </c>
      <c r="L1963" t="s">
        <v>77</v>
      </c>
      <c r="M1963" t="s"/>
      <c r="N1963" t="s">
        <v>215</v>
      </c>
      <c r="O1963" t="s">
        <v>79</v>
      </c>
      <c r="P1963" t="s">
        <v>2856</v>
      </c>
      <c r="Q1963" t="s"/>
      <c r="R1963" t="s">
        <v>168</v>
      </c>
      <c r="S1963" t="s">
        <v>2874</v>
      </c>
      <c r="T1963" t="s">
        <v>82</v>
      </c>
      <c r="U1963" t="s">
        <v>83</v>
      </c>
      <c r="V1963" t="s">
        <v>84</v>
      </c>
      <c r="W1963" t="s">
        <v>105</v>
      </c>
      <c r="X1963" t="s"/>
      <c r="Y1963" t="s">
        <v>86</v>
      </c>
      <c r="Z1963">
        <f>HYPERLINK("https://hotelmonitor-cachepage.eclerx.com/savepage/tk_15442503551031563_sr_2150.html","info")</f>
        <v/>
      </c>
      <c r="AA1963" t="n">
        <v>98758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89</v>
      </c>
      <c r="AO1963" t="s">
        <v>2875</v>
      </c>
      <c r="AP1963" t="n">
        <v>223</v>
      </c>
      <c r="AQ1963" t="s">
        <v>91</v>
      </c>
      <c r="AR1963" t="s">
        <v>71</v>
      </c>
      <c r="AS1963" t="s"/>
      <c r="AT1963" t="s">
        <v>93</v>
      </c>
      <c r="AU1963" t="s"/>
      <c r="AV1963" t="s"/>
      <c r="AW1963" t="s"/>
      <c r="AX1963" t="s"/>
      <c r="AY1963" t="n">
        <v>4750948</v>
      </c>
      <c r="AZ1963" t="s">
        <v>2859</v>
      </c>
      <c r="BA1963" t="s"/>
      <c r="BB1963" t="n">
        <v>98019</v>
      </c>
      <c r="BC1963" t="n">
        <v>98.747579</v>
      </c>
      <c r="BD1963" t="n">
        <v>8.093391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95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2856</v>
      </c>
      <c r="F1964" t="n">
        <v>545219</v>
      </c>
      <c r="G1964" t="s">
        <v>74</v>
      </c>
      <c r="H1964" t="s">
        <v>75</v>
      </c>
      <c r="I1964" t="s"/>
      <c r="J1964" t="s">
        <v>76</v>
      </c>
      <c r="K1964" t="n">
        <v>9769.190000000001</v>
      </c>
      <c r="L1964" t="s">
        <v>77</v>
      </c>
      <c r="M1964" t="s"/>
      <c r="N1964" t="s">
        <v>215</v>
      </c>
      <c r="O1964" t="s">
        <v>79</v>
      </c>
      <c r="P1964" t="s">
        <v>2856</v>
      </c>
      <c r="Q1964" t="s"/>
      <c r="R1964" t="s">
        <v>168</v>
      </c>
      <c r="S1964" t="s">
        <v>2874</v>
      </c>
      <c r="T1964" t="s">
        <v>82</v>
      </c>
      <c r="U1964" t="s">
        <v>83</v>
      </c>
      <c r="V1964" t="s">
        <v>84</v>
      </c>
      <c r="W1964" t="s">
        <v>105</v>
      </c>
      <c r="X1964" t="s"/>
      <c r="Y1964" t="s">
        <v>86</v>
      </c>
      <c r="Z1964">
        <f>HYPERLINK("https://hotelmonitor-cachepage.eclerx.com/savepage/tk_15442503551031563_sr_2150.html","info")</f>
        <v/>
      </c>
      <c r="AA1964" t="n">
        <v>98758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89</v>
      </c>
      <c r="AO1964" t="s">
        <v>2875</v>
      </c>
      <c r="AP1964" t="n">
        <v>223</v>
      </c>
      <c r="AQ1964" t="s">
        <v>91</v>
      </c>
      <c r="AR1964" t="s">
        <v>261</v>
      </c>
      <c r="AS1964" t="s"/>
      <c r="AT1964" t="s">
        <v>93</v>
      </c>
      <c r="AU1964" t="s"/>
      <c r="AV1964" t="s"/>
      <c r="AW1964" t="s"/>
      <c r="AX1964" t="s"/>
      <c r="AY1964" t="n">
        <v>4750948</v>
      </c>
      <c r="AZ1964" t="s">
        <v>2859</v>
      </c>
      <c r="BA1964" t="s"/>
      <c r="BB1964" t="n">
        <v>98019</v>
      </c>
      <c r="BC1964" t="n">
        <v>98.747579</v>
      </c>
      <c r="BD1964" t="n">
        <v>8.093391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95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2856</v>
      </c>
      <c r="F1965" t="n">
        <v>545219</v>
      </c>
      <c r="G1965" t="s">
        <v>74</v>
      </c>
      <c r="H1965" t="s">
        <v>75</v>
      </c>
      <c r="I1965" t="s"/>
      <c r="J1965" t="s">
        <v>76</v>
      </c>
      <c r="K1965" t="n">
        <v>9906.33</v>
      </c>
      <c r="L1965" t="s">
        <v>77</v>
      </c>
      <c r="M1965" t="s"/>
      <c r="N1965" t="s">
        <v>444</v>
      </c>
      <c r="O1965" t="s">
        <v>79</v>
      </c>
      <c r="P1965" t="s">
        <v>2856</v>
      </c>
      <c r="Q1965" t="s"/>
      <c r="R1965" t="s">
        <v>168</v>
      </c>
      <c r="S1965" t="s">
        <v>2876</v>
      </c>
      <c r="T1965" t="s">
        <v>82</v>
      </c>
      <c r="U1965" t="s">
        <v>83</v>
      </c>
      <c r="V1965" t="s">
        <v>84</v>
      </c>
      <c r="W1965" t="s">
        <v>105</v>
      </c>
      <c r="X1965" t="s"/>
      <c r="Y1965" t="s">
        <v>86</v>
      </c>
      <c r="Z1965">
        <f>HYPERLINK("https://hotelmonitor-cachepage.eclerx.com/savepage/tk_15442503551031563_sr_2150.html","info")</f>
        <v/>
      </c>
      <c r="AA1965" t="n">
        <v>98758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89</v>
      </c>
      <c r="AO1965" t="s">
        <v>2868</v>
      </c>
      <c r="AP1965" t="n">
        <v>223</v>
      </c>
      <c r="AQ1965" t="s">
        <v>91</v>
      </c>
      <c r="AR1965" t="s">
        <v>71</v>
      </c>
      <c r="AS1965" t="s"/>
      <c r="AT1965" t="s">
        <v>93</v>
      </c>
      <c r="AU1965" t="s"/>
      <c r="AV1965" t="s"/>
      <c r="AW1965" t="s"/>
      <c r="AX1965" t="s"/>
      <c r="AY1965" t="n">
        <v>4750948</v>
      </c>
      <c r="AZ1965" t="s">
        <v>2859</v>
      </c>
      <c r="BA1965" t="s"/>
      <c r="BB1965" t="n">
        <v>98019</v>
      </c>
      <c r="BC1965" t="n">
        <v>98.747579</v>
      </c>
      <c r="BD1965" t="n">
        <v>8.093391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95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2856</v>
      </c>
      <c r="F1966" t="n">
        <v>545219</v>
      </c>
      <c r="G1966" t="s">
        <v>74</v>
      </c>
      <c r="H1966" t="s">
        <v>75</v>
      </c>
      <c r="I1966" t="s"/>
      <c r="J1966" t="s">
        <v>76</v>
      </c>
      <c r="K1966" t="n">
        <v>9906.33</v>
      </c>
      <c r="L1966" t="s">
        <v>77</v>
      </c>
      <c r="M1966" t="s"/>
      <c r="N1966" t="s">
        <v>444</v>
      </c>
      <c r="O1966" t="s">
        <v>79</v>
      </c>
      <c r="P1966" t="s">
        <v>2856</v>
      </c>
      <c r="Q1966" t="s"/>
      <c r="R1966" t="s">
        <v>168</v>
      </c>
      <c r="S1966" t="s">
        <v>2876</v>
      </c>
      <c r="T1966" t="s">
        <v>82</v>
      </c>
      <c r="U1966" t="s">
        <v>83</v>
      </c>
      <c r="V1966" t="s">
        <v>84</v>
      </c>
      <c r="W1966" t="s">
        <v>105</v>
      </c>
      <c r="X1966" t="s"/>
      <c r="Y1966" t="s">
        <v>86</v>
      </c>
      <c r="Z1966">
        <f>HYPERLINK("https://hotelmonitor-cachepage.eclerx.com/savepage/tk_15442503551031563_sr_2150.html","info")</f>
        <v/>
      </c>
      <c r="AA1966" t="n">
        <v>98758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89</v>
      </c>
      <c r="AO1966" t="s">
        <v>2868</v>
      </c>
      <c r="AP1966" t="n">
        <v>223</v>
      </c>
      <c r="AQ1966" t="s">
        <v>91</v>
      </c>
      <c r="AR1966" t="s">
        <v>261</v>
      </c>
      <c r="AS1966" t="s"/>
      <c r="AT1966" t="s">
        <v>93</v>
      </c>
      <c r="AU1966" t="s"/>
      <c r="AV1966" t="s"/>
      <c r="AW1966" t="s"/>
      <c r="AX1966" t="s"/>
      <c r="AY1966" t="n">
        <v>4750948</v>
      </c>
      <c r="AZ1966" t="s">
        <v>2859</v>
      </c>
      <c r="BA1966" t="s"/>
      <c r="BB1966" t="n">
        <v>98019</v>
      </c>
      <c r="BC1966" t="n">
        <v>98.747579</v>
      </c>
      <c r="BD1966" t="n">
        <v>8.093391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95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2856</v>
      </c>
      <c r="F1967" t="n">
        <v>545219</v>
      </c>
      <c r="G1967" t="s">
        <v>74</v>
      </c>
      <c r="H1967" t="s">
        <v>75</v>
      </c>
      <c r="I1967" t="s"/>
      <c r="J1967" t="s">
        <v>76</v>
      </c>
      <c r="K1967" t="n">
        <v>10378.06</v>
      </c>
      <c r="L1967" t="s">
        <v>77</v>
      </c>
      <c r="M1967" t="s"/>
      <c r="N1967" t="s">
        <v>215</v>
      </c>
      <c r="O1967" t="s">
        <v>79</v>
      </c>
      <c r="P1967" t="s">
        <v>2856</v>
      </c>
      <c r="Q1967" t="s"/>
      <c r="R1967" t="s">
        <v>168</v>
      </c>
      <c r="S1967" t="s">
        <v>2877</v>
      </c>
      <c r="T1967" t="s">
        <v>82</v>
      </c>
      <c r="U1967" t="s">
        <v>83</v>
      </c>
      <c r="V1967" t="s">
        <v>84</v>
      </c>
      <c r="W1967" t="s">
        <v>105</v>
      </c>
      <c r="X1967" t="s"/>
      <c r="Y1967" t="s">
        <v>86</v>
      </c>
      <c r="Z1967">
        <f>HYPERLINK("https://hotelmonitor-cachepage.eclerx.com/savepage/tk_15442503551031563_sr_2150.html","info")</f>
        <v/>
      </c>
      <c r="AA1967" t="n">
        <v>98758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89</v>
      </c>
      <c r="AO1967" t="s">
        <v>2868</v>
      </c>
      <c r="AP1967" t="n">
        <v>223</v>
      </c>
      <c r="AQ1967" t="s">
        <v>91</v>
      </c>
      <c r="AR1967" t="s">
        <v>71</v>
      </c>
      <c r="AS1967" t="s"/>
      <c r="AT1967" t="s">
        <v>93</v>
      </c>
      <c r="AU1967" t="s"/>
      <c r="AV1967" t="s"/>
      <c r="AW1967" t="s"/>
      <c r="AX1967" t="s"/>
      <c r="AY1967" t="n">
        <v>4750948</v>
      </c>
      <c r="AZ1967" t="s">
        <v>2859</v>
      </c>
      <c r="BA1967" t="s"/>
      <c r="BB1967" t="n">
        <v>98019</v>
      </c>
      <c r="BC1967" t="n">
        <v>98.747579</v>
      </c>
      <c r="BD1967" t="n">
        <v>8.093391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95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2856</v>
      </c>
      <c r="F1968" t="n">
        <v>545219</v>
      </c>
      <c r="G1968" t="s">
        <v>74</v>
      </c>
      <c r="H1968" t="s">
        <v>75</v>
      </c>
      <c r="I1968" t="s"/>
      <c r="J1968" t="s">
        <v>76</v>
      </c>
      <c r="K1968" t="n">
        <v>10378.06</v>
      </c>
      <c r="L1968" t="s">
        <v>77</v>
      </c>
      <c r="M1968" t="s"/>
      <c r="N1968" t="s">
        <v>215</v>
      </c>
      <c r="O1968" t="s">
        <v>79</v>
      </c>
      <c r="P1968" t="s">
        <v>2856</v>
      </c>
      <c r="Q1968" t="s"/>
      <c r="R1968" t="s">
        <v>168</v>
      </c>
      <c r="S1968" t="s">
        <v>2877</v>
      </c>
      <c r="T1968" t="s">
        <v>82</v>
      </c>
      <c r="U1968" t="s">
        <v>83</v>
      </c>
      <c r="V1968" t="s">
        <v>84</v>
      </c>
      <c r="W1968" t="s">
        <v>105</v>
      </c>
      <c r="X1968" t="s"/>
      <c r="Y1968" t="s">
        <v>86</v>
      </c>
      <c r="Z1968">
        <f>HYPERLINK("https://hotelmonitor-cachepage.eclerx.com/savepage/tk_15442503551031563_sr_2150.html","info")</f>
        <v/>
      </c>
      <c r="AA1968" t="n">
        <v>98758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89</v>
      </c>
      <c r="AO1968" t="s">
        <v>2868</v>
      </c>
      <c r="AP1968" t="n">
        <v>223</v>
      </c>
      <c r="AQ1968" t="s">
        <v>91</v>
      </c>
      <c r="AR1968" t="s">
        <v>261</v>
      </c>
      <c r="AS1968" t="s"/>
      <c r="AT1968" t="s">
        <v>93</v>
      </c>
      <c r="AU1968" t="s"/>
      <c r="AV1968" t="s"/>
      <c r="AW1968" t="s"/>
      <c r="AX1968" t="s"/>
      <c r="AY1968" t="n">
        <v>4750948</v>
      </c>
      <c r="AZ1968" t="s">
        <v>2859</v>
      </c>
      <c r="BA1968" t="s"/>
      <c r="BB1968" t="n">
        <v>98019</v>
      </c>
      <c r="BC1968" t="n">
        <v>98.747579</v>
      </c>
      <c r="BD1968" t="n">
        <v>8.093391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95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2856</v>
      </c>
      <c r="F1969" t="n">
        <v>545219</v>
      </c>
      <c r="G1969" t="s">
        <v>74</v>
      </c>
      <c r="H1969" t="s">
        <v>75</v>
      </c>
      <c r="I1969" t="s"/>
      <c r="J1969" t="s">
        <v>76</v>
      </c>
      <c r="K1969" t="n">
        <v>11545.41</v>
      </c>
      <c r="L1969" t="s">
        <v>77</v>
      </c>
      <c r="M1969" t="s"/>
      <c r="N1969" t="s">
        <v>2869</v>
      </c>
      <c r="O1969" t="s">
        <v>79</v>
      </c>
      <c r="P1969" t="s">
        <v>2856</v>
      </c>
      <c r="Q1969" t="s"/>
      <c r="R1969" t="s">
        <v>168</v>
      </c>
      <c r="S1969" t="s">
        <v>2878</v>
      </c>
      <c r="T1969" t="s">
        <v>82</v>
      </c>
      <c r="U1969" t="s">
        <v>83</v>
      </c>
      <c r="V1969" t="s">
        <v>84</v>
      </c>
      <c r="W1969" t="s">
        <v>105</v>
      </c>
      <c r="X1969" t="s"/>
      <c r="Y1969" t="s">
        <v>86</v>
      </c>
      <c r="Z1969">
        <f>HYPERLINK("https://hotelmonitor-cachepage.eclerx.com/savepage/tk_15442503551031563_sr_2150.html","info")</f>
        <v/>
      </c>
      <c r="AA1969" t="n">
        <v>98758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89</v>
      </c>
      <c r="AO1969" t="s">
        <v>2879</v>
      </c>
      <c r="AP1969" t="n">
        <v>223</v>
      </c>
      <c r="AQ1969" t="s">
        <v>91</v>
      </c>
      <c r="AR1969" t="s">
        <v>71</v>
      </c>
      <c r="AS1969" t="s"/>
      <c r="AT1969" t="s">
        <v>93</v>
      </c>
      <c r="AU1969" t="s"/>
      <c r="AV1969" t="s"/>
      <c r="AW1969" t="s"/>
      <c r="AX1969" t="s"/>
      <c r="AY1969" t="n">
        <v>4750948</v>
      </c>
      <c r="AZ1969" t="s">
        <v>2859</v>
      </c>
      <c r="BA1969" t="s"/>
      <c r="BB1969" t="n">
        <v>98019</v>
      </c>
      <c r="BC1969" t="n">
        <v>98.747579</v>
      </c>
      <c r="BD1969" t="n">
        <v>8.093391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95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2856</v>
      </c>
      <c r="F1970" t="n">
        <v>545219</v>
      </c>
      <c r="G1970" t="s">
        <v>74</v>
      </c>
      <c r="H1970" t="s">
        <v>75</v>
      </c>
      <c r="I1970" t="s"/>
      <c r="J1970" t="s">
        <v>76</v>
      </c>
      <c r="K1970" t="n">
        <v>11545.41</v>
      </c>
      <c r="L1970" t="s">
        <v>77</v>
      </c>
      <c r="M1970" t="s"/>
      <c r="N1970" t="s">
        <v>1636</v>
      </c>
      <c r="O1970" t="s">
        <v>79</v>
      </c>
      <c r="P1970" t="s">
        <v>2856</v>
      </c>
      <c r="Q1970" t="s"/>
      <c r="R1970" t="s">
        <v>168</v>
      </c>
      <c r="S1970" t="s">
        <v>2878</v>
      </c>
      <c r="T1970" t="s">
        <v>82</v>
      </c>
      <c r="U1970" t="s">
        <v>83</v>
      </c>
      <c r="V1970" t="s">
        <v>84</v>
      </c>
      <c r="W1970" t="s">
        <v>105</v>
      </c>
      <c r="X1970" t="s"/>
      <c r="Y1970" t="s">
        <v>86</v>
      </c>
      <c r="Z1970">
        <f>HYPERLINK("https://hotelmonitor-cachepage.eclerx.com/savepage/tk_15442503551031563_sr_2150.html","info")</f>
        <v/>
      </c>
      <c r="AA1970" t="n">
        <v>98758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89</v>
      </c>
      <c r="AO1970" t="s">
        <v>2879</v>
      </c>
      <c r="AP1970" t="n">
        <v>223</v>
      </c>
      <c r="AQ1970" t="s">
        <v>91</v>
      </c>
      <c r="AR1970" t="s">
        <v>71</v>
      </c>
      <c r="AS1970" t="s"/>
      <c r="AT1970" t="s">
        <v>93</v>
      </c>
      <c r="AU1970" t="s"/>
      <c r="AV1970" t="s"/>
      <c r="AW1970" t="s"/>
      <c r="AX1970" t="s"/>
      <c r="AY1970" t="n">
        <v>4750948</v>
      </c>
      <c r="AZ1970" t="s">
        <v>2859</v>
      </c>
      <c r="BA1970" t="s"/>
      <c r="BB1970" t="n">
        <v>98019</v>
      </c>
      <c r="BC1970" t="n">
        <v>98.747579</v>
      </c>
      <c r="BD1970" t="n">
        <v>8.093391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95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2856</v>
      </c>
      <c r="F1971" t="n">
        <v>545219</v>
      </c>
      <c r="G1971" t="s">
        <v>74</v>
      </c>
      <c r="H1971" t="s">
        <v>75</v>
      </c>
      <c r="I1971" t="s"/>
      <c r="J1971" t="s">
        <v>76</v>
      </c>
      <c r="K1971" t="n">
        <v>11545.41</v>
      </c>
      <c r="L1971" t="s">
        <v>77</v>
      </c>
      <c r="M1971" t="s"/>
      <c r="N1971" t="s">
        <v>2869</v>
      </c>
      <c r="O1971" t="s">
        <v>79</v>
      </c>
      <c r="P1971" t="s">
        <v>2856</v>
      </c>
      <c r="Q1971" t="s"/>
      <c r="R1971" t="s">
        <v>168</v>
      </c>
      <c r="S1971" t="s">
        <v>2878</v>
      </c>
      <c r="T1971" t="s">
        <v>82</v>
      </c>
      <c r="U1971" t="s">
        <v>83</v>
      </c>
      <c r="V1971" t="s">
        <v>84</v>
      </c>
      <c r="W1971" t="s">
        <v>105</v>
      </c>
      <c r="X1971" t="s"/>
      <c r="Y1971" t="s">
        <v>86</v>
      </c>
      <c r="Z1971">
        <f>HYPERLINK("https://hotelmonitor-cachepage.eclerx.com/savepage/tk_15442503551031563_sr_2150.html","info")</f>
        <v/>
      </c>
      <c r="AA1971" t="n">
        <v>98758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89</v>
      </c>
      <c r="AO1971" t="s">
        <v>2879</v>
      </c>
      <c r="AP1971" t="n">
        <v>223</v>
      </c>
      <c r="AQ1971" t="s">
        <v>91</v>
      </c>
      <c r="AR1971" t="s">
        <v>261</v>
      </c>
      <c r="AS1971" t="s"/>
      <c r="AT1971" t="s">
        <v>93</v>
      </c>
      <c r="AU1971" t="s"/>
      <c r="AV1971" t="s"/>
      <c r="AW1971" t="s"/>
      <c r="AX1971" t="s"/>
      <c r="AY1971" t="n">
        <v>4750948</v>
      </c>
      <c r="AZ1971" t="s">
        <v>2859</v>
      </c>
      <c r="BA1971" t="s"/>
      <c r="BB1971" t="n">
        <v>98019</v>
      </c>
      <c r="BC1971" t="n">
        <v>98.747579</v>
      </c>
      <c r="BD1971" t="n">
        <v>8.093391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95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2856</v>
      </c>
      <c r="F1972" t="n">
        <v>545219</v>
      </c>
      <c r="G1972" t="s">
        <v>74</v>
      </c>
      <c r="H1972" t="s">
        <v>75</v>
      </c>
      <c r="I1972" t="s"/>
      <c r="J1972" t="s">
        <v>76</v>
      </c>
      <c r="K1972" t="n">
        <v>11545.41</v>
      </c>
      <c r="L1972" t="s">
        <v>77</v>
      </c>
      <c r="M1972" t="s"/>
      <c r="N1972" t="s">
        <v>1636</v>
      </c>
      <c r="O1972" t="s">
        <v>79</v>
      </c>
      <c r="P1972" t="s">
        <v>2856</v>
      </c>
      <c r="Q1972" t="s"/>
      <c r="R1972" t="s">
        <v>168</v>
      </c>
      <c r="S1972" t="s">
        <v>2878</v>
      </c>
      <c r="T1972" t="s">
        <v>82</v>
      </c>
      <c r="U1972" t="s">
        <v>83</v>
      </c>
      <c r="V1972" t="s">
        <v>84</v>
      </c>
      <c r="W1972" t="s">
        <v>105</v>
      </c>
      <c r="X1972" t="s"/>
      <c r="Y1972" t="s">
        <v>86</v>
      </c>
      <c r="Z1972">
        <f>HYPERLINK("https://hotelmonitor-cachepage.eclerx.com/savepage/tk_15442503551031563_sr_2150.html","info")</f>
        <v/>
      </c>
      <c r="AA1972" t="n">
        <v>98758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89</v>
      </c>
      <c r="AO1972" t="s">
        <v>2879</v>
      </c>
      <c r="AP1972" t="n">
        <v>223</v>
      </c>
      <c r="AQ1972" t="s">
        <v>91</v>
      </c>
      <c r="AR1972" t="s">
        <v>261</v>
      </c>
      <c r="AS1972" t="s"/>
      <c r="AT1972" t="s">
        <v>93</v>
      </c>
      <c r="AU1972" t="s"/>
      <c r="AV1972" t="s"/>
      <c r="AW1972" t="s"/>
      <c r="AX1972" t="s"/>
      <c r="AY1972" t="n">
        <v>4750948</v>
      </c>
      <c r="AZ1972" t="s">
        <v>2859</v>
      </c>
      <c r="BA1972" t="s"/>
      <c r="BB1972" t="n">
        <v>98019</v>
      </c>
      <c r="BC1972" t="n">
        <v>98.747579</v>
      </c>
      <c r="BD1972" t="n">
        <v>8.093391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95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2856</v>
      </c>
      <c r="F1973" t="n">
        <v>545219</v>
      </c>
      <c r="G1973" t="s">
        <v>74</v>
      </c>
      <c r="H1973" t="s">
        <v>75</v>
      </c>
      <c r="I1973" t="s"/>
      <c r="J1973" t="s">
        <v>76</v>
      </c>
      <c r="K1973" t="n">
        <v>12264.98</v>
      </c>
      <c r="L1973" t="s">
        <v>77</v>
      </c>
      <c r="M1973" t="s"/>
      <c r="N1973" t="s">
        <v>2869</v>
      </c>
      <c r="O1973" t="s">
        <v>79</v>
      </c>
      <c r="P1973" t="s">
        <v>2856</v>
      </c>
      <c r="Q1973" t="s"/>
      <c r="R1973" t="s">
        <v>168</v>
      </c>
      <c r="S1973" t="s">
        <v>2880</v>
      </c>
      <c r="T1973" t="s">
        <v>82</v>
      </c>
      <c r="U1973" t="s">
        <v>83</v>
      </c>
      <c r="V1973" t="s">
        <v>84</v>
      </c>
      <c r="W1973" t="s">
        <v>105</v>
      </c>
      <c r="X1973" t="s"/>
      <c r="Y1973" t="s">
        <v>86</v>
      </c>
      <c r="Z1973">
        <f>HYPERLINK("https://hotelmonitor-cachepage.eclerx.com/savepage/tk_15442503551031563_sr_2150.html","info")</f>
        <v/>
      </c>
      <c r="AA1973" t="n">
        <v>98758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89</v>
      </c>
      <c r="AO1973" t="s">
        <v>2868</v>
      </c>
      <c r="AP1973" t="n">
        <v>223</v>
      </c>
      <c r="AQ1973" t="s">
        <v>91</v>
      </c>
      <c r="AR1973" t="s">
        <v>71</v>
      </c>
      <c r="AS1973" t="s"/>
      <c r="AT1973" t="s">
        <v>93</v>
      </c>
      <c r="AU1973" t="s"/>
      <c r="AV1973" t="s"/>
      <c r="AW1973" t="s"/>
      <c r="AX1973" t="s"/>
      <c r="AY1973" t="n">
        <v>4750948</v>
      </c>
      <c r="AZ1973" t="s">
        <v>2859</v>
      </c>
      <c r="BA1973" t="s"/>
      <c r="BB1973" t="n">
        <v>98019</v>
      </c>
      <c r="BC1973" t="n">
        <v>98.747579</v>
      </c>
      <c r="BD1973" t="n">
        <v>8.093391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95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2856</v>
      </c>
      <c r="F1974" t="n">
        <v>545219</v>
      </c>
      <c r="G1974" t="s">
        <v>74</v>
      </c>
      <c r="H1974" t="s">
        <v>75</v>
      </c>
      <c r="I1974" t="s"/>
      <c r="J1974" t="s">
        <v>76</v>
      </c>
      <c r="K1974" t="n">
        <v>12264.98</v>
      </c>
      <c r="L1974" t="s">
        <v>77</v>
      </c>
      <c r="M1974" t="s"/>
      <c r="N1974" t="s">
        <v>1636</v>
      </c>
      <c r="O1974" t="s">
        <v>79</v>
      </c>
      <c r="P1974" t="s">
        <v>2856</v>
      </c>
      <c r="Q1974" t="s"/>
      <c r="R1974" t="s">
        <v>168</v>
      </c>
      <c r="S1974" t="s">
        <v>2880</v>
      </c>
      <c r="T1974" t="s">
        <v>82</v>
      </c>
      <c r="U1974" t="s">
        <v>83</v>
      </c>
      <c r="V1974" t="s">
        <v>84</v>
      </c>
      <c r="W1974" t="s">
        <v>105</v>
      </c>
      <c r="X1974" t="s"/>
      <c r="Y1974" t="s">
        <v>86</v>
      </c>
      <c r="Z1974">
        <f>HYPERLINK("https://hotelmonitor-cachepage.eclerx.com/savepage/tk_15442503551031563_sr_2150.html","info")</f>
        <v/>
      </c>
      <c r="AA1974" t="n">
        <v>98758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89</v>
      </c>
      <c r="AO1974" t="s">
        <v>2868</v>
      </c>
      <c r="AP1974" t="n">
        <v>223</v>
      </c>
      <c r="AQ1974" t="s">
        <v>91</v>
      </c>
      <c r="AR1974" t="s">
        <v>71</v>
      </c>
      <c r="AS1974" t="s"/>
      <c r="AT1974" t="s">
        <v>93</v>
      </c>
      <c r="AU1974" t="s"/>
      <c r="AV1974" t="s"/>
      <c r="AW1974" t="s"/>
      <c r="AX1974" t="s"/>
      <c r="AY1974" t="n">
        <v>4750948</v>
      </c>
      <c r="AZ1974" t="s">
        <v>2859</v>
      </c>
      <c r="BA1974" t="s"/>
      <c r="BB1974" t="n">
        <v>98019</v>
      </c>
      <c r="BC1974" t="n">
        <v>98.747579</v>
      </c>
      <c r="BD1974" t="n">
        <v>8.093391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95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2856</v>
      </c>
      <c r="F1975" t="n">
        <v>545219</v>
      </c>
      <c r="G1975" t="s">
        <v>74</v>
      </c>
      <c r="H1975" t="s">
        <v>75</v>
      </c>
      <c r="I1975" t="s"/>
      <c r="J1975" t="s">
        <v>76</v>
      </c>
      <c r="K1975" t="n">
        <v>12264.98</v>
      </c>
      <c r="L1975" t="s">
        <v>77</v>
      </c>
      <c r="M1975" t="s"/>
      <c r="N1975" t="s">
        <v>2869</v>
      </c>
      <c r="O1975" t="s">
        <v>79</v>
      </c>
      <c r="P1975" t="s">
        <v>2856</v>
      </c>
      <c r="Q1975" t="s"/>
      <c r="R1975" t="s">
        <v>168</v>
      </c>
      <c r="S1975" t="s">
        <v>2880</v>
      </c>
      <c r="T1975" t="s">
        <v>82</v>
      </c>
      <c r="U1975" t="s">
        <v>83</v>
      </c>
      <c r="V1975" t="s">
        <v>84</v>
      </c>
      <c r="W1975" t="s">
        <v>105</v>
      </c>
      <c r="X1975" t="s"/>
      <c r="Y1975" t="s">
        <v>86</v>
      </c>
      <c r="Z1975">
        <f>HYPERLINK("https://hotelmonitor-cachepage.eclerx.com/savepage/tk_15442503551031563_sr_2150.html","info")</f>
        <v/>
      </c>
      <c r="AA1975" t="n">
        <v>98758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89</v>
      </c>
      <c r="AO1975" t="s">
        <v>2868</v>
      </c>
      <c r="AP1975" t="n">
        <v>223</v>
      </c>
      <c r="AQ1975" t="s">
        <v>91</v>
      </c>
      <c r="AR1975" t="s">
        <v>261</v>
      </c>
      <c r="AS1975" t="s"/>
      <c r="AT1975" t="s">
        <v>93</v>
      </c>
      <c r="AU1975" t="s"/>
      <c r="AV1975" t="s"/>
      <c r="AW1975" t="s"/>
      <c r="AX1975" t="s"/>
      <c r="AY1975" t="n">
        <v>4750948</v>
      </c>
      <c r="AZ1975" t="s">
        <v>2859</v>
      </c>
      <c r="BA1975" t="s"/>
      <c r="BB1975" t="n">
        <v>98019</v>
      </c>
      <c r="BC1975" t="n">
        <v>98.747579</v>
      </c>
      <c r="BD1975" t="n">
        <v>8.093391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95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2856</v>
      </c>
      <c r="F1976" t="n">
        <v>545219</v>
      </c>
      <c r="G1976" t="s">
        <v>74</v>
      </c>
      <c r="H1976" t="s">
        <v>75</v>
      </c>
      <c r="I1976" t="s"/>
      <c r="J1976" t="s">
        <v>76</v>
      </c>
      <c r="K1976" t="n">
        <v>12264.98</v>
      </c>
      <c r="L1976" t="s">
        <v>77</v>
      </c>
      <c r="M1976" t="s"/>
      <c r="N1976" t="s">
        <v>1636</v>
      </c>
      <c r="O1976" t="s">
        <v>79</v>
      </c>
      <c r="P1976" t="s">
        <v>2856</v>
      </c>
      <c r="Q1976" t="s"/>
      <c r="R1976" t="s">
        <v>168</v>
      </c>
      <c r="S1976" t="s">
        <v>2880</v>
      </c>
      <c r="T1976" t="s">
        <v>82</v>
      </c>
      <c r="U1976" t="s">
        <v>83</v>
      </c>
      <c r="V1976" t="s">
        <v>84</v>
      </c>
      <c r="W1976" t="s">
        <v>105</v>
      </c>
      <c r="X1976" t="s"/>
      <c r="Y1976" t="s">
        <v>86</v>
      </c>
      <c r="Z1976">
        <f>HYPERLINK("https://hotelmonitor-cachepage.eclerx.com/savepage/tk_15442503551031563_sr_2150.html","info")</f>
        <v/>
      </c>
      <c r="AA1976" t="n">
        <v>98758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89</v>
      </c>
      <c r="AO1976" t="s">
        <v>2868</v>
      </c>
      <c r="AP1976" t="n">
        <v>223</v>
      </c>
      <c r="AQ1976" t="s">
        <v>91</v>
      </c>
      <c r="AR1976" t="s">
        <v>261</v>
      </c>
      <c r="AS1976" t="s"/>
      <c r="AT1976" t="s">
        <v>93</v>
      </c>
      <c r="AU1976" t="s"/>
      <c r="AV1976" t="s"/>
      <c r="AW1976" t="s"/>
      <c r="AX1976" t="s"/>
      <c r="AY1976" t="n">
        <v>4750948</v>
      </c>
      <c r="AZ1976" t="s">
        <v>2859</v>
      </c>
      <c r="BA1976" t="s"/>
      <c r="BB1976" t="n">
        <v>98019</v>
      </c>
      <c r="BC1976" t="n">
        <v>98.747579</v>
      </c>
      <c r="BD1976" t="n">
        <v>8.093391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95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2856</v>
      </c>
      <c r="F1977" t="n">
        <v>545219</v>
      </c>
      <c r="G1977" t="s">
        <v>74</v>
      </c>
      <c r="H1977" t="s">
        <v>75</v>
      </c>
      <c r="I1977" t="s"/>
      <c r="J1977" t="s">
        <v>76</v>
      </c>
      <c r="K1977" t="n">
        <v>12904.8</v>
      </c>
      <c r="L1977" t="s">
        <v>77</v>
      </c>
      <c r="M1977" t="s"/>
      <c r="N1977" t="s">
        <v>2881</v>
      </c>
      <c r="O1977" t="s">
        <v>79</v>
      </c>
      <c r="P1977" t="s">
        <v>2856</v>
      </c>
      <c r="Q1977" t="s"/>
      <c r="R1977" t="s">
        <v>168</v>
      </c>
      <c r="S1977" t="s">
        <v>2882</v>
      </c>
      <c r="T1977" t="s">
        <v>82</v>
      </c>
      <c r="U1977" t="s">
        <v>83</v>
      </c>
      <c r="V1977" t="s">
        <v>84</v>
      </c>
      <c r="W1977" t="s">
        <v>105</v>
      </c>
      <c r="X1977" t="s"/>
      <c r="Y1977" t="s">
        <v>86</v>
      </c>
      <c r="Z1977">
        <f>HYPERLINK("https://hotelmonitor-cachepage.eclerx.com/savepage/tk_15442503551031563_sr_2150.html","info")</f>
        <v/>
      </c>
      <c r="AA1977" t="n">
        <v>98758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223</v>
      </c>
      <c r="AQ1977" t="s">
        <v>91</v>
      </c>
      <c r="AR1977" t="s">
        <v>92</v>
      </c>
      <c r="AS1977" t="s"/>
      <c r="AT1977" t="s">
        <v>93</v>
      </c>
      <c r="AU1977" t="s"/>
      <c r="AV1977" t="s"/>
      <c r="AW1977" t="s"/>
      <c r="AX1977" t="s"/>
      <c r="AY1977" t="n">
        <v>4750948</v>
      </c>
      <c r="AZ1977" t="s">
        <v>2859</v>
      </c>
      <c r="BA1977" t="s"/>
      <c r="BB1977" t="n">
        <v>98019</v>
      </c>
      <c r="BC1977" t="n">
        <v>98.747579</v>
      </c>
      <c r="BD1977" t="n">
        <v>8.093391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95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2856</v>
      </c>
      <c r="F1978" t="n">
        <v>545219</v>
      </c>
      <c r="G1978" t="s">
        <v>74</v>
      </c>
      <c r="H1978" t="s">
        <v>75</v>
      </c>
      <c r="I1978" t="s"/>
      <c r="J1978" t="s">
        <v>76</v>
      </c>
      <c r="K1978" t="n">
        <v>15066.12</v>
      </c>
      <c r="L1978" t="s">
        <v>77</v>
      </c>
      <c r="M1978" t="s"/>
      <c r="N1978" t="s">
        <v>2857</v>
      </c>
      <c r="O1978" t="s">
        <v>79</v>
      </c>
      <c r="P1978" t="s">
        <v>2856</v>
      </c>
      <c r="Q1978" t="s"/>
      <c r="R1978" t="s">
        <v>168</v>
      </c>
      <c r="S1978" t="s">
        <v>2883</v>
      </c>
      <c r="T1978" t="s">
        <v>82</v>
      </c>
      <c r="U1978" t="s">
        <v>83</v>
      </c>
      <c r="V1978" t="s">
        <v>84</v>
      </c>
      <c r="W1978" t="s">
        <v>105</v>
      </c>
      <c r="X1978" t="s"/>
      <c r="Y1978" t="s">
        <v>86</v>
      </c>
      <c r="Z1978">
        <f>HYPERLINK("https://hotelmonitor-cachepage.eclerx.com/savepage/tk_15442503551031563_sr_2150.html","info")</f>
        <v/>
      </c>
      <c r="AA1978" t="n">
        <v>98758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89</v>
      </c>
      <c r="AO1978" t="s">
        <v>2884</v>
      </c>
      <c r="AP1978" t="n">
        <v>223</v>
      </c>
      <c r="AQ1978" t="s">
        <v>91</v>
      </c>
      <c r="AR1978" t="s">
        <v>71</v>
      </c>
      <c r="AS1978" t="s"/>
      <c r="AT1978" t="s">
        <v>93</v>
      </c>
      <c r="AU1978" t="s"/>
      <c r="AV1978" t="s"/>
      <c r="AW1978" t="s"/>
      <c r="AX1978" t="s"/>
      <c r="AY1978" t="n">
        <v>4750948</v>
      </c>
      <c r="AZ1978" t="s">
        <v>2859</v>
      </c>
      <c r="BA1978" t="s"/>
      <c r="BB1978" t="n">
        <v>98019</v>
      </c>
      <c r="BC1978" t="n">
        <v>98.747579</v>
      </c>
      <c r="BD1978" t="n">
        <v>8.093391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95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2856</v>
      </c>
      <c r="F1979" t="n">
        <v>545219</v>
      </c>
      <c r="G1979" t="s">
        <v>74</v>
      </c>
      <c r="H1979" t="s">
        <v>75</v>
      </c>
      <c r="I1979" t="s"/>
      <c r="J1979" t="s">
        <v>76</v>
      </c>
      <c r="K1979" t="n">
        <v>15066.12</v>
      </c>
      <c r="L1979" t="s">
        <v>77</v>
      </c>
      <c r="M1979" t="s"/>
      <c r="N1979" t="s">
        <v>2857</v>
      </c>
      <c r="O1979" t="s">
        <v>79</v>
      </c>
      <c r="P1979" t="s">
        <v>2856</v>
      </c>
      <c r="Q1979" t="s"/>
      <c r="R1979" t="s">
        <v>168</v>
      </c>
      <c r="S1979" t="s">
        <v>2883</v>
      </c>
      <c r="T1979" t="s">
        <v>82</v>
      </c>
      <c r="U1979" t="s">
        <v>83</v>
      </c>
      <c r="V1979" t="s">
        <v>84</v>
      </c>
      <c r="W1979" t="s">
        <v>105</v>
      </c>
      <c r="X1979" t="s"/>
      <c r="Y1979" t="s">
        <v>86</v>
      </c>
      <c r="Z1979">
        <f>HYPERLINK("https://hotelmonitor-cachepage.eclerx.com/savepage/tk_15442503551031563_sr_2150.html","info")</f>
        <v/>
      </c>
      <c r="AA1979" t="n">
        <v>98758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89</v>
      </c>
      <c r="AO1979" t="s">
        <v>2884</v>
      </c>
      <c r="AP1979" t="n">
        <v>223</v>
      </c>
      <c r="AQ1979" t="s">
        <v>91</v>
      </c>
      <c r="AR1979" t="s">
        <v>261</v>
      </c>
      <c r="AS1979" t="s"/>
      <c r="AT1979" t="s">
        <v>93</v>
      </c>
      <c r="AU1979" t="s"/>
      <c r="AV1979" t="s"/>
      <c r="AW1979" t="s"/>
      <c r="AX1979" t="s"/>
      <c r="AY1979" t="n">
        <v>4750948</v>
      </c>
      <c r="AZ1979" t="s">
        <v>2859</v>
      </c>
      <c r="BA1979" t="s"/>
      <c r="BB1979" t="n">
        <v>98019</v>
      </c>
      <c r="BC1979" t="n">
        <v>98.747579</v>
      </c>
      <c r="BD1979" t="n">
        <v>8.093391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95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2856</v>
      </c>
      <c r="F1980" t="n">
        <v>545219</v>
      </c>
      <c r="G1980" t="s">
        <v>74</v>
      </c>
      <c r="H1980" t="s">
        <v>75</v>
      </c>
      <c r="I1980" t="s"/>
      <c r="J1980" t="s">
        <v>76</v>
      </c>
      <c r="K1980" t="n">
        <v>15859.07</v>
      </c>
      <c r="L1980" t="s">
        <v>77</v>
      </c>
      <c r="M1980" t="s"/>
      <c r="N1980" t="s">
        <v>2860</v>
      </c>
      <c r="O1980" t="s">
        <v>79</v>
      </c>
      <c r="P1980" t="s">
        <v>2856</v>
      </c>
      <c r="Q1980" t="s"/>
      <c r="R1980" t="s">
        <v>168</v>
      </c>
      <c r="S1980" t="s">
        <v>2885</v>
      </c>
      <c r="T1980" t="s">
        <v>82</v>
      </c>
      <c r="U1980" t="s">
        <v>83</v>
      </c>
      <c r="V1980" t="s">
        <v>84</v>
      </c>
      <c r="W1980" t="s">
        <v>105</v>
      </c>
      <c r="X1980" t="s"/>
      <c r="Y1980" t="s">
        <v>86</v>
      </c>
      <c r="Z1980">
        <f>HYPERLINK("https://hotelmonitor-cachepage.eclerx.com/savepage/tk_15442503551031563_sr_2150.html","info")</f>
        <v/>
      </c>
      <c r="AA1980" t="n">
        <v>98758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89</v>
      </c>
      <c r="AO1980" t="s">
        <v>2886</v>
      </c>
      <c r="AP1980" t="n">
        <v>223</v>
      </c>
      <c r="AQ1980" t="s">
        <v>91</v>
      </c>
      <c r="AR1980" t="s">
        <v>71</v>
      </c>
      <c r="AS1980" t="s"/>
      <c r="AT1980" t="s">
        <v>93</v>
      </c>
      <c r="AU1980" t="s"/>
      <c r="AV1980" t="s"/>
      <c r="AW1980" t="s"/>
      <c r="AX1980" t="s"/>
      <c r="AY1980" t="n">
        <v>4750948</v>
      </c>
      <c r="AZ1980" t="s">
        <v>2859</v>
      </c>
      <c r="BA1980" t="s"/>
      <c r="BB1980" t="n">
        <v>98019</v>
      </c>
      <c r="BC1980" t="n">
        <v>98.747579</v>
      </c>
      <c r="BD1980" t="n">
        <v>8.093391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95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2856</v>
      </c>
      <c r="F1981" t="n">
        <v>545219</v>
      </c>
      <c r="G1981" t="s">
        <v>74</v>
      </c>
      <c r="H1981" t="s">
        <v>75</v>
      </c>
      <c r="I1981" t="s"/>
      <c r="J1981" t="s">
        <v>76</v>
      </c>
      <c r="K1981" t="n">
        <v>15859.07</v>
      </c>
      <c r="L1981" t="s">
        <v>77</v>
      </c>
      <c r="M1981" t="s"/>
      <c r="N1981" t="s">
        <v>2860</v>
      </c>
      <c r="O1981" t="s">
        <v>79</v>
      </c>
      <c r="P1981" t="s">
        <v>2856</v>
      </c>
      <c r="Q1981" t="s"/>
      <c r="R1981" t="s">
        <v>168</v>
      </c>
      <c r="S1981" t="s">
        <v>2885</v>
      </c>
      <c r="T1981" t="s">
        <v>82</v>
      </c>
      <c r="U1981" t="s">
        <v>83</v>
      </c>
      <c r="V1981" t="s">
        <v>84</v>
      </c>
      <c r="W1981" t="s">
        <v>105</v>
      </c>
      <c r="X1981" t="s"/>
      <c r="Y1981" t="s">
        <v>86</v>
      </c>
      <c r="Z1981">
        <f>HYPERLINK("https://hotelmonitor-cachepage.eclerx.com/savepage/tk_15442503551031563_sr_2150.html","info")</f>
        <v/>
      </c>
      <c r="AA1981" t="n">
        <v>98758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89</v>
      </c>
      <c r="AO1981" t="s">
        <v>2886</v>
      </c>
      <c r="AP1981" t="n">
        <v>223</v>
      </c>
      <c r="AQ1981" t="s">
        <v>91</v>
      </c>
      <c r="AR1981" t="s">
        <v>261</v>
      </c>
      <c r="AS1981" t="s"/>
      <c r="AT1981" t="s">
        <v>93</v>
      </c>
      <c r="AU1981" t="s"/>
      <c r="AV1981" t="s"/>
      <c r="AW1981" t="s"/>
      <c r="AX1981" t="s"/>
      <c r="AY1981" t="n">
        <v>4750948</v>
      </c>
      <c r="AZ1981" t="s">
        <v>2859</v>
      </c>
      <c r="BA1981" t="s"/>
      <c r="BB1981" t="n">
        <v>98019</v>
      </c>
      <c r="BC1981" t="n">
        <v>98.747579</v>
      </c>
      <c r="BD1981" t="n">
        <v>8.093391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95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2856</v>
      </c>
      <c r="F1982" t="n">
        <v>545219</v>
      </c>
      <c r="G1982" t="s">
        <v>74</v>
      </c>
      <c r="H1982" t="s">
        <v>75</v>
      </c>
      <c r="I1982" t="s"/>
      <c r="J1982" t="s">
        <v>76</v>
      </c>
      <c r="K1982" t="n">
        <v>16005.13</v>
      </c>
      <c r="L1982" t="s">
        <v>77</v>
      </c>
      <c r="M1982" t="s"/>
      <c r="N1982" t="s">
        <v>2857</v>
      </c>
      <c r="O1982" t="s">
        <v>79</v>
      </c>
      <c r="P1982" t="s">
        <v>2856</v>
      </c>
      <c r="Q1982" t="s"/>
      <c r="R1982" t="s">
        <v>168</v>
      </c>
      <c r="S1982" t="s">
        <v>2887</v>
      </c>
      <c r="T1982" t="s">
        <v>82</v>
      </c>
      <c r="U1982" t="s">
        <v>83</v>
      </c>
      <c r="V1982" t="s">
        <v>84</v>
      </c>
      <c r="W1982" t="s">
        <v>105</v>
      </c>
      <c r="X1982" t="s"/>
      <c r="Y1982" t="s">
        <v>86</v>
      </c>
      <c r="Z1982">
        <f>HYPERLINK("https://hotelmonitor-cachepage.eclerx.com/savepage/tk_15442503551031563_sr_2150.html","info")</f>
        <v/>
      </c>
      <c r="AA1982" t="n">
        <v>98758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223</v>
      </c>
      <c r="AQ1982" t="s">
        <v>91</v>
      </c>
      <c r="AR1982" t="s">
        <v>71</v>
      </c>
      <c r="AS1982" t="s"/>
      <c r="AT1982" t="s">
        <v>93</v>
      </c>
      <c r="AU1982" t="s"/>
      <c r="AV1982" t="s"/>
      <c r="AW1982" t="s"/>
      <c r="AX1982" t="s"/>
      <c r="AY1982" t="n">
        <v>4750948</v>
      </c>
      <c r="AZ1982" t="s">
        <v>2859</v>
      </c>
      <c r="BA1982" t="s"/>
      <c r="BB1982" t="n">
        <v>98019</v>
      </c>
      <c r="BC1982" t="n">
        <v>98.747579</v>
      </c>
      <c r="BD1982" t="n">
        <v>8.093391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95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2856</v>
      </c>
      <c r="F1983" t="n">
        <v>545219</v>
      </c>
      <c r="G1983" t="s">
        <v>74</v>
      </c>
      <c r="H1983" t="s">
        <v>75</v>
      </c>
      <c r="I1983" t="s"/>
      <c r="J1983" t="s">
        <v>76</v>
      </c>
      <c r="K1983" t="n">
        <v>16005.13</v>
      </c>
      <c r="L1983" t="s">
        <v>77</v>
      </c>
      <c r="M1983" t="s"/>
      <c r="N1983" t="s">
        <v>2857</v>
      </c>
      <c r="O1983" t="s">
        <v>79</v>
      </c>
      <c r="P1983" t="s">
        <v>2856</v>
      </c>
      <c r="Q1983" t="s"/>
      <c r="R1983" t="s">
        <v>168</v>
      </c>
      <c r="S1983" t="s">
        <v>2887</v>
      </c>
      <c r="T1983" t="s">
        <v>82</v>
      </c>
      <c r="U1983" t="s">
        <v>83</v>
      </c>
      <c r="V1983" t="s">
        <v>84</v>
      </c>
      <c r="W1983" t="s">
        <v>105</v>
      </c>
      <c r="X1983" t="s"/>
      <c r="Y1983" t="s">
        <v>86</v>
      </c>
      <c r="Z1983">
        <f>HYPERLINK("https://hotelmonitor-cachepage.eclerx.com/savepage/tk_15442503551031563_sr_2150.html","info")</f>
        <v/>
      </c>
      <c r="AA1983" t="n">
        <v>98758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223</v>
      </c>
      <c r="AQ1983" t="s">
        <v>91</v>
      </c>
      <c r="AR1983" t="s">
        <v>261</v>
      </c>
      <c r="AS1983" t="s"/>
      <c r="AT1983" t="s">
        <v>93</v>
      </c>
      <c r="AU1983" t="s"/>
      <c r="AV1983" t="s"/>
      <c r="AW1983" t="s"/>
      <c r="AX1983" t="s"/>
      <c r="AY1983" t="n">
        <v>4750948</v>
      </c>
      <c r="AZ1983" t="s">
        <v>2859</v>
      </c>
      <c r="BA1983" t="s"/>
      <c r="BB1983" t="n">
        <v>98019</v>
      </c>
      <c r="BC1983" t="n">
        <v>98.747579</v>
      </c>
      <c r="BD1983" t="n">
        <v>8.093391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95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2856</v>
      </c>
      <c r="F1984" t="n">
        <v>545219</v>
      </c>
      <c r="G1984" t="s">
        <v>74</v>
      </c>
      <c r="H1984" t="s">
        <v>75</v>
      </c>
      <c r="I1984" t="s"/>
      <c r="J1984" t="s">
        <v>76</v>
      </c>
      <c r="K1984" t="n">
        <v>16430</v>
      </c>
      <c r="L1984" t="s">
        <v>77</v>
      </c>
      <c r="M1984" t="s"/>
      <c r="N1984" t="s">
        <v>2881</v>
      </c>
      <c r="O1984" t="s">
        <v>79</v>
      </c>
      <c r="P1984" t="s">
        <v>2856</v>
      </c>
      <c r="Q1984" t="s"/>
      <c r="R1984" t="s">
        <v>168</v>
      </c>
      <c r="S1984" t="s">
        <v>2888</v>
      </c>
      <c r="T1984" t="s">
        <v>82</v>
      </c>
      <c r="U1984" t="s">
        <v>83</v>
      </c>
      <c r="V1984" t="s">
        <v>84</v>
      </c>
      <c r="W1984" t="s">
        <v>105</v>
      </c>
      <c r="X1984" t="s"/>
      <c r="Y1984" t="s">
        <v>86</v>
      </c>
      <c r="Z1984">
        <f>HYPERLINK("https://hotelmonitor-cachepage.eclerx.com/savepage/tk_15442503551031563_sr_2150.html","info")</f>
        <v/>
      </c>
      <c r="AA1984" t="n">
        <v>98758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89</v>
      </c>
      <c r="AO1984" t="s">
        <v>2889</v>
      </c>
      <c r="AP1984" t="n">
        <v>223</v>
      </c>
      <c r="AQ1984" t="s">
        <v>91</v>
      </c>
      <c r="AR1984" t="s">
        <v>71</v>
      </c>
      <c r="AS1984" t="s"/>
      <c r="AT1984" t="s">
        <v>93</v>
      </c>
      <c r="AU1984" t="s"/>
      <c r="AV1984" t="s"/>
      <c r="AW1984" t="s"/>
      <c r="AX1984" t="s"/>
      <c r="AY1984" t="n">
        <v>4750948</v>
      </c>
      <c r="AZ1984" t="s">
        <v>2859</v>
      </c>
      <c r="BA1984" t="s"/>
      <c r="BB1984" t="n">
        <v>98019</v>
      </c>
      <c r="BC1984" t="n">
        <v>98.747579</v>
      </c>
      <c r="BD1984" t="n">
        <v>8.093391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95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2856</v>
      </c>
      <c r="F1985" t="n">
        <v>545219</v>
      </c>
      <c r="G1985" t="s">
        <v>74</v>
      </c>
      <c r="H1985" t="s">
        <v>75</v>
      </c>
      <c r="I1985" t="s"/>
      <c r="J1985" t="s">
        <v>76</v>
      </c>
      <c r="K1985" t="n">
        <v>16430</v>
      </c>
      <c r="L1985" t="s">
        <v>77</v>
      </c>
      <c r="M1985" t="s"/>
      <c r="N1985" t="s">
        <v>2881</v>
      </c>
      <c r="O1985" t="s">
        <v>79</v>
      </c>
      <c r="P1985" t="s">
        <v>2856</v>
      </c>
      <c r="Q1985" t="s"/>
      <c r="R1985" t="s">
        <v>168</v>
      </c>
      <c r="S1985" t="s">
        <v>2888</v>
      </c>
      <c r="T1985" t="s">
        <v>82</v>
      </c>
      <c r="U1985" t="s">
        <v>83</v>
      </c>
      <c r="V1985" t="s">
        <v>84</v>
      </c>
      <c r="W1985" t="s">
        <v>105</v>
      </c>
      <c r="X1985" t="s"/>
      <c r="Y1985" t="s">
        <v>86</v>
      </c>
      <c r="Z1985">
        <f>HYPERLINK("https://hotelmonitor-cachepage.eclerx.com/savepage/tk_15442503551031563_sr_2150.html","info")</f>
        <v/>
      </c>
      <c r="AA1985" t="n">
        <v>98758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89</v>
      </c>
      <c r="AO1985" t="s">
        <v>2889</v>
      </c>
      <c r="AP1985" t="n">
        <v>223</v>
      </c>
      <c r="AQ1985" t="s">
        <v>91</v>
      </c>
      <c r="AR1985" t="s">
        <v>261</v>
      </c>
      <c r="AS1985" t="s"/>
      <c r="AT1985" t="s">
        <v>93</v>
      </c>
      <c r="AU1985" t="s"/>
      <c r="AV1985" t="s"/>
      <c r="AW1985" t="s"/>
      <c r="AX1985" t="s"/>
      <c r="AY1985" t="n">
        <v>4750948</v>
      </c>
      <c r="AZ1985" t="s">
        <v>2859</v>
      </c>
      <c r="BA1985" t="s"/>
      <c r="BB1985" t="n">
        <v>98019</v>
      </c>
      <c r="BC1985" t="n">
        <v>98.747579</v>
      </c>
      <c r="BD1985" t="n">
        <v>8.093391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95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2856</v>
      </c>
      <c r="F1986" t="n">
        <v>545219</v>
      </c>
      <c r="G1986" t="s">
        <v>74</v>
      </c>
      <c r="H1986" t="s">
        <v>75</v>
      </c>
      <c r="I1986" t="s"/>
      <c r="J1986" t="s">
        <v>76</v>
      </c>
      <c r="K1986" t="n">
        <v>16652.03</v>
      </c>
      <c r="L1986" t="s">
        <v>77</v>
      </c>
      <c r="M1986" t="s"/>
      <c r="N1986" t="s">
        <v>444</v>
      </c>
      <c r="O1986" t="s">
        <v>79</v>
      </c>
      <c r="P1986" t="s">
        <v>2856</v>
      </c>
      <c r="Q1986" t="s"/>
      <c r="R1986" t="s">
        <v>168</v>
      </c>
      <c r="S1986" t="s">
        <v>2890</v>
      </c>
      <c r="T1986" t="s">
        <v>82</v>
      </c>
      <c r="U1986" t="s">
        <v>83</v>
      </c>
      <c r="V1986" t="s">
        <v>84</v>
      </c>
      <c r="W1986" t="s">
        <v>105</v>
      </c>
      <c r="X1986" t="s"/>
      <c r="Y1986" t="s">
        <v>86</v>
      </c>
      <c r="Z1986">
        <f>HYPERLINK("https://hotelmonitor-cachepage.eclerx.com/savepage/tk_15442503551031563_sr_2150.html","info")</f>
        <v/>
      </c>
      <c r="AA1986" t="n">
        <v>98758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89</v>
      </c>
      <c r="AO1986" t="s">
        <v>2891</v>
      </c>
      <c r="AP1986" t="n">
        <v>223</v>
      </c>
      <c r="AQ1986" t="s">
        <v>91</v>
      </c>
      <c r="AR1986" t="s">
        <v>71</v>
      </c>
      <c r="AS1986" t="s"/>
      <c r="AT1986" t="s">
        <v>93</v>
      </c>
      <c r="AU1986" t="s"/>
      <c r="AV1986" t="s"/>
      <c r="AW1986" t="s"/>
      <c r="AX1986" t="s"/>
      <c r="AY1986" t="n">
        <v>4750948</v>
      </c>
      <c r="AZ1986" t="s">
        <v>2859</v>
      </c>
      <c r="BA1986" t="s"/>
      <c r="BB1986" t="n">
        <v>98019</v>
      </c>
      <c r="BC1986" t="n">
        <v>98.747579</v>
      </c>
      <c r="BD1986" t="n">
        <v>8.093391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95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2856</v>
      </c>
      <c r="F1987" t="n">
        <v>545219</v>
      </c>
      <c r="G1987" t="s">
        <v>74</v>
      </c>
      <c r="H1987" t="s">
        <v>75</v>
      </c>
      <c r="I1987" t="s"/>
      <c r="J1987" t="s">
        <v>76</v>
      </c>
      <c r="K1987" t="n">
        <v>16652.03</v>
      </c>
      <c r="L1987" t="s">
        <v>77</v>
      </c>
      <c r="M1987" t="s"/>
      <c r="N1987" t="s">
        <v>444</v>
      </c>
      <c r="O1987" t="s">
        <v>79</v>
      </c>
      <c r="P1987" t="s">
        <v>2856</v>
      </c>
      <c r="Q1987" t="s"/>
      <c r="R1987" t="s">
        <v>168</v>
      </c>
      <c r="S1987" t="s">
        <v>2890</v>
      </c>
      <c r="T1987" t="s">
        <v>82</v>
      </c>
      <c r="U1987" t="s">
        <v>83</v>
      </c>
      <c r="V1987" t="s">
        <v>84</v>
      </c>
      <c r="W1987" t="s">
        <v>105</v>
      </c>
      <c r="X1987" t="s"/>
      <c r="Y1987" t="s">
        <v>86</v>
      </c>
      <c r="Z1987">
        <f>HYPERLINK("https://hotelmonitor-cachepage.eclerx.com/savepage/tk_15442503551031563_sr_2150.html","info")</f>
        <v/>
      </c>
      <c r="AA1987" t="n">
        <v>98758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89</v>
      </c>
      <c r="AO1987" t="s">
        <v>2891</v>
      </c>
      <c r="AP1987" t="n">
        <v>223</v>
      </c>
      <c r="AQ1987" t="s">
        <v>91</v>
      </c>
      <c r="AR1987" t="s">
        <v>261</v>
      </c>
      <c r="AS1987" t="s"/>
      <c r="AT1987" t="s">
        <v>93</v>
      </c>
      <c r="AU1987" t="s"/>
      <c r="AV1987" t="s"/>
      <c r="AW1987" t="s"/>
      <c r="AX1987" t="s"/>
      <c r="AY1987" t="n">
        <v>4750948</v>
      </c>
      <c r="AZ1987" t="s">
        <v>2859</v>
      </c>
      <c r="BA1987" t="s"/>
      <c r="BB1987" t="n">
        <v>98019</v>
      </c>
      <c r="BC1987" t="n">
        <v>98.747579</v>
      </c>
      <c r="BD1987" t="n">
        <v>8.093391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95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2856</v>
      </c>
      <c r="F1988" t="n">
        <v>545219</v>
      </c>
      <c r="G1988" t="s">
        <v>74</v>
      </c>
      <c r="H1988" t="s">
        <v>75</v>
      </c>
      <c r="I1988" t="s"/>
      <c r="J1988" t="s">
        <v>76</v>
      </c>
      <c r="K1988" t="n">
        <v>16847.5</v>
      </c>
      <c r="L1988" t="s">
        <v>77</v>
      </c>
      <c r="M1988" t="s"/>
      <c r="N1988" t="s">
        <v>2860</v>
      </c>
      <c r="O1988" t="s">
        <v>79</v>
      </c>
      <c r="P1988" t="s">
        <v>2856</v>
      </c>
      <c r="Q1988" t="s"/>
      <c r="R1988" t="s">
        <v>168</v>
      </c>
      <c r="S1988" t="s">
        <v>2892</v>
      </c>
      <c r="T1988" t="s">
        <v>82</v>
      </c>
      <c r="U1988" t="s">
        <v>83</v>
      </c>
      <c r="V1988" t="s">
        <v>84</v>
      </c>
      <c r="W1988" t="s">
        <v>105</v>
      </c>
      <c r="X1988" t="s"/>
      <c r="Y1988" t="s">
        <v>86</v>
      </c>
      <c r="Z1988">
        <f>HYPERLINK("https://hotelmonitor-cachepage.eclerx.com/savepage/tk_15442503551031563_sr_2150.html","info")</f>
        <v/>
      </c>
      <c r="AA1988" t="n">
        <v>98758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223</v>
      </c>
      <c r="AQ1988" t="s">
        <v>91</v>
      </c>
      <c r="AR1988" t="s">
        <v>71</v>
      </c>
      <c r="AS1988" t="s"/>
      <c r="AT1988" t="s">
        <v>93</v>
      </c>
      <c r="AU1988" t="s"/>
      <c r="AV1988" t="s"/>
      <c r="AW1988" t="s"/>
      <c r="AX1988" t="s"/>
      <c r="AY1988" t="n">
        <v>4750948</v>
      </c>
      <c r="AZ1988" t="s">
        <v>2859</v>
      </c>
      <c r="BA1988" t="s"/>
      <c r="BB1988" t="n">
        <v>98019</v>
      </c>
      <c r="BC1988" t="n">
        <v>98.747579</v>
      </c>
      <c r="BD1988" t="n">
        <v>8.093391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95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2856</v>
      </c>
      <c r="F1989" t="n">
        <v>545219</v>
      </c>
      <c r="G1989" t="s">
        <v>74</v>
      </c>
      <c r="H1989" t="s">
        <v>75</v>
      </c>
      <c r="I1989" t="s"/>
      <c r="J1989" t="s">
        <v>76</v>
      </c>
      <c r="K1989" t="n">
        <v>16847.5</v>
      </c>
      <c r="L1989" t="s">
        <v>77</v>
      </c>
      <c r="M1989" t="s"/>
      <c r="N1989" t="s">
        <v>2860</v>
      </c>
      <c r="O1989" t="s">
        <v>79</v>
      </c>
      <c r="P1989" t="s">
        <v>2856</v>
      </c>
      <c r="Q1989" t="s"/>
      <c r="R1989" t="s">
        <v>168</v>
      </c>
      <c r="S1989" t="s">
        <v>2892</v>
      </c>
      <c r="T1989" t="s">
        <v>82</v>
      </c>
      <c r="U1989" t="s">
        <v>83</v>
      </c>
      <c r="V1989" t="s">
        <v>84</v>
      </c>
      <c r="W1989" t="s">
        <v>105</v>
      </c>
      <c r="X1989" t="s"/>
      <c r="Y1989" t="s">
        <v>86</v>
      </c>
      <c r="Z1989">
        <f>HYPERLINK("https://hotelmonitor-cachepage.eclerx.com/savepage/tk_15442503551031563_sr_2150.html","info")</f>
        <v/>
      </c>
      <c r="AA1989" t="n">
        <v>98758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223</v>
      </c>
      <c r="AQ1989" t="s">
        <v>91</v>
      </c>
      <c r="AR1989" t="s">
        <v>261</v>
      </c>
      <c r="AS1989" t="s"/>
      <c r="AT1989" t="s">
        <v>93</v>
      </c>
      <c r="AU1989" t="s"/>
      <c r="AV1989" t="s"/>
      <c r="AW1989" t="s"/>
      <c r="AX1989" t="s"/>
      <c r="AY1989" t="n">
        <v>4750948</v>
      </c>
      <c r="AZ1989" t="s">
        <v>2859</v>
      </c>
      <c r="BA1989" t="s"/>
      <c r="BB1989" t="n">
        <v>98019</v>
      </c>
      <c r="BC1989" t="n">
        <v>98.747579</v>
      </c>
      <c r="BD1989" t="n">
        <v>8.093391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95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2856</v>
      </c>
      <c r="F1990" t="n">
        <v>545219</v>
      </c>
      <c r="G1990" t="s">
        <v>74</v>
      </c>
      <c r="H1990" t="s">
        <v>75</v>
      </c>
      <c r="I1990" t="s"/>
      <c r="J1990" t="s">
        <v>76</v>
      </c>
      <c r="K1990" t="n">
        <v>17444.99</v>
      </c>
      <c r="L1990" t="s">
        <v>77</v>
      </c>
      <c r="M1990" t="s"/>
      <c r="N1990" t="s">
        <v>215</v>
      </c>
      <c r="O1990" t="s">
        <v>79</v>
      </c>
      <c r="P1990" t="s">
        <v>2856</v>
      </c>
      <c r="Q1990" t="s"/>
      <c r="R1990" t="s">
        <v>168</v>
      </c>
      <c r="S1990" t="s">
        <v>2893</v>
      </c>
      <c r="T1990" t="s">
        <v>82</v>
      </c>
      <c r="U1990" t="s">
        <v>83</v>
      </c>
      <c r="V1990" t="s">
        <v>84</v>
      </c>
      <c r="W1990" t="s">
        <v>105</v>
      </c>
      <c r="X1990" t="s"/>
      <c r="Y1990" t="s">
        <v>86</v>
      </c>
      <c r="Z1990">
        <f>HYPERLINK("https://hotelmonitor-cachepage.eclerx.com/savepage/tk_15442503551031563_sr_2150.html","info")</f>
        <v/>
      </c>
      <c r="AA1990" t="n">
        <v>98758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89</v>
      </c>
      <c r="AO1990" t="s">
        <v>2894</v>
      </c>
      <c r="AP1990" t="n">
        <v>223</v>
      </c>
      <c r="AQ1990" t="s">
        <v>91</v>
      </c>
      <c r="AR1990" t="s">
        <v>71</v>
      </c>
      <c r="AS1990" t="s"/>
      <c r="AT1990" t="s">
        <v>93</v>
      </c>
      <c r="AU1990" t="s"/>
      <c r="AV1990" t="s"/>
      <c r="AW1990" t="s"/>
      <c r="AX1990" t="s"/>
      <c r="AY1990" t="n">
        <v>4750948</v>
      </c>
      <c r="AZ1990" t="s">
        <v>2859</v>
      </c>
      <c r="BA1990" t="s"/>
      <c r="BB1990" t="n">
        <v>98019</v>
      </c>
      <c r="BC1990" t="n">
        <v>98.747579</v>
      </c>
      <c r="BD1990" t="n">
        <v>8.093391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95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2856</v>
      </c>
      <c r="F1991" t="n">
        <v>545219</v>
      </c>
      <c r="G1991" t="s">
        <v>74</v>
      </c>
      <c r="H1991" t="s">
        <v>75</v>
      </c>
      <c r="I1991" t="s"/>
      <c r="J1991" t="s">
        <v>76</v>
      </c>
      <c r="K1991" t="n">
        <v>17444.99</v>
      </c>
      <c r="L1991" t="s">
        <v>77</v>
      </c>
      <c r="M1991" t="s"/>
      <c r="N1991" t="s">
        <v>215</v>
      </c>
      <c r="O1991" t="s">
        <v>79</v>
      </c>
      <c r="P1991" t="s">
        <v>2856</v>
      </c>
      <c r="Q1991" t="s"/>
      <c r="R1991" t="s">
        <v>168</v>
      </c>
      <c r="S1991" t="s">
        <v>2893</v>
      </c>
      <c r="T1991" t="s">
        <v>82</v>
      </c>
      <c r="U1991" t="s">
        <v>83</v>
      </c>
      <c r="V1991" t="s">
        <v>84</v>
      </c>
      <c r="W1991" t="s">
        <v>105</v>
      </c>
      <c r="X1991" t="s"/>
      <c r="Y1991" t="s">
        <v>86</v>
      </c>
      <c r="Z1991">
        <f>HYPERLINK("https://hotelmonitor-cachepage.eclerx.com/savepage/tk_15442503551031563_sr_2150.html","info")</f>
        <v/>
      </c>
      <c r="AA1991" t="n">
        <v>98758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89</v>
      </c>
      <c r="AO1991" t="s">
        <v>2894</v>
      </c>
      <c r="AP1991" t="n">
        <v>223</v>
      </c>
      <c r="AQ1991" t="s">
        <v>91</v>
      </c>
      <c r="AR1991" t="s">
        <v>261</v>
      </c>
      <c r="AS1991" t="s"/>
      <c r="AT1991" t="s">
        <v>93</v>
      </c>
      <c r="AU1991" t="s"/>
      <c r="AV1991" t="s"/>
      <c r="AW1991" t="s"/>
      <c r="AX1991" t="s"/>
      <c r="AY1991" t="n">
        <v>4750948</v>
      </c>
      <c r="AZ1991" t="s">
        <v>2859</v>
      </c>
      <c r="BA1991" t="s"/>
      <c r="BB1991" t="n">
        <v>98019</v>
      </c>
      <c r="BC1991" t="n">
        <v>98.747579</v>
      </c>
      <c r="BD1991" t="n">
        <v>8.093391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95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2856</v>
      </c>
      <c r="F1992" t="n">
        <v>545219</v>
      </c>
      <c r="G1992" t="s">
        <v>74</v>
      </c>
      <c r="H1992" t="s">
        <v>75</v>
      </c>
      <c r="I1992" t="s"/>
      <c r="J1992" t="s">
        <v>76</v>
      </c>
      <c r="K1992" t="n">
        <v>17454.01</v>
      </c>
      <c r="L1992" t="s">
        <v>77</v>
      </c>
      <c r="M1992" t="s"/>
      <c r="N1992" t="s">
        <v>2881</v>
      </c>
      <c r="O1992" t="s">
        <v>79</v>
      </c>
      <c r="P1992" t="s">
        <v>2856</v>
      </c>
      <c r="Q1992" t="s"/>
      <c r="R1992" t="s">
        <v>168</v>
      </c>
      <c r="S1992" t="s">
        <v>2895</v>
      </c>
      <c r="T1992" t="s">
        <v>82</v>
      </c>
      <c r="U1992" t="s">
        <v>83</v>
      </c>
      <c r="V1992" t="s">
        <v>84</v>
      </c>
      <c r="W1992" t="s">
        <v>105</v>
      </c>
      <c r="X1992" t="s"/>
      <c r="Y1992" t="s">
        <v>86</v>
      </c>
      <c r="Z1992">
        <f>HYPERLINK("https://hotelmonitor-cachepage.eclerx.com/savepage/tk_15442503551031563_sr_2150.html","info")</f>
        <v/>
      </c>
      <c r="AA1992" t="n">
        <v>98758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89</v>
      </c>
      <c r="AO1992" t="s">
        <v>2868</v>
      </c>
      <c r="AP1992" t="n">
        <v>223</v>
      </c>
      <c r="AQ1992" t="s">
        <v>91</v>
      </c>
      <c r="AR1992" t="s">
        <v>71</v>
      </c>
      <c r="AS1992" t="s"/>
      <c r="AT1992" t="s">
        <v>93</v>
      </c>
      <c r="AU1992" t="s"/>
      <c r="AV1992" t="s"/>
      <c r="AW1992" t="s"/>
      <c r="AX1992" t="s"/>
      <c r="AY1992" t="n">
        <v>4750948</v>
      </c>
      <c r="AZ1992" t="s">
        <v>2859</v>
      </c>
      <c r="BA1992" t="s"/>
      <c r="BB1992" t="n">
        <v>98019</v>
      </c>
      <c r="BC1992" t="n">
        <v>98.747579</v>
      </c>
      <c r="BD1992" t="n">
        <v>8.093391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95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2856</v>
      </c>
      <c r="F1993" t="n">
        <v>545219</v>
      </c>
      <c r="G1993" t="s">
        <v>74</v>
      </c>
      <c r="H1993" t="s">
        <v>75</v>
      </c>
      <c r="I1993" t="s"/>
      <c r="J1993" t="s">
        <v>76</v>
      </c>
      <c r="K1993" t="n">
        <v>17454.01</v>
      </c>
      <c r="L1993" t="s">
        <v>77</v>
      </c>
      <c r="M1993" t="s"/>
      <c r="N1993" t="s">
        <v>2881</v>
      </c>
      <c r="O1993" t="s">
        <v>79</v>
      </c>
      <c r="P1993" t="s">
        <v>2856</v>
      </c>
      <c r="Q1993" t="s"/>
      <c r="R1993" t="s">
        <v>168</v>
      </c>
      <c r="S1993" t="s">
        <v>2895</v>
      </c>
      <c r="T1993" t="s">
        <v>82</v>
      </c>
      <c r="U1993" t="s">
        <v>83</v>
      </c>
      <c r="V1993" t="s">
        <v>84</v>
      </c>
      <c r="W1993" t="s">
        <v>105</v>
      </c>
      <c r="X1993" t="s"/>
      <c r="Y1993" t="s">
        <v>86</v>
      </c>
      <c r="Z1993">
        <f>HYPERLINK("https://hotelmonitor-cachepage.eclerx.com/savepage/tk_15442503551031563_sr_2150.html","info")</f>
        <v/>
      </c>
      <c r="AA1993" t="n">
        <v>98758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89</v>
      </c>
      <c r="AO1993" t="s">
        <v>2868</v>
      </c>
      <c r="AP1993" t="n">
        <v>223</v>
      </c>
      <c r="AQ1993" t="s">
        <v>91</v>
      </c>
      <c r="AR1993" t="s">
        <v>261</v>
      </c>
      <c r="AS1993" t="s"/>
      <c r="AT1993" t="s">
        <v>93</v>
      </c>
      <c r="AU1993" t="s"/>
      <c r="AV1993" t="s"/>
      <c r="AW1993" t="s"/>
      <c r="AX1993" t="s"/>
      <c r="AY1993" t="n">
        <v>4750948</v>
      </c>
      <c r="AZ1993" t="s">
        <v>2859</v>
      </c>
      <c r="BA1993" t="s"/>
      <c r="BB1993" t="n">
        <v>98019</v>
      </c>
      <c r="BC1993" t="n">
        <v>98.747579</v>
      </c>
      <c r="BD1993" t="n">
        <v>8.093391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95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2856</v>
      </c>
      <c r="F1994" t="n">
        <v>545219</v>
      </c>
      <c r="G1994" t="s">
        <v>74</v>
      </c>
      <c r="H1994" t="s">
        <v>75</v>
      </c>
      <c r="I1994" t="s"/>
      <c r="J1994" t="s">
        <v>76</v>
      </c>
      <c r="K1994" t="n">
        <v>17689.88</v>
      </c>
      <c r="L1994" t="s">
        <v>77</v>
      </c>
      <c r="M1994" t="s"/>
      <c r="N1994" t="s">
        <v>444</v>
      </c>
      <c r="O1994" t="s">
        <v>79</v>
      </c>
      <c r="P1994" t="s">
        <v>2856</v>
      </c>
      <c r="Q1994" t="s"/>
      <c r="R1994" t="s">
        <v>168</v>
      </c>
      <c r="S1994" t="s">
        <v>2896</v>
      </c>
      <c r="T1994" t="s">
        <v>82</v>
      </c>
      <c r="U1994" t="s">
        <v>83</v>
      </c>
      <c r="V1994" t="s">
        <v>84</v>
      </c>
      <c r="W1994" t="s">
        <v>105</v>
      </c>
      <c r="X1994" t="s"/>
      <c r="Y1994" t="s">
        <v>86</v>
      </c>
      <c r="Z1994">
        <f>HYPERLINK("https://hotelmonitor-cachepage.eclerx.com/savepage/tk_15442503551031563_sr_2150.html","info")</f>
        <v/>
      </c>
      <c r="AA1994" t="n">
        <v>98758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223</v>
      </c>
      <c r="AQ1994" t="s">
        <v>91</v>
      </c>
      <c r="AR1994" t="s">
        <v>71</v>
      </c>
      <c r="AS1994" t="s"/>
      <c r="AT1994" t="s">
        <v>93</v>
      </c>
      <c r="AU1994" t="s"/>
      <c r="AV1994" t="s"/>
      <c r="AW1994" t="s"/>
      <c r="AX1994" t="s"/>
      <c r="AY1994" t="n">
        <v>4750948</v>
      </c>
      <c r="AZ1994" t="s">
        <v>2859</v>
      </c>
      <c r="BA1994" t="s"/>
      <c r="BB1994" t="n">
        <v>98019</v>
      </c>
      <c r="BC1994" t="n">
        <v>98.747579</v>
      </c>
      <c r="BD1994" t="n">
        <v>8.093391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95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2856</v>
      </c>
      <c r="F1995" t="n">
        <v>545219</v>
      </c>
      <c r="G1995" t="s">
        <v>74</v>
      </c>
      <c r="H1995" t="s">
        <v>75</v>
      </c>
      <c r="I1995" t="s"/>
      <c r="J1995" t="s">
        <v>76</v>
      </c>
      <c r="K1995" t="n">
        <v>17689.88</v>
      </c>
      <c r="L1995" t="s">
        <v>77</v>
      </c>
      <c r="M1995" t="s"/>
      <c r="N1995" t="s">
        <v>444</v>
      </c>
      <c r="O1995" t="s">
        <v>79</v>
      </c>
      <c r="P1995" t="s">
        <v>2856</v>
      </c>
      <c r="Q1995" t="s"/>
      <c r="R1995" t="s">
        <v>168</v>
      </c>
      <c r="S1995" t="s">
        <v>2896</v>
      </c>
      <c r="T1995" t="s">
        <v>82</v>
      </c>
      <c r="U1995" t="s">
        <v>83</v>
      </c>
      <c r="V1995" t="s">
        <v>84</v>
      </c>
      <c r="W1995" t="s">
        <v>105</v>
      </c>
      <c r="X1995" t="s"/>
      <c r="Y1995" t="s">
        <v>86</v>
      </c>
      <c r="Z1995">
        <f>HYPERLINK("https://hotelmonitor-cachepage.eclerx.com/savepage/tk_15442503551031563_sr_2150.html","info")</f>
        <v/>
      </c>
      <c r="AA1995" t="n">
        <v>98758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223</v>
      </c>
      <c r="AQ1995" t="s">
        <v>91</v>
      </c>
      <c r="AR1995" t="s">
        <v>261</v>
      </c>
      <c r="AS1995" t="s"/>
      <c r="AT1995" t="s">
        <v>93</v>
      </c>
      <c r="AU1995" t="s"/>
      <c r="AV1995" t="s"/>
      <c r="AW1995" t="s"/>
      <c r="AX1995" t="s"/>
      <c r="AY1995" t="n">
        <v>4750948</v>
      </c>
      <c r="AZ1995" t="s">
        <v>2859</v>
      </c>
      <c r="BA1995" t="s"/>
      <c r="BB1995" t="n">
        <v>98019</v>
      </c>
      <c r="BC1995" t="n">
        <v>98.747579</v>
      </c>
      <c r="BD1995" t="n">
        <v>8.093391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95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2856</v>
      </c>
      <c r="F1996" t="n">
        <v>545219</v>
      </c>
      <c r="G1996" t="s">
        <v>74</v>
      </c>
      <c r="H1996" t="s">
        <v>75</v>
      </c>
      <c r="I1996" t="s"/>
      <c r="J1996" t="s">
        <v>76</v>
      </c>
      <c r="K1996" t="n">
        <v>18532.25</v>
      </c>
      <c r="L1996" t="s">
        <v>77</v>
      </c>
      <c r="M1996" t="s"/>
      <c r="N1996" t="s">
        <v>215</v>
      </c>
      <c r="O1996" t="s">
        <v>79</v>
      </c>
      <c r="P1996" t="s">
        <v>2856</v>
      </c>
      <c r="Q1996" t="s"/>
      <c r="R1996" t="s">
        <v>168</v>
      </c>
      <c r="S1996" t="s">
        <v>2897</v>
      </c>
      <c r="T1996" t="s">
        <v>82</v>
      </c>
      <c r="U1996" t="s">
        <v>83</v>
      </c>
      <c r="V1996" t="s">
        <v>84</v>
      </c>
      <c r="W1996" t="s">
        <v>105</v>
      </c>
      <c r="X1996" t="s"/>
      <c r="Y1996" t="s">
        <v>86</v>
      </c>
      <c r="Z1996">
        <f>HYPERLINK("https://hotelmonitor-cachepage.eclerx.com/savepage/tk_15442503551031563_sr_2150.html","info")</f>
        <v/>
      </c>
      <c r="AA1996" t="n">
        <v>98758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223</v>
      </c>
      <c r="AQ1996" t="s">
        <v>91</v>
      </c>
      <c r="AR1996" t="s">
        <v>71</v>
      </c>
      <c r="AS1996" t="s"/>
      <c r="AT1996" t="s">
        <v>93</v>
      </c>
      <c r="AU1996" t="s"/>
      <c r="AV1996" t="s"/>
      <c r="AW1996" t="s"/>
      <c r="AX1996" t="s"/>
      <c r="AY1996" t="n">
        <v>4750948</v>
      </c>
      <c r="AZ1996" t="s">
        <v>2859</v>
      </c>
      <c r="BA1996" t="s"/>
      <c r="BB1996" t="n">
        <v>98019</v>
      </c>
      <c r="BC1996" t="n">
        <v>98.747579</v>
      </c>
      <c r="BD1996" t="n">
        <v>8.093391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95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2856</v>
      </c>
      <c r="F1997" t="n">
        <v>545219</v>
      </c>
      <c r="G1997" t="s">
        <v>74</v>
      </c>
      <c r="H1997" t="s">
        <v>75</v>
      </c>
      <c r="I1997" t="s"/>
      <c r="J1997" t="s">
        <v>76</v>
      </c>
      <c r="K1997" t="n">
        <v>18532.25</v>
      </c>
      <c r="L1997" t="s">
        <v>77</v>
      </c>
      <c r="M1997" t="s"/>
      <c r="N1997" t="s">
        <v>215</v>
      </c>
      <c r="O1997" t="s">
        <v>79</v>
      </c>
      <c r="P1997" t="s">
        <v>2856</v>
      </c>
      <c r="Q1997" t="s"/>
      <c r="R1997" t="s">
        <v>168</v>
      </c>
      <c r="S1997" t="s">
        <v>2897</v>
      </c>
      <c r="T1997" t="s">
        <v>82</v>
      </c>
      <c r="U1997" t="s">
        <v>83</v>
      </c>
      <c r="V1997" t="s">
        <v>84</v>
      </c>
      <c r="W1997" t="s">
        <v>105</v>
      </c>
      <c r="X1997" t="s"/>
      <c r="Y1997" t="s">
        <v>86</v>
      </c>
      <c r="Z1997">
        <f>HYPERLINK("https://hotelmonitor-cachepage.eclerx.com/savepage/tk_15442503551031563_sr_2150.html","info")</f>
        <v/>
      </c>
      <c r="AA1997" t="n">
        <v>98758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223</v>
      </c>
      <c r="AQ1997" t="s">
        <v>91</v>
      </c>
      <c r="AR1997" t="s">
        <v>261</v>
      </c>
      <c r="AS1997" t="s"/>
      <c r="AT1997" t="s">
        <v>93</v>
      </c>
      <c r="AU1997" t="s"/>
      <c r="AV1997" t="s"/>
      <c r="AW1997" t="s"/>
      <c r="AX1997" t="s"/>
      <c r="AY1997" t="n">
        <v>4750948</v>
      </c>
      <c r="AZ1997" t="s">
        <v>2859</v>
      </c>
      <c r="BA1997" t="s"/>
      <c r="BB1997" t="n">
        <v>98019</v>
      </c>
      <c r="BC1997" t="n">
        <v>98.747579</v>
      </c>
      <c r="BD1997" t="n">
        <v>8.093391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95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2856</v>
      </c>
      <c r="F1998" t="n">
        <v>545219</v>
      </c>
      <c r="G1998" t="s">
        <v>74</v>
      </c>
      <c r="H1998" t="s">
        <v>75</v>
      </c>
      <c r="I1998" t="s"/>
      <c r="J1998" t="s">
        <v>76</v>
      </c>
      <c r="K1998" t="n">
        <v>20616.79</v>
      </c>
      <c r="L1998" t="s">
        <v>77</v>
      </c>
      <c r="M1998" t="s"/>
      <c r="N1998" t="s">
        <v>2869</v>
      </c>
      <c r="O1998" t="s">
        <v>79</v>
      </c>
      <c r="P1998" t="s">
        <v>2856</v>
      </c>
      <c r="Q1998" t="s"/>
      <c r="R1998" t="s">
        <v>168</v>
      </c>
      <c r="S1998" t="s">
        <v>2898</v>
      </c>
      <c r="T1998" t="s">
        <v>82</v>
      </c>
      <c r="U1998" t="s">
        <v>83</v>
      </c>
      <c r="V1998" t="s">
        <v>84</v>
      </c>
      <c r="W1998" t="s">
        <v>105</v>
      </c>
      <c r="X1998" t="s"/>
      <c r="Y1998" t="s">
        <v>86</v>
      </c>
      <c r="Z1998">
        <f>HYPERLINK("https://hotelmonitor-cachepage.eclerx.com/savepage/tk_15442503551031563_sr_2150.html","info")</f>
        <v/>
      </c>
      <c r="AA1998" t="n">
        <v>98758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89</v>
      </c>
      <c r="AO1998" t="s">
        <v>2899</v>
      </c>
      <c r="AP1998" t="n">
        <v>223</v>
      </c>
      <c r="AQ1998" t="s">
        <v>91</v>
      </c>
      <c r="AR1998" t="s">
        <v>71</v>
      </c>
      <c r="AS1998" t="s"/>
      <c r="AT1998" t="s">
        <v>93</v>
      </c>
      <c r="AU1998" t="s"/>
      <c r="AV1998" t="s"/>
      <c r="AW1998" t="s"/>
      <c r="AX1998" t="s"/>
      <c r="AY1998" t="n">
        <v>4750948</v>
      </c>
      <c r="AZ1998" t="s">
        <v>2859</v>
      </c>
      <c r="BA1998" t="s"/>
      <c r="BB1998" t="n">
        <v>98019</v>
      </c>
      <c r="BC1998" t="n">
        <v>98.747579</v>
      </c>
      <c r="BD1998" t="n">
        <v>8.093391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95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2856</v>
      </c>
      <c r="F1999" t="n">
        <v>545219</v>
      </c>
      <c r="G1999" t="s">
        <v>74</v>
      </c>
      <c r="H1999" t="s">
        <v>75</v>
      </c>
      <c r="I1999" t="s"/>
      <c r="J1999" t="s">
        <v>76</v>
      </c>
      <c r="K1999" t="n">
        <v>20616.79</v>
      </c>
      <c r="L1999" t="s">
        <v>77</v>
      </c>
      <c r="M1999" t="s"/>
      <c r="N1999" t="s">
        <v>2869</v>
      </c>
      <c r="O1999" t="s">
        <v>79</v>
      </c>
      <c r="P1999" t="s">
        <v>2856</v>
      </c>
      <c r="Q1999" t="s"/>
      <c r="R1999" t="s">
        <v>168</v>
      </c>
      <c r="S1999" t="s">
        <v>2898</v>
      </c>
      <c r="T1999" t="s">
        <v>82</v>
      </c>
      <c r="U1999" t="s">
        <v>83</v>
      </c>
      <c r="V1999" t="s">
        <v>84</v>
      </c>
      <c r="W1999" t="s">
        <v>105</v>
      </c>
      <c r="X1999" t="s"/>
      <c r="Y1999" t="s">
        <v>86</v>
      </c>
      <c r="Z1999">
        <f>HYPERLINK("https://hotelmonitor-cachepage.eclerx.com/savepage/tk_15442503551031563_sr_2150.html","info")</f>
        <v/>
      </c>
      <c r="AA1999" t="n">
        <v>98758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89</v>
      </c>
      <c r="AO1999" t="s">
        <v>2899</v>
      </c>
      <c r="AP1999" t="n">
        <v>223</v>
      </c>
      <c r="AQ1999" t="s">
        <v>91</v>
      </c>
      <c r="AR1999" t="s">
        <v>261</v>
      </c>
      <c r="AS1999" t="s"/>
      <c r="AT1999" t="s">
        <v>93</v>
      </c>
      <c r="AU1999" t="s"/>
      <c r="AV1999" t="s"/>
      <c r="AW1999" t="s"/>
      <c r="AX1999" t="s"/>
      <c r="AY1999" t="n">
        <v>4750948</v>
      </c>
      <c r="AZ1999" t="s">
        <v>2859</v>
      </c>
      <c r="BA1999" t="s"/>
      <c r="BB1999" t="n">
        <v>98019</v>
      </c>
      <c r="BC1999" t="n">
        <v>98.747579</v>
      </c>
      <c r="BD1999" t="n">
        <v>8.093391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95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2856</v>
      </c>
      <c r="F2000" t="n">
        <v>545219</v>
      </c>
      <c r="G2000" t="s">
        <v>74</v>
      </c>
      <c r="H2000" t="s">
        <v>75</v>
      </c>
      <c r="I2000" t="s"/>
      <c r="J2000" t="s">
        <v>76</v>
      </c>
      <c r="K2000" t="n">
        <v>20616.8</v>
      </c>
      <c r="L2000" t="s">
        <v>77</v>
      </c>
      <c r="M2000" t="s"/>
      <c r="N2000" t="s">
        <v>1636</v>
      </c>
      <c r="O2000" t="s">
        <v>79</v>
      </c>
      <c r="P2000" t="s">
        <v>2856</v>
      </c>
      <c r="Q2000" t="s"/>
      <c r="R2000" t="s">
        <v>168</v>
      </c>
      <c r="S2000" t="s">
        <v>2898</v>
      </c>
      <c r="T2000" t="s">
        <v>82</v>
      </c>
      <c r="U2000" t="s">
        <v>83</v>
      </c>
      <c r="V2000" t="s">
        <v>84</v>
      </c>
      <c r="W2000" t="s">
        <v>105</v>
      </c>
      <c r="X2000" t="s"/>
      <c r="Y2000" t="s">
        <v>86</v>
      </c>
      <c r="Z2000">
        <f>HYPERLINK("https://hotelmonitor-cachepage.eclerx.com/savepage/tk_15442503551031563_sr_2150.html","info")</f>
        <v/>
      </c>
      <c r="AA2000" t="n">
        <v>98758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89</v>
      </c>
      <c r="AO2000" t="s">
        <v>2899</v>
      </c>
      <c r="AP2000" t="n">
        <v>223</v>
      </c>
      <c r="AQ2000" t="s">
        <v>91</v>
      </c>
      <c r="AR2000" t="s">
        <v>71</v>
      </c>
      <c r="AS2000" t="s"/>
      <c r="AT2000" t="s">
        <v>93</v>
      </c>
      <c r="AU2000" t="s"/>
      <c r="AV2000" t="s"/>
      <c r="AW2000" t="s"/>
      <c r="AX2000" t="s"/>
      <c r="AY2000" t="n">
        <v>4750948</v>
      </c>
      <c r="AZ2000" t="s">
        <v>2859</v>
      </c>
      <c r="BA2000" t="s"/>
      <c r="BB2000" t="n">
        <v>98019</v>
      </c>
      <c r="BC2000" t="n">
        <v>98.747579</v>
      </c>
      <c r="BD2000" t="n">
        <v>8.093391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95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2856</v>
      </c>
      <c r="F2001" t="n">
        <v>545219</v>
      </c>
      <c r="G2001" t="s">
        <v>74</v>
      </c>
      <c r="H2001" t="s">
        <v>75</v>
      </c>
      <c r="I2001" t="s"/>
      <c r="J2001" t="s">
        <v>76</v>
      </c>
      <c r="K2001" t="n">
        <v>20616.8</v>
      </c>
      <c r="L2001" t="s">
        <v>77</v>
      </c>
      <c r="M2001" t="s"/>
      <c r="N2001" t="s">
        <v>1636</v>
      </c>
      <c r="O2001" t="s">
        <v>79</v>
      </c>
      <c r="P2001" t="s">
        <v>2856</v>
      </c>
      <c r="Q2001" t="s"/>
      <c r="R2001" t="s">
        <v>168</v>
      </c>
      <c r="S2001" t="s">
        <v>2898</v>
      </c>
      <c r="T2001" t="s">
        <v>82</v>
      </c>
      <c r="U2001" t="s">
        <v>83</v>
      </c>
      <c r="V2001" t="s">
        <v>84</v>
      </c>
      <c r="W2001" t="s">
        <v>105</v>
      </c>
      <c r="X2001" t="s"/>
      <c r="Y2001" t="s">
        <v>86</v>
      </c>
      <c r="Z2001">
        <f>HYPERLINK("https://hotelmonitor-cachepage.eclerx.com/savepage/tk_15442503551031563_sr_2150.html","info")</f>
        <v/>
      </c>
      <c r="AA2001" t="n">
        <v>98758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89</v>
      </c>
      <c r="AO2001" t="s">
        <v>2899</v>
      </c>
      <c r="AP2001" t="n">
        <v>223</v>
      </c>
      <c r="AQ2001" t="s">
        <v>91</v>
      </c>
      <c r="AR2001" t="s">
        <v>261</v>
      </c>
      <c r="AS2001" t="s"/>
      <c r="AT2001" t="s">
        <v>93</v>
      </c>
      <c r="AU2001" t="s"/>
      <c r="AV2001" t="s"/>
      <c r="AW2001" t="s"/>
      <c r="AX2001" t="s"/>
      <c r="AY2001" t="n">
        <v>4750948</v>
      </c>
      <c r="AZ2001" t="s">
        <v>2859</v>
      </c>
      <c r="BA2001" t="s"/>
      <c r="BB2001" t="n">
        <v>98019</v>
      </c>
      <c r="BC2001" t="n">
        <v>98.747579</v>
      </c>
      <c r="BD2001" t="n">
        <v>8.093391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95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2856</v>
      </c>
      <c r="F2002" t="n">
        <v>545219</v>
      </c>
      <c r="G2002" t="s">
        <v>74</v>
      </c>
      <c r="H2002" t="s">
        <v>75</v>
      </c>
      <c r="I2002" t="s"/>
      <c r="J2002" t="s">
        <v>76</v>
      </c>
      <c r="K2002" t="n">
        <v>21901.75</v>
      </c>
      <c r="L2002" t="s">
        <v>77</v>
      </c>
      <c r="M2002" t="s"/>
      <c r="N2002" t="s">
        <v>2869</v>
      </c>
      <c r="O2002" t="s">
        <v>79</v>
      </c>
      <c r="P2002" t="s">
        <v>2856</v>
      </c>
      <c r="Q2002" t="s"/>
      <c r="R2002" t="s">
        <v>168</v>
      </c>
      <c r="S2002" t="s">
        <v>2900</v>
      </c>
      <c r="T2002" t="s">
        <v>82</v>
      </c>
      <c r="U2002" t="s">
        <v>83</v>
      </c>
      <c r="V2002" t="s">
        <v>84</v>
      </c>
      <c r="W2002" t="s">
        <v>105</v>
      </c>
      <c r="X2002" t="s"/>
      <c r="Y2002" t="s">
        <v>86</v>
      </c>
      <c r="Z2002">
        <f>HYPERLINK("https://hotelmonitor-cachepage.eclerx.com/savepage/tk_15442503551031563_sr_2150.html","info")</f>
        <v/>
      </c>
      <c r="AA2002" t="n">
        <v>98758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223</v>
      </c>
      <c r="AQ2002" t="s">
        <v>91</v>
      </c>
      <c r="AR2002" t="s">
        <v>71</v>
      </c>
      <c r="AS2002" t="s"/>
      <c r="AT2002" t="s">
        <v>93</v>
      </c>
      <c r="AU2002" t="s"/>
      <c r="AV2002" t="s"/>
      <c r="AW2002" t="s"/>
      <c r="AX2002" t="s"/>
      <c r="AY2002" t="n">
        <v>4750948</v>
      </c>
      <c r="AZ2002" t="s">
        <v>2859</v>
      </c>
      <c r="BA2002" t="s"/>
      <c r="BB2002" t="n">
        <v>98019</v>
      </c>
      <c r="BC2002" t="n">
        <v>98.747579</v>
      </c>
      <c r="BD2002" t="n">
        <v>8.093391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95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2856</v>
      </c>
      <c r="F2003" t="n">
        <v>545219</v>
      </c>
      <c r="G2003" t="s">
        <v>74</v>
      </c>
      <c r="H2003" t="s">
        <v>75</v>
      </c>
      <c r="I2003" t="s"/>
      <c r="J2003" t="s">
        <v>76</v>
      </c>
      <c r="K2003" t="n">
        <v>21901.75</v>
      </c>
      <c r="L2003" t="s">
        <v>77</v>
      </c>
      <c r="M2003" t="s"/>
      <c r="N2003" t="s">
        <v>1636</v>
      </c>
      <c r="O2003" t="s">
        <v>79</v>
      </c>
      <c r="P2003" t="s">
        <v>2856</v>
      </c>
      <c r="Q2003" t="s"/>
      <c r="R2003" t="s">
        <v>168</v>
      </c>
      <c r="S2003" t="s">
        <v>2900</v>
      </c>
      <c r="T2003" t="s">
        <v>82</v>
      </c>
      <c r="U2003" t="s">
        <v>83</v>
      </c>
      <c r="V2003" t="s">
        <v>84</v>
      </c>
      <c r="W2003" t="s">
        <v>105</v>
      </c>
      <c r="X2003" t="s"/>
      <c r="Y2003" t="s">
        <v>86</v>
      </c>
      <c r="Z2003">
        <f>HYPERLINK("https://hotelmonitor-cachepage.eclerx.com/savepage/tk_15442503551031563_sr_2150.html","info")</f>
        <v/>
      </c>
      <c r="AA2003" t="n">
        <v>98758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223</v>
      </c>
      <c r="AQ2003" t="s">
        <v>91</v>
      </c>
      <c r="AR2003" t="s">
        <v>71</v>
      </c>
      <c r="AS2003" t="s"/>
      <c r="AT2003" t="s">
        <v>93</v>
      </c>
      <c r="AU2003" t="s"/>
      <c r="AV2003" t="s"/>
      <c r="AW2003" t="s"/>
      <c r="AX2003" t="s"/>
      <c r="AY2003" t="n">
        <v>4750948</v>
      </c>
      <c r="AZ2003" t="s">
        <v>2859</v>
      </c>
      <c r="BA2003" t="s"/>
      <c r="BB2003" t="n">
        <v>98019</v>
      </c>
      <c r="BC2003" t="n">
        <v>98.747579</v>
      </c>
      <c r="BD2003" t="n">
        <v>8.093391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95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2856</v>
      </c>
      <c r="F2004" t="n">
        <v>545219</v>
      </c>
      <c r="G2004" t="s">
        <v>74</v>
      </c>
      <c r="H2004" t="s">
        <v>75</v>
      </c>
      <c r="I2004" t="s"/>
      <c r="J2004" t="s">
        <v>76</v>
      </c>
      <c r="K2004" t="n">
        <v>21901.75</v>
      </c>
      <c r="L2004" t="s">
        <v>77</v>
      </c>
      <c r="M2004" t="s"/>
      <c r="N2004" t="s">
        <v>2869</v>
      </c>
      <c r="O2004" t="s">
        <v>79</v>
      </c>
      <c r="P2004" t="s">
        <v>2856</v>
      </c>
      <c r="Q2004" t="s"/>
      <c r="R2004" t="s">
        <v>168</v>
      </c>
      <c r="S2004" t="s">
        <v>2900</v>
      </c>
      <c r="T2004" t="s">
        <v>82</v>
      </c>
      <c r="U2004" t="s">
        <v>83</v>
      </c>
      <c r="V2004" t="s">
        <v>84</v>
      </c>
      <c r="W2004" t="s">
        <v>105</v>
      </c>
      <c r="X2004" t="s"/>
      <c r="Y2004" t="s">
        <v>86</v>
      </c>
      <c r="Z2004">
        <f>HYPERLINK("https://hotelmonitor-cachepage.eclerx.com/savepage/tk_15442503551031563_sr_2150.html","info")</f>
        <v/>
      </c>
      <c r="AA2004" t="n">
        <v>98758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223</v>
      </c>
      <c r="AQ2004" t="s">
        <v>91</v>
      </c>
      <c r="AR2004" t="s">
        <v>261</v>
      </c>
      <c r="AS2004" t="s"/>
      <c r="AT2004" t="s">
        <v>93</v>
      </c>
      <c r="AU2004" t="s"/>
      <c r="AV2004" t="s"/>
      <c r="AW2004" t="s"/>
      <c r="AX2004" t="s"/>
      <c r="AY2004" t="n">
        <v>4750948</v>
      </c>
      <c r="AZ2004" t="s">
        <v>2859</v>
      </c>
      <c r="BA2004" t="s"/>
      <c r="BB2004" t="n">
        <v>98019</v>
      </c>
      <c r="BC2004" t="n">
        <v>98.747579</v>
      </c>
      <c r="BD2004" t="n">
        <v>8.093391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95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2856</v>
      </c>
      <c r="F2005" t="n">
        <v>545219</v>
      </c>
      <c r="G2005" t="s">
        <v>74</v>
      </c>
      <c r="H2005" t="s">
        <v>75</v>
      </c>
      <c r="I2005" t="s"/>
      <c r="J2005" t="s">
        <v>76</v>
      </c>
      <c r="K2005" t="n">
        <v>21901.75</v>
      </c>
      <c r="L2005" t="s">
        <v>77</v>
      </c>
      <c r="M2005" t="s"/>
      <c r="N2005" t="s">
        <v>1636</v>
      </c>
      <c r="O2005" t="s">
        <v>79</v>
      </c>
      <c r="P2005" t="s">
        <v>2856</v>
      </c>
      <c r="Q2005" t="s"/>
      <c r="R2005" t="s">
        <v>168</v>
      </c>
      <c r="S2005" t="s">
        <v>2900</v>
      </c>
      <c r="T2005" t="s">
        <v>82</v>
      </c>
      <c r="U2005" t="s">
        <v>83</v>
      </c>
      <c r="V2005" t="s">
        <v>84</v>
      </c>
      <c r="W2005" t="s">
        <v>105</v>
      </c>
      <c r="X2005" t="s"/>
      <c r="Y2005" t="s">
        <v>86</v>
      </c>
      <c r="Z2005">
        <f>HYPERLINK("https://hotelmonitor-cachepage.eclerx.com/savepage/tk_15442503551031563_sr_2150.html","info")</f>
        <v/>
      </c>
      <c r="AA2005" t="n">
        <v>98758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223</v>
      </c>
      <c r="AQ2005" t="s">
        <v>91</v>
      </c>
      <c r="AR2005" t="s">
        <v>261</v>
      </c>
      <c r="AS2005" t="s"/>
      <c r="AT2005" t="s">
        <v>93</v>
      </c>
      <c r="AU2005" t="s"/>
      <c r="AV2005" t="s"/>
      <c r="AW2005" t="s"/>
      <c r="AX2005" t="s"/>
      <c r="AY2005" t="n">
        <v>4750948</v>
      </c>
      <c r="AZ2005" t="s">
        <v>2859</v>
      </c>
      <c r="BA2005" t="s"/>
      <c r="BB2005" t="n">
        <v>98019</v>
      </c>
      <c r="BC2005" t="n">
        <v>98.747579</v>
      </c>
      <c r="BD2005" t="n">
        <v>8.093391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95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2856</v>
      </c>
      <c r="F2006" t="n">
        <v>545219</v>
      </c>
      <c r="G2006" t="s">
        <v>74</v>
      </c>
      <c r="H2006" t="s">
        <v>75</v>
      </c>
      <c r="I2006" t="s"/>
      <c r="J2006" t="s">
        <v>76</v>
      </c>
      <c r="K2006" t="n">
        <v>23368.15</v>
      </c>
      <c r="L2006" t="s">
        <v>77</v>
      </c>
      <c r="M2006" t="s"/>
      <c r="N2006" t="s">
        <v>2901</v>
      </c>
      <c r="O2006" t="s">
        <v>79</v>
      </c>
      <c r="P2006" t="s">
        <v>2856</v>
      </c>
      <c r="Q2006" t="s"/>
      <c r="R2006" t="s">
        <v>168</v>
      </c>
      <c r="S2006" t="s">
        <v>2902</v>
      </c>
      <c r="T2006" t="s">
        <v>82</v>
      </c>
      <c r="U2006" t="s">
        <v>83</v>
      </c>
      <c r="V2006" t="s">
        <v>84</v>
      </c>
      <c r="W2006" t="s">
        <v>105</v>
      </c>
      <c r="X2006" t="s"/>
      <c r="Y2006" t="s">
        <v>86</v>
      </c>
      <c r="Z2006">
        <f>HYPERLINK("https://hotelmonitor-cachepage.eclerx.com/savepage/tk_15442503551031563_sr_2150.html","info")</f>
        <v/>
      </c>
      <c r="AA2006" t="n">
        <v>98758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89</v>
      </c>
      <c r="AO2006" t="s">
        <v>716</v>
      </c>
      <c r="AP2006" t="n">
        <v>223</v>
      </c>
      <c r="AQ2006" t="s">
        <v>91</v>
      </c>
      <c r="AR2006" t="s">
        <v>92</v>
      </c>
      <c r="AS2006" t="s"/>
      <c r="AT2006" t="s">
        <v>93</v>
      </c>
      <c r="AU2006" t="s"/>
      <c r="AV2006" t="s"/>
      <c r="AW2006" t="s"/>
      <c r="AX2006" t="s"/>
      <c r="AY2006" t="n">
        <v>4750948</v>
      </c>
      <c r="AZ2006" t="s">
        <v>2859</v>
      </c>
      <c r="BA2006" t="s"/>
      <c r="BB2006" t="n">
        <v>98019</v>
      </c>
      <c r="BC2006" t="n">
        <v>98.747579</v>
      </c>
      <c r="BD2006" t="n">
        <v>8.093391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95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2856</v>
      </c>
      <c r="F2007" t="n">
        <v>545219</v>
      </c>
      <c r="G2007" t="s">
        <v>74</v>
      </c>
      <c r="H2007" t="s">
        <v>75</v>
      </c>
      <c r="I2007" t="s"/>
      <c r="J2007" t="s">
        <v>76</v>
      </c>
      <c r="K2007" t="n">
        <v>29339.29</v>
      </c>
      <c r="L2007" t="s">
        <v>77</v>
      </c>
      <c r="M2007" t="s"/>
      <c r="N2007" t="s">
        <v>2881</v>
      </c>
      <c r="O2007" t="s">
        <v>79</v>
      </c>
      <c r="P2007" t="s">
        <v>2856</v>
      </c>
      <c r="Q2007" t="s"/>
      <c r="R2007" t="s">
        <v>168</v>
      </c>
      <c r="S2007" t="s">
        <v>2903</v>
      </c>
      <c r="T2007" t="s">
        <v>82</v>
      </c>
      <c r="U2007" t="s">
        <v>83</v>
      </c>
      <c r="V2007" t="s">
        <v>84</v>
      </c>
      <c r="W2007" t="s">
        <v>105</v>
      </c>
      <c r="X2007" t="s"/>
      <c r="Y2007" t="s">
        <v>86</v>
      </c>
      <c r="Z2007">
        <f>HYPERLINK("https://hotelmonitor-cachepage.eclerx.com/savepage/tk_15442503551031563_sr_2150.html","info")</f>
        <v/>
      </c>
      <c r="AA2007" t="n">
        <v>98758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89</v>
      </c>
      <c r="AO2007" t="s">
        <v>2904</v>
      </c>
      <c r="AP2007" t="n">
        <v>223</v>
      </c>
      <c r="AQ2007" t="s">
        <v>91</v>
      </c>
      <c r="AR2007" t="s">
        <v>71</v>
      </c>
      <c r="AS2007" t="s"/>
      <c r="AT2007" t="s">
        <v>93</v>
      </c>
      <c r="AU2007" t="s"/>
      <c r="AV2007" t="s"/>
      <c r="AW2007" t="s"/>
      <c r="AX2007" t="s"/>
      <c r="AY2007" t="n">
        <v>4750948</v>
      </c>
      <c r="AZ2007" t="s">
        <v>2859</v>
      </c>
      <c r="BA2007" t="s"/>
      <c r="BB2007" t="n">
        <v>98019</v>
      </c>
      <c r="BC2007" t="n">
        <v>98.747579</v>
      </c>
      <c r="BD2007" t="n">
        <v>8.093391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95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2856</v>
      </c>
      <c r="F2008" t="n">
        <v>545219</v>
      </c>
      <c r="G2008" t="s">
        <v>74</v>
      </c>
      <c r="H2008" t="s">
        <v>75</v>
      </c>
      <c r="I2008" t="s"/>
      <c r="J2008" t="s">
        <v>76</v>
      </c>
      <c r="K2008" t="n">
        <v>29339.29</v>
      </c>
      <c r="L2008" t="s">
        <v>77</v>
      </c>
      <c r="M2008" t="s"/>
      <c r="N2008" t="s">
        <v>2881</v>
      </c>
      <c r="O2008" t="s">
        <v>79</v>
      </c>
      <c r="P2008" t="s">
        <v>2856</v>
      </c>
      <c r="Q2008" t="s"/>
      <c r="R2008" t="s">
        <v>168</v>
      </c>
      <c r="S2008" t="s">
        <v>2903</v>
      </c>
      <c r="T2008" t="s">
        <v>82</v>
      </c>
      <c r="U2008" t="s">
        <v>83</v>
      </c>
      <c r="V2008" t="s">
        <v>84</v>
      </c>
      <c r="W2008" t="s">
        <v>105</v>
      </c>
      <c r="X2008" t="s"/>
      <c r="Y2008" t="s">
        <v>86</v>
      </c>
      <c r="Z2008">
        <f>HYPERLINK("https://hotelmonitor-cachepage.eclerx.com/savepage/tk_15442503551031563_sr_2150.html","info")</f>
        <v/>
      </c>
      <c r="AA2008" t="n">
        <v>98758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89</v>
      </c>
      <c r="AO2008" t="s">
        <v>2904</v>
      </c>
      <c r="AP2008" t="n">
        <v>223</v>
      </c>
      <c r="AQ2008" t="s">
        <v>91</v>
      </c>
      <c r="AR2008" t="s">
        <v>261</v>
      </c>
      <c r="AS2008" t="s"/>
      <c r="AT2008" t="s">
        <v>93</v>
      </c>
      <c r="AU2008" t="s"/>
      <c r="AV2008" t="s"/>
      <c r="AW2008" t="s"/>
      <c r="AX2008" t="s"/>
      <c r="AY2008" t="n">
        <v>4750948</v>
      </c>
      <c r="AZ2008" t="s">
        <v>2859</v>
      </c>
      <c r="BA2008" t="s"/>
      <c r="BB2008" t="n">
        <v>98019</v>
      </c>
      <c r="BC2008" t="n">
        <v>98.747579</v>
      </c>
      <c r="BD2008" t="n">
        <v>8.093391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95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2856</v>
      </c>
      <c r="F2009" t="n">
        <v>545219</v>
      </c>
      <c r="G2009" t="s">
        <v>74</v>
      </c>
      <c r="H2009" t="s">
        <v>75</v>
      </c>
      <c r="I2009" t="s"/>
      <c r="J2009" t="s">
        <v>76</v>
      </c>
      <c r="K2009" t="n">
        <v>29751.62</v>
      </c>
      <c r="L2009" t="s">
        <v>77</v>
      </c>
      <c r="M2009" t="s"/>
      <c r="N2009" t="s">
        <v>2901</v>
      </c>
      <c r="O2009" t="s">
        <v>79</v>
      </c>
      <c r="P2009" t="s">
        <v>2856</v>
      </c>
      <c r="Q2009" t="s"/>
      <c r="R2009" t="s">
        <v>168</v>
      </c>
      <c r="S2009" t="s">
        <v>2905</v>
      </c>
      <c r="T2009" t="s">
        <v>82</v>
      </c>
      <c r="U2009" t="s">
        <v>83</v>
      </c>
      <c r="V2009" t="s">
        <v>84</v>
      </c>
      <c r="W2009" t="s">
        <v>105</v>
      </c>
      <c r="X2009" t="s"/>
      <c r="Y2009" t="s">
        <v>86</v>
      </c>
      <c r="Z2009">
        <f>HYPERLINK("https://hotelmonitor-cachepage.eclerx.com/savepage/tk_15442503551031563_sr_2150.html","info")</f>
        <v/>
      </c>
      <c r="AA2009" t="n">
        <v>98758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89</v>
      </c>
      <c r="AO2009" t="s">
        <v>2906</v>
      </c>
      <c r="AP2009" t="n">
        <v>223</v>
      </c>
      <c r="AQ2009" t="s">
        <v>91</v>
      </c>
      <c r="AR2009" t="s">
        <v>71</v>
      </c>
      <c r="AS2009" t="s"/>
      <c r="AT2009" t="s">
        <v>93</v>
      </c>
      <c r="AU2009" t="s"/>
      <c r="AV2009" t="s"/>
      <c r="AW2009" t="s"/>
      <c r="AX2009" t="s"/>
      <c r="AY2009" t="n">
        <v>4750948</v>
      </c>
      <c r="AZ2009" t="s">
        <v>2859</v>
      </c>
      <c r="BA2009" t="s"/>
      <c r="BB2009" t="n">
        <v>98019</v>
      </c>
      <c r="BC2009" t="n">
        <v>98.747579</v>
      </c>
      <c r="BD2009" t="n">
        <v>8.093391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95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2856</v>
      </c>
      <c r="F2010" t="n">
        <v>545219</v>
      </c>
      <c r="G2010" t="s">
        <v>74</v>
      </c>
      <c r="H2010" t="s">
        <v>75</v>
      </c>
      <c r="I2010" t="s"/>
      <c r="J2010" t="s">
        <v>76</v>
      </c>
      <c r="K2010" t="n">
        <v>29751.62</v>
      </c>
      <c r="L2010" t="s">
        <v>77</v>
      </c>
      <c r="M2010" t="s"/>
      <c r="N2010" t="s">
        <v>2901</v>
      </c>
      <c r="O2010" t="s">
        <v>79</v>
      </c>
      <c r="P2010" t="s">
        <v>2856</v>
      </c>
      <c r="Q2010" t="s"/>
      <c r="R2010" t="s">
        <v>168</v>
      </c>
      <c r="S2010" t="s">
        <v>2905</v>
      </c>
      <c r="T2010" t="s">
        <v>82</v>
      </c>
      <c r="U2010" t="s">
        <v>83</v>
      </c>
      <c r="V2010" t="s">
        <v>84</v>
      </c>
      <c r="W2010" t="s">
        <v>105</v>
      </c>
      <c r="X2010" t="s"/>
      <c r="Y2010" t="s">
        <v>86</v>
      </c>
      <c r="Z2010">
        <f>HYPERLINK("https://hotelmonitor-cachepage.eclerx.com/savepage/tk_15442503551031563_sr_2150.html","info")</f>
        <v/>
      </c>
      <c r="AA2010" t="n">
        <v>98758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89</v>
      </c>
      <c r="AO2010" t="s">
        <v>2906</v>
      </c>
      <c r="AP2010" t="n">
        <v>223</v>
      </c>
      <c r="AQ2010" t="s">
        <v>91</v>
      </c>
      <c r="AR2010" t="s">
        <v>261</v>
      </c>
      <c r="AS2010" t="s"/>
      <c r="AT2010" t="s">
        <v>93</v>
      </c>
      <c r="AU2010" t="s"/>
      <c r="AV2010" t="s"/>
      <c r="AW2010" t="s"/>
      <c r="AX2010" t="s"/>
      <c r="AY2010" t="n">
        <v>4750948</v>
      </c>
      <c r="AZ2010" t="s">
        <v>2859</v>
      </c>
      <c r="BA2010" t="s"/>
      <c r="BB2010" t="n">
        <v>98019</v>
      </c>
      <c r="BC2010" t="n">
        <v>98.747579</v>
      </c>
      <c r="BD2010" t="n">
        <v>8.093391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95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2856</v>
      </c>
      <c r="F2011" t="n">
        <v>545219</v>
      </c>
      <c r="G2011" t="s">
        <v>74</v>
      </c>
      <c r="H2011" t="s">
        <v>75</v>
      </c>
      <c r="I2011" t="s"/>
      <c r="J2011" t="s">
        <v>76</v>
      </c>
      <c r="K2011" t="n">
        <v>30417.71</v>
      </c>
      <c r="L2011" t="s">
        <v>77</v>
      </c>
      <c r="M2011" t="s"/>
      <c r="N2011" t="s">
        <v>2901</v>
      </c>
      <c r="O2011" t="s">
        <v>79</v>
      </c>
      <c r="P2011" t="s">
        <v>2856</v>
      </c>
      <c r="Q2011" t="s"/>
      <c r="R2011" t="s">
        <v>168</v>
      </c>
      <c r="S2011" t="s">
        <v>2907</v>
      </c>
      <c r="T2011" t="s">
        <v>82</v>
      </c>
      <c r="U2011" t="s">
        <v>83</v>
      </c>
      <c r="V2011" t="s">
        <v>84</v>
      </c>
      <c r="W2011" t="s">
        <v>105</v>
      </c>
      <c r="X2011" t="s"/>
      <c r="Y2011" t="s">
        <v>86</v>
      </c>
      <c r="Z2011">
        <f>HYPERLINK("https://hotelmonitor-cachepage.eclerx.com/savepage/tk_15442503551031563_sr_2150.html","info")</f>
        <v/>
      </c>
      <c r="AA2011" t="n">
        <v>98758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89</v>
      </c>
      <c r="AO2011" t="s">
        <v>2908</v>
      </c>
      <c r="AP2011" t="n">
        <v>223</v>
      </c>
      <c r="AQ2011" t="s">
        <v>91</v>
      </c>
      <c r="AR2011" t="s">
        <v>71</v>
      </c>
      <c r="AS2011" t="s"/>
      <c r="AT2011" t="s">
        <v>93</v>
      </c>
      <c r="AU2011" t="s"/>
      <c r="AV2011" t="s"/>
      <c r="AW2011" t="s"/>
      <c r="AX2011" t="s"/>
      <c r="AY2011" t="n">
        <v>4750948</v>
      </c>
      <c r="AZ2011" t="s">
        <v>2859</v>
      </c>
      <c r="BA2011" t="s"/>
      <c r="BB2011" t="n">
        <v>98019</v>
      </c>
      <c r="BC2011" t="n">
        <v>98.747579</v>
      </c>
      <c r="BD2011" t="n">
        <v>8.093391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95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2856</v>
      </c>
      <c r="F2012" t="n">
        <v>545219</v>
      </c>
      <c r="G2012" t="s">
        <v>74</v>
      </c>
      <c r="H2012" t="s">
        <v>75</v>
      </c>
      <c r="I2012" t="s"/>
      <c r="J2012" t="s">
        <v>76</v>
      </c>
      <c r="K2012" t="n">
        <v>30417.71</v>
      </c>
      <c r="L2012" t="s">
        <v>77</v>
      </c>
      <c r="M2012" t="s"/>
      <c r="N2012" t="s">
        <v>2901</v>
      </c>
      <c r="O2012" t="s">
        <v>79</v>
      </c>
      <c r="P2012" t="s">
        <v>2856</v>
      </c>
      <c r="Q2012" t="s"/>
      <c r="R2012" t="s">
        <v>168</v>
      </c>
      <c r="S2012" t="s">
        <v>2907</v>
      </c>
      <c r="T2012" t="s">
        <v>82</v>
      </c>
      <c r="U2012" t="s">
        <v>83</v>
      </c>
      <c r="V2012" t="s">
        <v>84</v>
      </c>
      <c r="W2012" t="s">
        <v>105</v>
      </c>
      <c r="X2012" t="s"/>
      <c r="Y2012" t="s">
        <v>86</v>
      </c>
      <c r="Z2012">
        <f>HYPERLINK("https://hotelmonitor-cachepage.eclerx.com/savepage/tk_15442503551031563_sr_2150.html","info")</f>
        <v/>
      </c>
      <c r="AA2012" t="n">
        <v>98758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89</v>
      </c>
      <c r="AO2012" t="s">
        <v>2908</v>
      </c>
      <c r="AP2012" t="n">
        <v>223</v>
      </c>
      <c r="AQ2012" t="s">
        <v>91</v>
      </c>
      <c r="AR2012" t="s">
        <v>261</v>
      </c>
      <c r="AS2012" t="s"/>
      <c r="AT2012" t="s">
        <v>93</v>
      </c>
      <c r="AU2012" t="s"/>
      <c r="AV2012" t="s"/>
      <c r="AW2012" t="s"/>
      <c r="AX2012" t="s"/>
      <c r="AY2012" t="n">
        <v>4750948</v>
      </c>
      <c r="AZ2012" t="s">
        <v>2859</v>
      </c>
      <c r="BA2012" t="s"/>
      <c r="BB2012" t="n">
        <v>98019</v>
      </c>
      <c r="BC2012" t="n">
        <v>98.747579</v>
      </c>
      <c r="BD2012" t="n">
        <v>8.093391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95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2856</v>
      </c>
      <c r="F2013" t="n">
        <v>545219</v>
      </c>
      <c r="G2013" t="s">
        <v>74</v>
      </c>
      <c r="H2013" t="s">
        <v>75</v>
      </c>
      <c r="I2013" t="s"/>
      <c r="J2013" t="s">
        <v>76</v>
      </c>
      <c r="K2013" t="n">
        <v>31167.87</v>
      </c>
      <c r="L2013" t="s">
        <v>77</v>
      </c>
      <c r="M2013" t="s"/>
      <c r="N2013" t="s">
        <v>2881</v>
      </c>
      <c r="O2013" t="s">
        <v>79</v>
      </c>
      <c r="P2013" t="s">
        <v>2856</v>
      </c>
      <c r="Q2013" t="s"/>
      <c r="R2013" t="s">
        <v>168</v>
      </c>
      <c r="S2013" t="s">
        <v>2909</v>
      </c>
      <c r="T2013" t="s">
        <v>82</v>
      </c>
      <c r="U2013" t="s">
        <v>83</v>
      </c>
      <c r="V2013" t="s">
        <v>84</v>
      </c>
      <c r="W2013" t="s">
        <v>105</v>
      </c>
      <c r="X2013" t="s"/>
      <c r="Y2013" t="s">
        <v>86</v>
      </c>
      <c r="Z2013">
        <f>HYPERLINK("https://hotelmonitor-cachepage.eclerx.com/savepage/tk_15442503551031563_sr_2150.html","info")</f>
        <v/>
      </c>
      <c r="AA2013" t="n">
        <v>98758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223</v>
      </c>
      <c r="AQ2013" t="s">
        <v>91</v>
      </c>
      <c r="AR2013" t="s">
        <v>71</v>
      </c>
      <c r="AS2013" t="s"/>
      <c r="AT2013" t="s">
        <v>93</v>
      </c>
      <c r="AU2013" t="s"/>
      <c r="AV2013" t="s"/>
      <c r="AW2013" t="s"/>
      <c r="AX2013" t="s"/>
      <c r="AY2013" t="n">
        <v>4750948</v>
      </c>
      <c r="AZ2013" t="s">
        <v>2859</v>
      </c>
      <c r="BA2013" t="s"/>
      <c r="BB2013" t="n">
        <v>98019</v>
      </c>
      <c r="BC2013" t="n">
        <v>98.747579</v>
      </c>
      <c r="BD2013" t="n">
        <v>8.093391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95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2856</v>
      </c>
      <c r="F2014" t="n">
        <v>545219</v>
      </c>
      <c r="G2014" t="s">
        <v>74</v>
      </c>
      <c r="H2014" t="s">
        <v>75</v>
      </c>
      <c r="I2014" t="s"/>
      <c r="J2014" t="s">
        <v>76</v>
      </c>
      <c r="K2014" t="n">
        <v>31167.87</v>
      </c>
      <c r="L2014" t="s">
        <v>77</v>
      </c>
      <c r="M2014" t="s"/>
      <c r="N2014" t="s">
        <v>2881</v>
      </c>
      <c r="O2014" t="s">
        <v>79</v>
      </c>
      <c r="P2014" t="s">
        <v>2856</v>
      </c>
      <c r="Q2014" t="s"/>
      <c r="R2014" t="s">
        <v>168</v>
      </c>
      <c r="S2014" t="s">
        <v>2909</v>
      </c>
      <c r="T2014" t="s">
        <v>82</v>
      </c>
      <c r="U2014" t="s">
        <v>83</v>
      </c>
      <c r="V2014" t="s">
        <v>84</v>
      </c>
      <c r="W2014" t="s">
        <v>105</v>
      </c>
      <c r="X2014" t="s"/>
      <c r="Y2014" t="s">
        <v>86</v>
      </c>
      <c r="Z2014">
        <f>HYPERLINK("https://hotelmonitor-cachepage.eclerx.com/savepage/tk_15442503551031563_sr_2150.html","info")</f>
        <v/>
      </c>
      <c r="AA2014" t="n">
        <v>98758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223</v>
      </c>
      <c r="AQ2014" t="s">
        <v>91</v>
      </c>
      <c r="AR2014" t="s">
        <v>261</v>
      </c>
      <c r="AS2014" t="s"/>
      <c r="AT2014" t="s">
        <v>93</v>
      </c>
      <c r="AU2014" t="s"/>
      <c r="AV2014" t="s"/>
      <c r="AW2014" t="s"/>
      <c r="AX2014" t="s"/>
      <c r="AY2014" t="n">
        <v>4750948</v>
      </c>
      <c r="AZ2014" t="s">
        <v>2859</v>
      </c>
      <c r="BA2014" t="s"/>
      <c r="BB2014" t="n">
        <v>98019</v>
      </c>
      <c r="BC2014" t="n">
        <v>98.747579</v>
      </c>
      <c r="BD2014" t="n">
        <v>8.093391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95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2856</v>
      </c>
      <c r="F2015" t="n">
        <v>545219</v>
      </c>
      <c r="G2015" t="s">
        <v>74</v>
      </c>
      <c r="H2015" t="s">
        <v>75</v>
      </c>
      <c r="I2015" t="s"/>
      <c r="J2015" t="s">
        <v>76</v>
      </c>
      <c r="K2015" t="n">
        <v>31605.9</v>
      </c>
      <c r="L2015" t="s">
        <v>77</v>
      </c>
      <c r="M2015" t="s"/>
      <c r="N2015" t="s">
        <v>2901</v>
      </c>
      <c r="O2015" t="s">
        <v>79</v>
      </c>
      <c r="P2015" t="s">
        <v>2856</v>
      </c>
      <c r="Q2015" t="s"/>
      <c r="R2015" t="s">
        <v>168</v>
      </c>
      <c r="S2015" t="s">
        <v>2910</v>
      </c>
      <c r="T2015" t="s">
        <v>82</v>
      </c>
      <c r="U2015" t="s">
        <v>83</v>
      </c>
      <c r="V2015" t="s">
        <v>84</v>
      </c>
      <c r="W2015" t="s">
        <v>105</v>
      </c>
      <c r="X2015" t="s"/>
      <c r="Y2015" t="s">
        <v>86</v>
      </c>
      <c r="Z2015">
        <f>HYPERLINK("https://hotelmonitor-cachepage.eclerx.com/savepage/tk_15442503551031563_sr_2150.html","info")</f>
        <v/>
      </c>
      <c r="AA2015" t="n">
        <v>98758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89</v>
      </c>
      <c r="AO2015" t="s">
        <v>2868</v>
      </c>
      <c r="AP2015" t="n">
        <v>223</v>
      </c>
      <c r="AQ2015" t="s">
        <v>91</v>
      </c>
      <c r="AR2015" t="s">
        <v>71</v>
      </c>
      <c r="AS2015" t="s"/>
      <c r="AT2015" t="s">
        <v>93</v>
      </c>
      <c r="AU2015" t="s"/>
      <c r="AV2015" t="s"/>
      <c r="AW2015" t="s"/>
      <c r="AX2015" t="s"/>
      <c r="AY2015" t="n">
        <v>4750948</v>
      </c>
      <c r="AZ2015" t="s">
        <v>2859</v>
      </c>
      <c r="BA2015" t="s"/>
      <c r="BB2015" t="n">
        <v>98019</v>
      </c>
      <c r="BC2015" t="n">
        <v>98.747579</v>
      </c>
      <c r="BD2015" t="n">
        <v>8.093391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95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2856</v>
      </c>
      <c r="F2016" t="n">
        <v>545219</v>
      </c>
      <c r="G2016" t="s">
        <v>74</v>
      </c>
      <c r="H2016" t="s">
        <v>75</v>
      </c>
      <c r="I2016" t="s"/>
      <c r="J2016" t="s">
        <v>76</v>
      </c>
      <c r="K2016" t="n">
        <v>31605.9</v>
      </c>
      <c r="L2016" t="s">
        <v>77</v>
      </c>
      <c r="M2016" t="s"/>
      <c r="N2016" t="s">
        <v>2901</v>
      </c>
      <c r="O2016" t="s">
        <v>79</v>
      </c>
      <c r="P2016" t="s">
        <v>2856</v>
      </c>
      <c r="Q2016" t="s"/>
      <c r="R2016" t="s">
        <v>168</v>
      </c>
      <c r="S2016" t="s">
        <v>2910</v>
      </c>
      <c r="T2016" t="s">
        <v>82</v>
      </c>
      <c r="U2016" t="s">
        <v>83</v>
      </c>
      <c r="V2016" t="s">
        <v>84</v>
      </c>
      <c r="W2016" t="s">
        <v>105</v>
      </c>
      <c r="X2016" t="s"/>
      <c r="Y2016" t="s">
        <v>86</v>
      </c>
      <c r="Z2016">
        <f>HYPERLINK("https://hotelmonitor-cachepage.eclerx.com/savepage/tk_15442503551031563_sr_2150.html","info")</f>
        <v/>
      </c>
      <c r="AA2016" t="n">
        <v>98758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89</v>
      </c>
      <c r="AO2016" t="s">
        <v>2868</v>
      </c>
      <c r="AP2016" t="n">
        <v>223</v>
      </c>
      <c r="AQ2016" t="s">
        <v>91</v>
      </c>
      <c r="AR2016" t="s">
        <v>261</v>
      </c>
      <c r="AS2016" t="s"/>
      <c r="AT2016" t="s">
        <v>93</v>
      </c>
      <c r="AU2016" t="s"/>
      <c r="AV2016" t="s"/>
      <c r="AW2016" t="s"/>
      <c r="AX2016" t="s"/>
      <c r="AY2016" t="n">
        <v>4750948</v>
      </c>
      <c r="AZ2016" t="s">
        <v>2859</v>
      </c>
      <c r="BA2016" t="s"/>
      <c r="BB2016" t="n">
        <v>98019</v>
      </c>
      <c r="BC2016" t="n">
        <v>98.747579</v>
      </c>
      <c r="BD2016" t="n">
        <v>8.093391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95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2856</v>
      </c>
      <c r="F2017" t="n">
        <v>545219</v>
      </c>
      <c r="G2017" t="s">
        <v>74</v>
      </c>
      <c r="H2017" t="s">
        <v>75</v>
      </c>
      <c r="I2017" t="s"/>
      <c r="J2017" t="s">
        <v>76</v>
      </c>
      <c r="K2017" t="n">
        <v>32313.5</v>
      </c>
      <c r="L2017" t="s">
        <v>77</v>
      </c>
      <c r="M2017" t="s"/>
      <c r="N2017" t="s">
        <v>2901</v>
      </c>
      <c r="O2017" t="s">
        <v>79</v>
      </c>
      <c r="P2017" t="s">
        <v>2856</v>
      </c>
      <c r="Q2017" t="s"/>
      <c r="R2017" t="s">
        <v>168</v>
      </c>
      <c r="S2017" t="s">
        <v>2911</v>
      </c>
      <c r="T2017" t="s">
        <v>82</v>
      </c>
      <c r="U2017" t="s">
        <v>83</v>
      </c>
      <c r="V2017" t="s">
        <v>84</v>
      </c>
      <c r="W2017" t="s">
        <v>105</v>
      </c>
      <c r="X2017" t="s"/>
      <c r="Y2017" t="s">
        <v>86</v>
      </c>
      <c r="Z2017">
        <f>HYPERLINK("https://hotelmonitor-cachepage.eclerx.com/savepage/tk_15442503551031563_sr_2150.html","info")</f>
        <v/>
      </c>
      <c r="AA2017" t="n">
        <v>98758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89</v>
      </c>
      <c r="AO2017" t="s">
        <v>2868</v>
      </c>
      <c r="AP2017" t="n">
        <v>223</v>
      </c>
      <c r="AQ2017" t="s">
        <v>91</v>
      </c>
      <c r="AR2017" t="s">
        <v>71</v>
      </c>
      <c r="AS2017" t="s"/>
      <c r="AT2017" t="s">
        <v>93</v>
      </c>
      <c r="AU2017" t="s"/>
      <c r="AV2017" t="s"/>
      <c r="AW2017" t="s"/>
      <c r="AX2017" t="s"/>
      <c r="AY2017" t="n">
        <v>4750948</v>
      </c>
      <c r="AZ2017" t="s">
        <v>2859</v>
      </c>
      <c r="BA2017" t="s"/>
      <c r="BB2017" t="n">
        <v>98019</v>
      </c>
      <c r="BC2017" t="n">
        <v>98.747579</v>
      </c>
      <c r="BD2017" t="n">
        <v>8.093391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95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2856</v>
      </c>
      <c r="F2018" t="n">
        <v>545219</v>
      </c>
      <c r="G2018" t="s">
        <v>74</v>
      </c>
      <c r="H2018" t="s">
        <v>75</v>
      </c>
      <c r="I2018" t="s"/>
      <c r="J2018" t="s">
        <v>76</v>
      </c>
      <c r="K2018" t="n">
        <v>32313.5</v>
      </c>
      <c r="L2018" t="s">
        <v>77</v>
      </c>
      <c r="M2018" t="s"/>
      <c r="N2018" t="s">
        <v>2901</v>
      </c>
      <c r="O2018" t="s">
        <v>79</v>
      </c>
      <c r="P2018" t="s">
        <v>2856</v>
      </c>
      <c r="Q2018" t="s"/>
      <c r="R2018" t="s">
        <v>168</v>
      </c>
      <c r="S2018" t="s">
        <v>2911</v>
      </c>
      <c r="T2018" t="s">
        <v>82</v>
      </c>
      <c r="U2018" t="s">
        <v>83</v>
      </c>
      <c r="V2018" t="s">
        <v>84</v>
      </c>
      <c r="W2018" t="s">
        <v>105</v>
      </c>
      <c r="X2018" t="s"/>
      <c r="Y2018" t="s">
        <v>86</v>
      </c>
      <c r="Z2018">
        <f>HYPERLINK("https://hotelmonitor-cachepage.eclerx.com/savepage/tk_15442503551031563_sr_2150.html","info")</f>
        <v/>
      </c>
      <c r="AA2018" t="n">
        <v>98758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89</v>
      </c>
      <c r="AO2018" t="s">
        <v>2868</v>
      </c>
      <c r="AP2018" t="n">
        <v>223</v>
      </c>
      <c r="AQ2018" t="s">
        <v>91</v>
      </c>
      <c r="AR2018" t="s">
        <v>261</v>
      </c>
      <c r="AS2018" t="s"/>
      <c r="AT2018" t="s">
        <v>93</v>
      </c>
      <c r="AU2018" t="s"/>
      <c r="AV2018" t="s"/>
      <c r="AW2018" t="s"/>
      <c r="AX2018" t="s"/>
      <c r="AY2018" t="n">
        <v>4750948</v>
      </c>
      <c r="AZ2018" t="s">
        <v>2859</v>
      </c>
      <c r="BA2018" t="s"/>
      <c r="BB2018" t="n">
        <v>98019</v>
      </c>
      <c r="BC2018" t="n">
        <v>98.747579</v>
      </c>
      <c r="BD2018" t="n">
        <v>8.093391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95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2856</v>
      </c>
      <c r="F2019" t="n">
        <v>545219</v>
      </c>
      <c r="G2019" t="s">
        <v>74</v>
      </c>
      <c r="H2019" t="s">
        <v>75</v>
      </c>
      <c r="I2019" t="s"/>
      <c r="J2019" t="s">
        <v>76</v>
      </c>
      <c r="K2019" t="n">
        <v>53127.9</v>
      </c>
      <c r="L2019" t="s">
        <v>77</v>
      </c>
      <c r="M2019" t="s"/>
      <c r="N2019" t="s">
        <v>2901</v>
      </c>
      <c r="O2019" t="s">
        <v>79</v>
      </c>
      <c r="P2019" t="s">
        <v>2856</v>
      </c>
      <c r="Q2019" t="s"/>
      <c r="R2019" t="s">
        <v>168</v>
      </c>
      <c r="S2019" t="s">
        <v>2912</v>
      </c>
      <c r="T2019" t="s">
        <v>82</v>
      </c>
      <c r="U2019" t="s">
        <v>83</v>
      </c>
      <c r="V2019" t="s">
        <v>84</v>
      </c>
      <c r="W2019" t="s">
        <v>105</v>
      </c>
      <c r="X2019" t="s"/>
      <c r="Y2019" t="s">
        <v>86</v>
      </c>
      <c r="Z2019">
        <f>HYPERLINK("https://hotelmonitor-cachepage.eclerx.com/savepage/tk_15442503551031563_sr_2150.html","info")</f>
        <v/>
      </c>
      <c r="AA2019" t="n">
        <v>98758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89</v>
      </c>
      <c r="AO2019" t="s">
        <v>2913</v>
      </c>
      <c r="AP2019" t="n">
        <v>223</v>
      </c>
      <c r="AQ2019" t="s">
        <v>91</v>
      </c>
      <c r="AR2019" t="s">
        <v>71</v>
      </c>
      <c r="AS2019" t="s"/>
      <c r="AT2019" t="s">
        <v>93</v>
      </c>
      <c r="AU2019" t="s"/>
      <c r="AV2019" t="s"/>
      <c r="AW2019" t="s"/>
      <c r="AX2019" t="s"/>
      <c r="AY2019" t="n">
        <v>4750948</v>
      </c>
      <c r="AZ2019" t="s">
        <v>2859</v>
      </c>
      <c r="BA2019" t="s"/>
      <c r="BB2019" t="n">
        <v>98019</v>
      </c>
      <c r="BC2019" t="n">
        <v>98.747579</v>
      </c>
      <c r="BD2019" t="n">
        <v>8.093391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95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2856</v>
      </c>
      <c r="F2020" t="n">
        <v>545219</v>
      </c>
      <c r="G2020" t="s">
        <v>74</v>
      </c>
      <c r="H2020" t="s">
        <v>75</v>
      </c>
      <c r="I2020" t="s"/>
      <c r="J2020" t="s">
        <v>76</v>
      </c>
      <c r="K2020" t="n">
        <v>53127.9</v>
      </c>
      <c r="L2020" t="s">
        <v>77</v>
      </c>
      <c r="M2020" t="s"/>
      <c r="N2020" t="s">
        <v>2901</v>
      </c>
      <c r="O2020" t="s">
        <v>79</v>
      </c>
      <c r="P2020" t="s">
        <v>2856</v>
      </c>
      <c r="Q2020" t="s"/>
      <c r="R2020" t="s">
        <v>168</v>
      </c>
      <c r="S2020" t="s">
        <v>2912</v>
      </c>
      <c r="T2020" t="s">
        <v>82</v>
      </c>
      <c r="U2020" t="s">
        <v>83</v>
      </c>
      <c r="V2020" t="s">
        <v>84</v>
      </c>
      <c r="W2020" t="s">
        <v>105</v>
      </c>
      <c r="X2020" t="s"/>
      <c r="Y2020" t="s">
        <v>86</v>
      </c>
      <c r="Z2020">
        <f>HYPERLINK("https://hotelmonitor-cachepage.eclerx.com/savepage/tk_15442503551031563_sr_2150.html","info")</f>
        <v/>
      </c>
      <c r="AA2020" t="n">
        <v>98758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89</v>
      </c>
      <c r="AO2020" t="s">
        <v>2913</v>
      </c>
      <c r="AP2020" t="n">
        <v>223</v>
      </c>
      <c r="AQ2020" t="s">
        <v>91</v>
      </c>
      <c r="AR2020" t="s">
        <v>261</v>
      </c>
      <c r="AS2020" t="s"/>
      <c r="AT2020" t="s">
        <v>93</v>
      </c>
      <c r="AU2020" t="s"/>
      <c r="AV2020" t="s"/>
      <c r="AW2020" t="s"/>
      <c r="AX2020" t="s"/>
      <c r="AY2020" t="n">
        <v>4750948</v>
      </c>
      <c r="AZ2020" t="s">
        <v>2859</v>
      </c>
      <c r="BA2020" t="s"/>
      <c r="BB2020" t="n">
        <v>98019</v>
      </c>
      <c r="BC2020" t="n">
        <v>98.747579</v>
      </c>
      <c r="BD2020" t="n">
        <v>8.093391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95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2856</v>
      </c>
      <c r="F2021" t="n">
        <v>545219</v>
      </c>
      <c r="G2021" t="s">
        <v>74</v>
      </c>
      <c r="H2021" t="s">
        <v>75</v>
      </c>
      <c r="I2021" t="s"/>
      <c r="J2021" t="s">
        <v>76</v>
      </c>
      <c r="K2021" t="n">
        <v>54317.33</v>
      </c>
      <c r="L2021" t="s">
        <v>77</v>
      </c>
      <c r="M2021" t="s"/>
      <c r="N2021" t="s">
        <v>2901</v>
      </c>
      <c r="O2021" t="s">
        <v>79</v>
      </c>
      <c r="P2021" t="s">
        <v>2856</v>
      </c>
      <c r="Q2021" t="s"/>
      <c r="R2021" t="s">
        <v>168</v>
      </c>
      <c r="S2021" t="s">
        <v>2914</v>
      </c>
      <c r="T2021" t="s">
        <v>82</v>
      </c>
      <c r="U2021" t="s">
        <v>83</v>
      </c>
      <c r="V2021" t="s">
        <v>84</v>
      </c>
      <c r="W2021" t="s">
        <v>105</v>
      </c>
      <c r="X2021" t="s"/>
      <c r="Y2021" t="s">
        <v>86</v>
      </c>
      <c r="Z2021">
        <f>HYPERLINK("https://hotelmonitor-cachepage.eclerx.com/savepage/tk_15442503551031563_sr_2150.html","info")</f>
        <v/>
      </c>
      <c r="AA2021" t="n">
        <v>98758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89</v>
      </c>
      <c r="AO2021" t="s">
        <v>2915</v>
      </c>
      <c r="AP2021" t="n">
        <v>223</v>
      </c>
      <c r="AQ2021" t="s">
        <v>91</v>
      </c>
      <c r="AR2021" t="s">
        <v>71</v>
      </c>
      <c r="AS2021" t="s"/>
      <c r="AT2021" t="s">
        <v>93</v>
      </c>
      <c r="AU2021" t="s"/>
      <c r="AV2021" t="s"/>
      <c r="AW2021" t="s"/>
      <c r="AX2021" t="s"/>
      <c r="AY2021" t="n">
        <v>4750948</v>
      </c>
      <c r="AZ2021" t="s">
        <v>2859</v>
      </c>
      <c r="BA2021" t="s"/>
      <c r="BB2021" t="n">
        <v>98019</v>
      </c>
      <c r="BC2021" t="n">
        <v>98.747579</v>
      </c>
      <c r="BD2021" t="n">
        <v>8.093391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95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2856</v>
      </c>
      <c r="F2022" t="n">
        <v>545219</v>
      </c>
      <c r="G2022" t="s">
        <v>74</v>
      </c>
      <c r="H2022" t="s">
        <v>75</v>
      </c>
      <c r="I2022" t="s"/>
      <c r="J2022" t="s">
        <v>76</v>
      </c>
      <c r="K2022" t="n">
        <v>54317.33</v>
      </c>
      <c r="L2022" t="s">
        <v>77</v>
      </c>
      <c r="M2022" t="s"/>
      <c r="N2022" t="s">
        <v>2901</v>
      </c>
      <c r="O2022" t="s">
        <v>79</v>
      </c>
      <c r="P2022" t="s">
        <v>2856</v>
      </c>
      <c r="Q2022" t="s"/>
      <c r="R2022" t="s">
        <v>168</v>
      </c>
      <c r="S2022" t="s">
        <v>2914</v>
      </c>
      <c r="T2022" t="s">
        <v>82</v>
      </c>
      <c r="U2022" t="s">
        <v>83</v>
      </c>
      <c r="V2022" t="s">
        <v>84</v>
      </c>
      <c r="W2022" t="s">
        <v>105</v>
      </c>
      <c r="X2022" t="s"/>
      <c r="Y2022" t="s">
        <v>86</v>
      </c>
      <c r="Z2022">
        <f>HYPERLINK("https://hotelmonitor-cachepage.eclerx.com/savepage/tk_15442503551031563_sr_2150.html","info")</f>
        <v/>
      </c>
      <c r="AA2022" t="n">
        <v>98758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89</v>
      </c>
      <c r="AO2022" t="s">
        <v>2915</v>
      </c>
      <c r="AP2022" t="n">
        <v>223</v>
      </c>
      <c r="AQ2022" t="s">
        <v>91</v>
      </c>
      <c r="AR2022" t="s">
        <v>261</v>
      </c>
      <c r="AS2022" t="s"/>
      <c r="AT2022" t="s">
        <v>93</v>
      </c>
      <c r="AU2022" t="s"/>
      <c r="AV2022" t="s"/>
      <c r="AW2022" t="s"/>
      <c r="AX2022" t="s"/>
      <c r="AY2022" t="n">
        <v>4750948</v>
      </c>
      <c r="AZ2022" t="s">
        <v>2859</v>
      </c>
      <c r="BA2022" t="s"/>
      <c r="BB2022" t="n">
        <v>98019</v>
      </c>
      <c r="BC2022" t="n">
        <v>98.747579</v>
      </c>
      <c r="BD2022" t="n">
        <v>8.093391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95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2856</v>
      </c>
      <c r="F2023" t="n">
        <v>545219</v>
      </c>
      <c r="G2023" t="s">
        <v>74</v>
      </c>
      <c r="H2023" t="s">
        <v>75</v>
      </c>
      <c r="I2023" t="s"/>
      <c r="J2023" t="s">
        <v>76</v>
      </c>
      <c r="K2023" t="n">
        <v>56439.12</v>
      </c>
      <c r="L2023" t="s">
        <v>77</v>
      </c>
      <c r="M2023" t="s"/>
      <c r="N2023" t="s">
        <v>2901</v>
      </c>
      <c r="O2023" t="s">
        <v>79</v>
      </c>
      <c r="P2023" t="s">
        <v>2856</v>
      </c>
      <c r="Q2023" t="s"/>
      <c r="R2023" t="s">
        <v>168</v>
      </c>
      <c r="S2023" t="s">
        <v>2916</v>
      </c>
      <c r="T2023" t="s">
        <v>82</v>
      </c>
      <c r="U2023" t="s">
        <v>83</v>
      </c>
      <c r="V2023" t="s">
        <v>84</v>
      </c>
      <c r="W2023" t="s">
        <v>105</v>
      </c>
      <c r="X2023" t="s"/>
      <c r="Y2023" t="s">
        <v>86</v>
      </c>
      <c r="Z2023">
        <f>HYPERLINK("https://hotelmonitor-cachepage.eclerx.com/savepage/tk_15442503551031563_sr_2150.html","info")</f>
        <v/>
      </c>
      <c r="AA2023" t="n">
        <v>98758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223</v>
      </c>
      <c r="AQ2023" t="s">
        <v>91</v>
      </c>
      <c r="AR2023" t="s">
        <v>71</v>
      </c>
      <c r="AS2023" t="s"/>
      <c r="AT2023" t="s">
        <v>93</v>
      </c>
      <c r="AU2023" t="s"/>
      <c r="AV2023" t="s"/>
      <c r="AW2023" t="s"/>
      <c r="AX2023" t="s"/>
      <c r="AY2023" t="n">
        <v>4750948</v>
      </c>
      <c r="AZ2023" t="s">
        <v>2859</v>
      </c>
      <c r="BA2023" t="s"/>
      <c r="BB2023" t="n">
        <v>98019</v>
      </c>
      <c r="BC2023" t="n">
        <v>98.747579</v>
      </c>
      <c r="BD2023" t="n">
        <v>8.093391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95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2856</v>
      </c>
      <c r="F2024" t="n">
        <v>545219</v>
      </c>
      <c r="G2024" t="s">
        <v>74</v>
      </c>
      <c r="H2024" t="s">
        <v>75</v>
      </c>
      <c r="I2024" t="s"/>
      <c r="J2024" t="s">
        <v>76</v>
      </c>
      <c r="K2024" t="n">
        <v>56439.12</v>
      </c>
      <c r="L2024" t="s">
        <v>77</v>
      </c>
      <c r="M2024" t="s"/>
      <c r="N2024" t="s">
        <v>2901</v>
      </c>
      <c r="O2024" t="s">
        <v>79</v>
      </c>
      <c r="P2024" t="s">
        <v>2856</v>
      </c>
      <c r="Q2024" t="s"/>
      <c r="R2024" t="s">
        <v>168</v>
      </c>
      <c r="S2024" t="s">
        <v>2916</v>
      </c>
      <c r="T2024" t="s">
        <v>82</v>
      </c>
      <c r="U2024" t="s">
        <v>83</v>
      </c>
      <c r="V2024" t="s">
        <v>84</v>
      </c>
      <c r="W2024" t="s">
        <v>105</v>
      </c>
      <c r="X2024" t="s"/>
      <c r="Y2024" t="s">
        <v>86</v>
      </c>
      <c r="Z2024">
        <f>HYPERLINK("https://hotelmonitor-cachepage.eclerx.com/savepage/tk_15442503551031563_sr_2150.html","info")</f>
        <v/>
      </c>
      <c r="AA2024" t="n">
        <v>98758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223</v>
      </c>
      <c r="AQ2024" t="s">
        <v>91</v>
      </c>
      <c r="AR2024" t="s">
        <v>261</v>
      </c>
      <c r="AS2024" t="s"/>
      <c r="AT2024" t="s">
        <v>93</v>
      </c>
      <c r="AU2024" t="s"/>
      <c r="AV2024" t="s"/>
      <c r="AW2024" t="s"/>
      <c r="AX2024" t="s"/>
      <c r="AY2024" t="n">
        <v>4750948</v>
      </c>
      <c r="AZ2024" t="s">
        <v>2859</v>
      </c>
      <c r="BA2024" t="s"/>
      <c r="BB2024" t="n">
        <v>98019</v>
      </c>
      <c r="BC2024" t="n">
        <v>98.747579</v>
      </c>
      <c r="BD2024" t="n">
        <v>8.093391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95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2856</v>
      </c>
      <c r="F2025" t="n">
        <v>545219</v>
      </c>
      <c r="G2025" t="s">
        <v>74</v>
      </c>
      <c r="H2025" t="s">
        <v>75</v>
      </c>
      <c r="I2025" t="s"/>
      <c r="J2025" t="s">
        <v>76</v>
      </c>
      <c r="K2025" t="n">
        <v>57702.68</v>
      </c>
      <c r="L2025" t="s">
        <v>77</v>
      </c>
      <c r="M2025" t="s"/>
      <c r="N2025" t="s">
        <v>2901</v>
      </c>
      <c r="O2025" t="s">
        <v>79</v>
      </c>
      <c r="P2025" t="s">
        <v>2856</v>
      </c>
      <c r="Q2025" t="s"/>
      <c r="R2025" t="s">
        <v>168</v>
      </c>
      <c r="S2025" t="s">
        <v>2917</v>
      </c>
      <c r="T2025" t="s">
        <v>82</v>
      </c>
      <c r="U2025" t="s">
        <v>83</v>
      </c>
      <c r="V2025" t="s">
        <v>84</v>
      </c>
      <c r="W2025" t="s">
        <v>105</v>
      </c>
      <c r="X2025" t="s"/>
      <c r="Y2025" t="s">
        <v>86</v>
      </c>
      <c r="Z2025">
        <f>HYPERLINK("https://hotelmonitor-cachepage.eclerx.com/savepage/tk_15442503551031563_sr_2150.html","info")</f>
        <v/>
      </c>
      <c r="AA2025" t="n">
        <v>98758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223</v>
      </c>
      <c r="AQ2025" t="s">
        <v>91</v>
      </c>
      <c r="AR2025" t="s">
        <v>71</v>
      </c>
      <c r="AS2025" t="s"/>
      <c r="AT2025" t="s">
        <v>93</v>
      </c>
      <c r="AU2025" t="s"/>
      <c r="AV2025" t="s"/>
      <c r="AW2025" t="s"/>
      <c r="AX2025" t="s"/>
      <c r="AY2025" t="n">
        <v>4750948</v>
      </c>
      <c r="AZ2025" t="s">
        <v>2859</v>
      </c>
      <c r="BA2025" t="s"/>
      <c r="BB2025" t="n">
        <v>98019</v>
      </c>
      <c r="BC2025" t="n">
        <v>98.747579</v>
      </c>
      <c r="BD2025" t="n">
        <v>8.093391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95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2856</v>
      </c>
      <c r="F2026" t="n">
        <v>545219</v>
      </c>
      <c r="G2026" t="s">
        <v>74</v>
      </c>
      <c r="H2026" t="s">
        <v>75</v>
      </c>
      <c r="I2026" t="s"/>
      <c r="J2026" t="s">
        <v>76</v>
      </c>
      <c r="K2026" t="n">
        <v>57702.68</v>
      </c>
      <c r="L2026" t="s">
        <v>77</v>
      </c>
      <c r="M2026" t="s"/>
      <c r="N2026" t="s">
        <v>2901</v>
      </c>
      <c r="O2026" t="s">
        <v>79</v>
      </c>
      <c r="P2026" t="s">
        <v>2856</v>
      </c>
      <c r="Q2026" t="s"/>
      <c r="R2026" t="s">
        <v>168</v>
      </c>
      <c r="S2026" t="s">
        <v>2917</v>
      </c>
      <c r="T2026" t="s">
        <v>82</v>
      </c>
      <c r="U2026" t="s">
        <v>83</v>
      </c>
      <c r="V2026" t="s">
        <v>84</v>
      </c>
      <c r="W2026" t="s">
        <v>105</v>
      </c>
      <c r="X2026" t="s"/>
      <c r="Y2026" t="s">
        <v>86</v>
      </c>
      <c r="Z2026">
        <f>HYPERLINK("https://hotelmonitor-cachepage.eclerx.com/savepage/tk_15442503551031563_sr_2150.html","info")</f>
        <v/>
      </c>
      <c r="AA2026" t="n">
        <v>98758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223</v>
      </c>
      <c r="AQ2026" t="s">
        <v>91</v>
      </c>
      <c r="AR2026" t="s">
        <v>261</v>
      </c>
      <c r="AS2026" t="s"/>
      <c r="AT2026" t="s">
        <v>93</v>
      </c>
      <c r="AU2026" t="s"/>
      <c r="AV2026" t="s"/>
      <c r="AW2026" t="s"/>
      <c r="AX2026" t="s"/>
      <c r="AY2026" t="n">
        <v>4750948</v>
      </c>
      <c r="AZ2026" t="s">
        <v>2859</v>
      </c>
      <c r="BA2026" t="s"/>
      <c r="BB2026" t="n">
        <v>98019</v>
      </c>
      <c r="BC2026" t="n">
        <v>98.747579</v>
      </c>
      <c r="BD2026" t="n">
        <v>8.093391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95</v>
      </c>
    </row>
    <row r="2027" spans="1:70">
      <c r="A2027" t="s">
        <v>145</v>
      </c>
      <c r="B2027" t="s">
        <v>71</v>
      </c>
      <c r="C2027" t="s">
        <v>72</v>
      </c>
      <c r="D2027" t="n">
        <v>2</v>
      </c>
      <c r="E2027" t="s">
        <v>2918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740.74</v>
      </c>
      <c r="L2027" t="s">
        <v>77</v>
      </c>
      <c r="M2027" t="s"/>
      <c r="N2027" t="s">
        <v>2919</v>
      </c>
      <c r="O2027" t="s">
        <v>79</v>
      </c>
      <c r="P2027" t="s">
        <v>2918</v>
      </c>
      <c r="Q2027" t="s"/>
      <c r="R2027" t="s">
        <v>80</v>
      </c>
      <c r="S2027" t="s">
        <v>1268</v>
      </c>
      <c r="T2027" t="s">
        <v>82</v>
      </c>
      <c r="U2027" t="s">
        <v>83</v>
      </c>
      <c r="V2027" t="s">
        <v>84</v>
      </c>
      <c r="W2027" t="s">
        <v>85</v>
      </c>
      <c r="X2027" t="s"/>
      <c r="Y2027" t="s">
        <v>86</v>
      </c>
      <c r="Z2027">
        <f>HYPERLINK("https://hotelmonitor-cachepage.eclerx.com/savepage/tk_15442514398442159_sr_2150.html","info")</f>
        <v/>
      </c>
      <c r="AA2027" t="n">
        <v>-6632370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517</v>
      </c>
      <c r="AQ2027" t="s">
        <v>91</v>
      </c>
      <c r="AR2027" t="s">
        <v>92</v>
      </c>
      <c r="AS2027" t="s"/>
      <c r="AT2027" t="s">
        <v>93</v>
      </c>
      <c r="AU2027" t="s"/>
      <c r="AV2027" t="s"/>
      <c r="AW2027" t="s"/>
      <c r="AX2027" t="s"/>
      <c r="AY2027" t="n">
        <v>6632370</v>
      </c>
      <c r="AZ2027" t="s">
        <v>2920</v>
      </c>
      <c r="BA2027" t="s"/>
      <c r="BB2027" t="n">
        <v>1158555</v>
      </c>
      <c r="BC2027" t="n">
        <v>98.96958923339839</v>
      </c>
      <c r="BD2027" t="n">
        <v>7.81117391586304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119</v>
      </c>
    </row>
    <row r="2028" spans="1:70">
      <c r="A2028" t="s">
        <v>145</v>
      </c>
      <c r="B2028" t="s">
        <v>71</v>
      </c>
      <c r="C2028" t="s">
        <v>72</v>
      </c>
      <c r="D2028" t="n">
        <v>2</v>
      </c>
      <c r="E2028" t="s">
        <v>2918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833.33</v>
      </c>
      <c r="L2028" t="s">
        <v>77</v>
      </c>
      <c r="M2028" t="s"/>
      <c r="N2028" t="s">
        <v>2921</v>
      </c>
      <c r="O2028" t="s">
        <v>79</v>
      </c>
      <c r="P2028" t="s">
        <v>2918</v>
      </c>
      <c r="Q2028" t="s"/>
      <c r="R2028" t="s">
        <v>80</v>
      </c>
      <c r="S2028" t="s">
        <v>524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HYPERLINK("https://hotelmonitor-cachepage.eclerx.com/savepage/tk_15442514398442159_sr_2150.html","info")</f>
        <v/>
      </c>
      <c r="AA2028" t="n">
        <v>-6632370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517</v>
      </c>
      <c r="AQ2028" t="s">
        <v>91</v>
      </c>
      <c r="AR2028" t="s">
        <v>92</v>
      </c>
      <c r="AS2028" t="s"/>
      <c r="AT2028" t="s">
        <v>93</v>
      </c>
      <c r="AU2028" t="s"/>
      <c r="AV2028" t="s"/>
      <c r="AW2028" t="s"/>
      <c r="AX2028" t="s"/>
      <c r="AY2028" t="n">
        <v>6632370</v>
      </c>
      <c r="AZ2028" t="s">
        <v>2920</v>
      </c>
      <c r="BA2028" t="s"/>
      <c r="BB2028" t="n">
        <v>1158555</v>
      </c>
      <c r="BC2028" t="n">
        <v>98.96958923339839</v>
      </c>
      <c r="BD2028" t="n">
        <v>7.81117391586304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119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2922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764.66</v>
      </c>
      <c r="L2029" t="s">
        <v>77</v>
      </c>
      <c r="M2029" t="s"/>
      <c r="N2029" t="s">
        <v>2923</v>
      </c>
      <c r="O2029" t="s">
        <v>79</v>
      </c>
      <c r="P2029" t="s">
        <v>2922</v>
      </c>
      <c r="Q2029" t="s"/>
      <c r="R2029" t="s">
        <v>80</v>
      </c>
      <c r="S2029" t="s">
        <v>524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HYPERLINK("https://hotelmonitor-cachepage.eclerx.com/savepage/tk_15442507287842996_sr_2150.html","info")</f>
        <v/>
      </c>
      <c r="AA2029" t="n">
        <v>-3791754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367</v>
      </c>
      <c r="AQ2029" t="s">
        <v>91</v>
      </c>
      <c r="AR2029" t="s">
        <v>92</v>
      </c>
      <c r="AS2029" t="s"/>
      <c r="AT2029" t="s">
        <v>93</v>
      </c>
      <c r="AU2029" t="s"/>
      <c r="AV2029" t="s"/>
      <c r="AW2029" t="s"/>
      <c r="AX2029" t="s"/>
      <c r="AY2029" t="n">
        <v>3791754</v>
      </c>
      <c r="AZ2029" t="s">
        <v>2924</v>
      </c>
      <c r="BA2029" t="s"/>
      <c r="BB2029" t="n">
        <v>444214</v>
      </c>
      <c r="BC2029" t="n">
        <v>98.9394022012129</v>
      </c>
      <c r="BD2029" t="n">
        <v>8.207353268243819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95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2922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1274.42</v>
      </c>
      <c r="L2030" t="s">
        <v>77</v>
      </c>
      <c r="M2030" t="s"/>
      <c r="N2030" t="s">
        <v>2923</v>
      </c>
      <c r="O2030" t="s">
        <v>79</v>
      </c>
      <c r="P2030" t="s">
        <v>2922</v>
      </c>
      <c r="Q2030" t="s"/>
      <c r="R2030" t="s">
        <v>80</v>
      </c>
      <c r="S2030" t="s">
        <v>571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>
        <f>HYPERLINK("https://hotelmonitor-cachepage.eclerx.com/savepage/tk_15442507287842996_sr_2150.html","info")</f>
        <v/>
      </c>
      <c r="AA2030" t="n">
        <v>-3791754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367</v>
      </c>
      <c r="AQ2030" t="s">
        <v>91</v>
      </c>
      <c r="AR2030" t="s">
        <v>92</v>
      </c>
      <c r="AS2030" t="s"/>
      <c r="AT2030" t="s">
        <v>93</v>
      </c>
      <c r="AU2030" t="s"/>
      <c r="AV2030" t="s"/>
      <c r="AW2030" t="s"/>
      <c r="AX2030" t="s"/>
      <c r="AY2030" t="n">
        <v>3791754</v>
      </c>
      <c r="AZ2030" t="s">
        <v>2924</v>
      </c>
      <c r="BA2030" t="s"/>
      <c r="BB2030" t="n">
        <v>444214</v>
      </c>
      <c r="BC2030" t="n">
        <v>98.9394022012129</v>
      </c>
      <c r="BD2030" t="n">
        <v>8.207353268243819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95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2925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1796.45</v>
      </c>
      <c r="L2031" t="s">
        <v>77</v>
      </c>
      <c r="M2031" t="s"/>
      <c r="N2031" t="s">
        <v>2926</v>
      </c>
      <c r="O2031" t="s">
        <v>79</v>
      </c>
      <c r="P2031" t="s">
        <v>2925</v>
      </c>
      <c r="Q2031" t="s"/>
      <c r="R2031" t="s">
        <v>80</v>
      </c>
      <c r="S2031" t="s">
        <v>2927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>
        <f>HYPERLINK("https://hotelmonitor-cachepage.eclerx.com/savepage/tk_15442507843435292_sr_2150.html","info")</f>
        <v/>
      </c>
      <c r="AA2031" t="n">
        <v>-3791793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89</v>
      </c>
      <c r="AO2031" t="s">
        <v>2928</v>
      </c>
      <c r="AP2031" t="n">
        <v>393</v>
      </c>
      <c r="AQ2031" t="s">
        <v>91</v>
      </c>
      <c r="AR2031" t="s">
        <v>71</v>
      </c>
      <c r="AS2031" t="s"/>
      <c r="AT2031" t="s">
        <v>93</v>
      </c>
      <c r="AU2031" t="s"/>
      <c r="AV2031" t="s"/>
      <c r="AW2031" t="s"/>
      <c r="AX2031" t="s"/>
      <c r="AY2031" t="n">
        <v>3791793</v>
      </c>
      <c r="AZ2031" t="s">
        <v>2929</v>
      </c>
      <c r="BA2031" t="s"/>
      <c r="BB2031" t="n">
        <v>1619983</v>
      </c>
      <c r="BC2031" t="n">
        <v>98.8170889019966</v>
      </c>
      <c r="BD2031" t="n">
        <v>8.041398739745381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95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2925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2017.51</v>
      </c>
      <c r="L2032" t="s">
        <v>77</v>
      </c>
      <c r="M2032" t="s"/>
      <c r="N2032" t="s">
        <v>2926</v>
      </c>
      <c r="O2032" t="s">
        <v>79</v>
      </c>
      <c r="P2032" t="s">
        <v>2925</v>
      </c>
      <c r="Q2032" t="s"/>
      <c r="R2032" t="s">
        <v>80</v>
      </c>
      <c r="S2032" t="s">
        <v>2930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>
        <f>HYPERLINK("https://hotelmonitor-cachepage.eclerx.com/savepage/tk_15442507843435292_sr_2150.html","info")</f>
        <v/>
      </c>
      <c r="AA2032" t="n">
        <v>-3791793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89</v>
      </c>
      <c r="AO2032" t="s">
        <v>2931</v>
      </c>
      <c r="AP2032" t="n">
        <v>393</v>
      </c>
      <c r="AQ2032" t="s">
        <v>91</v>
      </c>
      <c r="AR2032" t="s">
        <v>71</v>
      </c>
      <c r="AS2032" t="s"/>
      <c r="AT2032" t="s">
        <v>93</v>
      </c>
      <c r="AU2032" t="s"/>
      <c r="AV2032" t="s"/>
      <c r="AW2032" t="s"/>
      <c r="AX2032" t="s"/>
      <c r="AY2032" t="n">
        <v>3791793</v>
      </c>
      <c r="AZ2032" t="s">
        <v>2929</v>
      </c>
      <c r="BA2032" t="s"/>
      <c r="BB2032" t="n">
        <v>1619983</v>
      </c>
      <c r="BC2032" t="n">
        <v>98.8170889019966</v>
      </c>
      <c r="BD2032" t="n">
        <v>8.041398739745381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95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2925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2146.47</v>
      </c>
      <c r="L2033" t="s">
        <v>77</v>
      </c>
      <c r="M2033" t="s"/>
      <c r="N2033" t="s">
        <v>2926</v>
      </c>
      <c r="O2033" t="s">
        <v>79</v>
      </c>
      <c r="P2033" t="s">
        <v>2925</v>
      </c>
      <c r="Q2033" t="s"/>
      <c r="R2033" t="s">
        <v>80</v>
      </c>
      <c r="S2033" t="s">
        <v>2932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HYPERLINK("https://hotelmonitor-cachepage.eclerx.com/savepage/tk_15442507843435292_sr_2150.html","info")</f>
        <v/>
      </c>
      <c r="AA2033" t="n">
        <v>-3791793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393</v>
      </c>
      <c r="AQ2033" t="s">
        <v>91</v>
      </c>
      <c r="AR2033" t="s">
        <v>71</v>
      </c>
      <c r="AS2033" t="s"/>
      <c r="AT2033" t="s">
        <v>93</v>
      </c>
      <c r="AU2033" t="s"/>
      <c r="AV2033" t="s"/>
      <c r="AW2033" t="s"/>
      <c r="AX2033" t="s"/>
      <c r="AY2033" t="n">
        <v>3791793</v>
      </c>
      <c r="AZ2033" t="s">
        <v>2929</v>
      </c>
      <c r="BA2033" t="s"/>
      <c r="BB2033" t="n">
        <v>1619983</v>
      </c>
      <c r="BC2033" t="n">
        <v>98.8170889019966</v>
      </c>
      <c r="BD2033" t="n">
        <v>8.041398739745381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95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2925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2688.04</v>
      </c>
      <c r="L2034" t="s">
        <v>77</v>
      </c>
      <c r="M2034" t="s"/>
      <c r="N2034" t="s">
        <v>2926</v>
      </c>
      <c r="O2034" t="s">
        <v>79</v>
      </c>
      <c r="P2034" t="s">
        <v>2925</v>
      </c>
      <c r="Q2034" t="s"/>
      <c r="R2034" t="s">
        <v>80</v>
      </c>
      <c r="S2034" t="s">
        <v>2933</v>
      </c>
      <c r="T2034" t="s">
        <v>82</v>
      </c>
      <c r="U2034" t="s">
        <v>83</v>
      </c>
      <c r="V2034" t="s">
        <v>84</v>
      </c>
      <c r="W2034" t="s">
        <v>105</v>
      </c>
      <c r="X2034" t="s"/>
      <c r="Y2034" t="s">
        <v>86</v>
      </c>
      <c r="Z2034">
        <f>HYPERLINK("https://hotelmonitor-cachepage.eclerx.com/savepage/tk_15442507843435292_sr_2150.html","info")</f>
        <v/>
      </c>
      <c r="AA2034" t="n">
        <v>-3791793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89</v>
      </c>
      <c r="AO2034" t="s">
        <v>2934</v>
      </c>
      <c r="AP2034" t="n">
        <v>393</v>
      </c>
      <c r="AQ2034" t="s">
        <v>91</v>
      </c>
      <c r="AR2034" t="s">
        <v>71</v>
      </c>
      <c r="AS2034" t="s"/>
      <c r="AT2034" t="s">
        <v>93</v>
      </c>
      <c r="AU2034" t="s"/>
      <c r="AV2034" t="s"/>
      <c r="AW2034" t="s"/>
      <c r="AX2034" t="s"/>
      <c r="AY2034" t="n">
        <v>3791793</v>
      </c>
      <c r="AZ2034" t="s">
        <v>2929</v>
      </c>
      <c r="BA2034" t="s"/>
      <c r="BB2034" t="n">
        <v>1619983</v>
      </c>
      <c r="BC2034" t="n">
        <v>98.8170889019966</v>
      </c>
      <c r="BD2034" t="n">
        <v>8.041398739745381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95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2925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2986.71</v>
      </c>
      <c r="L2035" t="s">
        <v>77</v>
      </c>
      <c r="M2035" t="s"/>
      <c r="N2035" t="s">
        <v>2926</v>
      </c>
      <c r="O2035" t="s">
        <v>79</v>
      </c>
      <c r="P2035" t="s">
        <v>2925</v>
      </c>
      <c r="Q2035" t="s"/>
      <c r="R2035" t="s">
        <v>80</v>
      </c>
      <c r="S2035" t="s">
        <v>2935</v>
      </c>
      <c r="T2035" t="s">
        <v>82</v>
      </c>
      <c r="U2035" t="s">
        <v>83</v>
      </c>
      <c r="V2035" t="s">
        <v>84</v>
      </c>
      <c r="W2035" t="s">
        <v>105</v>
      </c>
      <c r="X2035" t="s"/>
      <c r="Y2035" t="s">
        <v>86</v>
      </c>
      <c r="Z2035">
        <f>HYPERLINK("https://hotelmonitor-cachepage.eclerx.com/savepage/tk_15442507843435292_sr_2150.html","info")</f>
        <v/>
      </c>
      <c r="AA2035" t="n">
        <v>-3791793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89</v>
      </c>
      <c r="AO2035" t="s">
        <v>2279</v>
      </c>
      <c r="AP2035" t="n">
        <v>393</v>
      </c>
      <c r="AQ2035" t="s">
        <v>91</v>
      </c>
      <c r="AR2035" t="s">
        <v>71</v>
      </c>
      <c r="AS2035" t="s"/>
      <c r="AT2035" t="s">
        <v>93</v>
      </c>
      <c r="AU2035" t="s"/>
      <c r="AV2035" t="s"/>
      <c r="AW2035" t="s"/>
      <c r="AX2035" t="s"/>
      <c r="AY2035" t="n">
        <v>3791793</v>
      </c>
      <c r="AZ2035" t="s">
        <v>2929</v>
      </c>
      <c r="BA2035" t="s"/>
      <c r="BB2035" t="n">
        <v>1619983</v>
      </c>
      <c r="BC2035" t="n">
        <v>98.8170889019966</v>
      </c>
      <c r="BD2035" t="n">
        <v>8.041398739745381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95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2925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3177.61</v>
      </c>
      <c r="L2036" t="s">
        <v>77</v>
      </c>
      <c r="M2036" t="s"/>
      <c r="N2036" t="s">
        <v>2926</v>
      </c>
      <c r="O2036" t="s">
        <v>79</v>
      </c>
      <c r="P2036" t="s">
        <v>2925</v>
      </c>
      <c r="Q2036" t="s"/>
      <c r="R2036" t="s">
        <v>80</v>
      </c>
      <c r="S2036" t="s">
        <v>2936</v>
      </c>
      <c r="T2036" t="s">
        <v>82</v>
      </c>
      <c r="U2036" t="s">
        <v>83</v>
      </c>
      <c r="V2036" t="s">
        <v>84</v>
      </c>
      <c r="W2036" t="s">
        <v>105</v>
      </c>
      <c r="X2036" t="s"/>
      <c r="Y2036" t="s">
        <v>86</v>
      </c>
      <c r="Z2036">
        <f>HYPERLINK("https://hotelmonitor-cachepage.eclerx.com/savepage/tk_15442507843435292_sr_2150.html","info")</f>
        <v/>
      </c>
      <c r="AA2036" t="n">
        <v>-3791793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393</v>
      </c>
      <c r="AQ2036" t="s">
        <v>91</v>
      </c>
      <c r="AR2036" t="s">
        <v>71</v>
      </c>
      <c r="AS2036" t="s"/>
      <c r="AT2036" t="s">
        <v>93</v>
      </c>
      <c r="AU2036" t="s"/>
      <c r="AV2036" t="s"/>
      <c r="AW2036" t="s"/>
      <c r="AX2036" t="s"/>
      <c r="AY2036" t="n">
        <v>3791793</v>
      </c>
      <c r="AZ2036" t="s">
        <v>2929</v>
      </c>
      <c r="BA2036" t="s"/>
      <c r="BB2036" t="n">
        <v>1619983</v>
      </c>
      <c r="BC2036" t="n">
        <v>98.8170889019966</v>
      </c>
      <c r="BD2036" t="n">
        <v>8.041398739745381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95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2925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2688.04</v>
      </c>
      <c r="L2037" t="s">
        <v>77</v>
      </c>
      <c r="M2037" t="s"/>
      <c r="N2037" t="s">
        <v>722</v>
      </c>
      <c r="O2037" t="s">
        <v>79</v>
      </c>
      <c r="P2037" t="s">
        <v>2925</v>
      </c>
      <c r="Q2037" t="s"/>
      <c r="R2037" t="s">
        <v>80</v>
      </c>
      <c r="S2037" t="s">
        <v>2933</v>
      </c>
      <c r="T2037" t="s">
        <v>82</v>
      </c>
      <c r="U2037" t="s">
        <v>83</v>
      </c>
      <c r="V2037" t="s">
        <v>84</v>
      </c>
      <c r="W2037" t="s">
        <v>105</v>
      </c>
      <c r="X2037" t="s"/>
      <c r="Y2037" t="s">
        <v>86</v>
      </c>
      <c r="Z2037">
        <f>HYPERLINK("https://hotelmonitor-cachepage.eclerx.com/savepage/tk_15442507843435292_sr_2150.html","info")</f>
        <v/>
      </c>
      <c r="AA2037" t="n">
        <v>-3791793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89</v>
      </c>
      <c r="AO2037" t="s">
        <v>2934</v>
      </c>
      <c r="AP2037" t="n">
        <v>393</v>
      </c>
      <c r="AQ2037" t="s">
        <v>91</v>
      </c>
      <c r="AR2037" t="s">
        <v>71</v>
      </c>
      <c r="AS2037" t="s"/>
      <c r="AT2037" t="s">
        <v>93</v>
      </c>
      <c r="AU2037" t="s"/>
      <c r="AV2037" t="s"/>
      <c r="AW2037" t="s"/>
      <c r="AX2037" t="s"/>
      <c r="AY2037" t="n">
        <v>3791793</v>
      </c>
      <c r="AZ2037" t="s">
        <v>2929</v>
      </c>
      <c r="BA2037" t="s"/>
      <c r="BB2037" t="n">
        <v>1619983</v>
      </c>
      <c r="BC2037" t="n">
        <v>98.8170889019966</v>
      </c>
      <c r="BD2037" t="n">
        <v>8.041398739745381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95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2925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2986.71</v>
      </c>
      <c r="L2038" t="s">
        <v>77</v>
      </c>
      <c r="M2038" t="s"/>
      <c r="N2038" t="s">
        <v>722</v>
      </c>
      <c r="O2038" t="s">
        <v>79</v>
      </c>
      <c r="P2038" t="s">
        <v>2925</v>
      </c>
      <c r="Q2038" t="s"/>
      <c r="R2038" t="s">
        <v>80</v>
      </c>
      <c r="S2038" t="s">
        <v>2935</v>
      </c>
      <c r="T2038" t="s">
        <v>82</v>
      </c>
      <c r="U2038" t="s">
        <v>83</v>
      </c>
      <c r="V2038" t="s">
        <v>84</v>
      </c>
      <c r="W2038" t="s">
        <v>105</v>
      </c>
      <c r="X2038" t="s"/>
      <c r="Y2038" t="s">
        <v>86</v>
      </c>
      <c r="Z2038">
        <f>HYPERLINK("https://hotelmonitor-cachepage.eclerx.com/savepage/tk_15442507843435292_sr_2150.html","info")</f>
        <v/>
      </c>
      <c r="AA2038" t="n">
        <v>-3791793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89</v>
      </c>
      <c r="AO2038" t="s">
        <v>2279</v>
      </c>
      <c r="AP2038" t="n">
        <v>393</v>
      </c>
      <c r="AQ2038" t="s">
        <v>91</v>
      </c>
      <c r="AR2038" t="s">
        <v>71</v>
      </c>
      <c r="AS2038" t="s"/>
      <c r="AT2038" t="s">
        <v>93</v>
      </c>
      <c r="AU2038" t="s"/>
      <c r="AV2038" t="s"/>
      <c r="AW2038" t="s"/>
      <c r="AX2038" t="s"/>
      <c r="AY2038" t="n">
        <v>3791793</v>
      </c>
      <c r="AZ2038" t="s">
        <v>2929</v>
      </c>
      <c r="BA2038" t="s"/>
      <c r="BB2038" t="n">
        <v>1619983</v>
      </c>
      <c r="BC2038" t="n">
        <v>98.8170889019966</v>
      </c>
      <c r="BD2038" t="n">
        <v>8.041398739745381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95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2925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3177.61</v>
      </c>
      <c r="L2039" t="s">
        <v>77</v>
      </c>
      <c r="M2039" t="s"/>
      <c r="N2039" t="s">
        <v>722</v>
      </c>
      <c r="O2039" t="s">
        <v>79</v>
      </c>
      <c r="P2039" t="s">
        <v>2925</v>
      </c>
      <c r="Q2039" t="s"/>
      <c r="R2039" t="s">
        <v>80</v>
      </c>
      <c r="S2039" t="s">
        <v>2936</v>
      </c>
      <c r="T2039" t="s">
        <v>82</v>
      </c>
      <c r="U2039" t="s">
        <v>83</v>
      </c>
      <c r="V2039" t="s">
        <v>84</v>
      </c>
      <c r="W2039" t="s">
        <v>105</v>
      </c>
      <c r="X2039" t="s"/>
      <c r="Y2039" t="s">
        <v>86</v>
      </c>
      <c r="Z2039">
        <f>HYPERLINK("https://hotelmonitor-cachepage.eclerx.com/savepage/tk_15442507843435292_sr_2150.html","info")</f>
        <v/>
      </c>
      <c r="AA2039" t="n">
        <v>-3791793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393</v>
      </c>
      <c r="AQ2039" t="s">
        <v>91</v>
      </c>
      <c r="AR2039" t="s">
        <v>71</v>
      </c>
      <c r="AS2039" t="s"/>
      <c r="AT2039" t="s">
        <v>93</v>
      </c>
      <c r="AU2039" t="s"/>
      <c r="AV2039" t="s"/>
      <c r="AW2039" t="s"/>
      <c r="AX2039" t="s"/>
      <c r="AY2039" t="n">
        <v>3791793</v>
      </c>
      <c r="AZ2039" t="s">
        <v>2929</v>
      </c>
      <c r="BA2039" t="s"/>
      <c r="BB2039" t="n">
        <v>1619983</v>
      </c>
      <c r="BC2039" t="n">
        <v>98.8170889019966</v>
      </c>
      <c r="BD2039" t="n">
        <v>8.041398739745381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95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2925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3186.49</v>
      </c>
      <c r="L2040" t="s">
        <v>77</v>
      </c>
      <c r="M2040" t="s"/>
      <c r="N2040" t="s">
        <v>2937</v>
      </c>
      <c r="O2040" t="s">
        <v>79</v>
      </c>
      <c r="P2040" t="s">
        <v>2925</v>
      </c>
      <c r="Q2040" t="s"/>
      <c r="R2040" t="s">
        <v>80</v>
      </c>
      <c r="S2040" t="s">
        <v>2938</v>
      </c>
      <c r="T2040" t="s">
        <v>82</v>
      </c>
      <c r="U2040" t="s">
        <v>83</v>
      </c>
      <c r="V2040" t="s">
        <v>84</v>
      </c>
      <c r="W2040" t="s">
        <v>105</v>
      </c>
      <c r="X2040" t="s"/>
      <c r="Y2040" t="s">
        <v>86</v>
      </c>
      <c r="Z2040">
        <f>HYPERLINK("https://hotelmonitor-cachepage.eclerx.com/savepage/tk_15442507843435292_sr_2150.html","info")</f>
        <v/>
      </c>
      <c r="AA2040" t="n">
        <v>-3791793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89</v>
      </c>
      <c r="AO2040" t="s">
        <v>2939</v>
      </c>
      <c r="AP2040" t="n">
        <v>393</v>
      </c>
      <c r="AQ2040" t="s">
        <v>91</v>
      </c>
      <c r="AR2040" t="s">
        <v>71</v>
      </c>
      <c r="AS2040" t="s"/>
      <c r="AT2040" t="s">
        <v>93</v>
      </c>
      <c r="AU2040" t="s"/>
      <c r="AV2040" t="s"/>
      <c r="AW2040" t="s"/>
      <c r="AX2040" t="s"/>
      <c r="AY2040" t="n">
        <v>3791793</v>
      </c>
      <c r="AZ2040" t="s">
        <v>2929</v>
      </c>
      <c r="BA2040" t="s"/>
      <c r="BB2040" t="n">
        <v>1619983</v>
      </c>
      <c r="BC2040" t="n">
        <v>98.8170889019966</v>
      </c>
      <c r="BD2040" t="n">
        <v>8.041398739745381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95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2925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3311.1</v>
      </c>
      <c r="L2041" t="s">
        <v>77</v>
      </c>
      <c r="M2041" t="s"/>
      <c r="N2041" t="s">
        <v>2937</v>
      </c>
      <c r="O2041" t="s">
        <v>79</v>
      </c>
      <c r="P2041" t="s">
        <v>2925</v>
      </c>
      <c r="Q2041" t="s"/>
      <c r="R2041" t="s">
        <v>80</v>
      </c>
      <c r="S2041" t="s">
        <v>2940</v>
      </c>
      <c r="T2041" t="s">
        <v>82</v>
      </c>
      <c r="U2041" t="s">
        <v>83</v>
      </c>
      <c r="V2041" t="s">
        <v>84</v>
      </c>
      <c r="W2041" t="s">
        <v>105</v>
      </c>
      <c r="X2041" t="s"/>
      <c r="Y2041" t="s">
        <v>86</v>
      </c>
      <c r="Z2041">
        <f>HYPERLINK("https://hotelmonitor-cachepage.eclerx.com/savepage/tk_15442507843435292_sr_2150.html","info")</f>
        <v/>
      </c>
      <c r="AA2041" t="n">
        <v>-3791793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89</v>
      </c>
      <c r="AO2041" t="s">
        <v>2941</v>
      </c>
      <c r="AP2041" t="n">
        <v>393</v>
      </c>
      <c r="AQ2041" t="s">
        <v>91</v>
      </c>
      <c r="AR2041" t="s">
        <v>71</v>
      </c>
      <c r="AS2041" t="s"/>
      <c r="AT2041" t="s">
        <v>93</v>
      </c>
      <c r="AU2041" t="s"/>
      <c r="AV2041" t="s"/>
      <c r="AW2041" t="s"/>
      <c r="AX2041" t="s"/>
      <c r="AY2041" t="n">
        <v>3791793</v>
      </c>
      <c r="AZ2041" t="s">
        <v>2929</v>
      </c>
      <c r="BA2041" t="s"/>
      <c r="BB2041" t="n">
        <v>1619983</v>
      </c>
      <c r="BC2041" t="n">
        <v>98.8170889019966</v>
      </c>
      <c r="BD2041" t="n">
        <v>8.041398739745381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95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2925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3540.54</v>
      </c>
      <c r="L2042" t="s">
        <v>77</v>
      </c>
      <c r="M2042" t="s"/>
      <c r="N2042" t="s">
        <v>2937</v>
      </c>
      <c r="O2042" t="s">
        <v>79</v>
      </c>
      <c r="P2042" t="s">
        <v>2925</v>
      </c>
      <c r="Q2042" t="s"/>
      <c r="R2042" t="s">
        <v>80</v>
      </c>
      <c r="S2042" t="s">
        <v>2942</v>
      </c>
      <c r="T2042" t="s">
        <v>82</v>
      </c>
      <c r="U2042" t="s">
        <v>83</v>
      </c>
      <c r="V2042" t="s">
        <v>84</v>
      </c>
      <c r="W2042" t="s">
        <v>105</v>
      </c>
      <c r="X2042" t="s"/>
      <c r="Y2042" t="s">
        <v>86</v>
      </c>
      <c r="Z2042">
        <f>HYPERLINK("https://hotelmonitor-cachepage.eclerx.com/savepage/tk_15442507843435292_sr_2150.html","info")</f>
        <v/>
      </c>
      <c r="AA2042" t="n">
        <v>-3791793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89</v>
      </c>
      <c r="AO2042" t="s">
        <v>1578</v>
      </c>
      <c r="AP2042" t="n">
        <v>393</v>
      </c>
      <c r="AQ2042" t="s">
        <v>91</v>
      </c>
      <c r="AR2042" t="s">
        <v>71</v>
      </c>
      <c r="AS2042" t="s"/>
      <c r="AT2042" t="s">
        <v>93</v>
      </c>
      <c r="AU2042" t="s"/>
      <c r="AV2042" t="s"/>
      <c r="AW2042" t="s"/>
      <c r="AX2042" t="s"/>
      <c r="AY2042" t="n">
        <v>3791793</v>
      </c>
      <c r="AZ2042" t="s">
        <v>2929</v>
      </c>
      <c r="BA2042" t="s"/>
      <c r="BB2042" t="n">
        <v>1619983</v>
      </c>
      <c r="BC2042" t="n">
        <v>98.8170889019966</v>
      </c>
      <c r="BD2042" t="n">
        <v>8.041398739745381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95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2925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3679</v>
      </c>
      <c r="L2043" t="s">
        <v>77</v>
      </c>
      <c r="M2043" t="s"/>
      <c r="N2043" t="s">
        <v>2937</v>
      </c>
      <c r="O2043" t="s">
        <v>79</v>
      </c>
      <c r="P2043" t="s">
        <v>2925</v>
      </c>
      <c r="Q2043" t="s"/>
      <c r="R2043" t="s">
        <v>80</v>
      </c>
      <c r="S2043" t="s">
        <v>2943</v>
      </c>
      <c r="T2043" t="s">
        <v>82</v>
      </c>
      <c r="U2043" t="s">
        <v>83</v>
      </c>
      <c r="V2043" t="s">
        <v>84</v>
      </c>
      <c r="W2043" t="s">
        <v>105</v>
      </c>
      <c r="X2043" t="s"/>
      <c r="Y2043" t="s">
        <v>86</v>
      </c>
      <c r="Z2043">
        <f>HYPERLINK("https://hotelmonitor-cachepage.eclerx.com/savepage/tk_15442507843435292_sr_2150.html","info")</f>
        <v/>
      </c>
      <c r="AA2043" t="n">
        <v>-3791793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89</v>
      </c>
      <c r="AO2043" t="s">
        <v>2944</v>
      </c>
      <c r="AP2043" t="n">
        <v>393</v>
      </c>
      <c r="AQ2043" t="s">
        <v>91</v>
      </c>
      <c r="AR2043" t="s">
        <v>71</v>
      </c>
      <c r="AS2043" t="s"/>
      <c r="AT2043" t="s">
        <v>93</v>
      </c>
      <c r="AU2043" t="s"/>
      <c r="AV2043" t="s"/>
      <c r="AW2043" t="s"/>
      <c r="AX2043" t="s"/>
      <c r="AY2043" t="n">
        <v>3791793</v>
      </c>
      <c r="AZ2043" t="s">
        <v>2929</v>
      </c>
      <c r="BA2043" t="s"/>
      <c r="BB2043" t="n">
        <v>1619983</v>
      </c>
      <c r="BC2043" t="n">
        <v>98.8170889019966</v>
      </c>
      <c r="BD2043" t="n">
        <v>8.041398739745381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95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2925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3766.84</v>
      </c>
      <c r="L2044" t="s">
        <v>77</v>
      </c>
      <c r="M2044" t="s"/>
      <c r="N2044" t="s">
        <v>2937</v>
      </c>
      <c r="O2044" t="s">
        <v>79</v>
      </c>
      <c r="P2044" t="s">
        <v>2925</v>
      </c>
      <c r="Q2044" t="s"/>
      <c r="R2044" t="s">
        <v>80</v>
      </c>
      <c r="S2044" t="s">
        <v>2945</v>
      </c>
      <c r="T2044" t="s">
        <v>82</v>
      </c>
      <c r="U2044" t="s">
        <v>83</v>
      </c>
      <c r="V2044" t="s">
        <v>84</v>
      </c>
      <c r="W2044" t="s">
        <v>105</v>
      </c>
      <c r="X2044" t="s"/>
      <c r="Y2044" t="s">
        <v>86</v>
      </c>
      <c r="Z2044">
        <f>HYPERLINK("https://hotelmonitor-cachepage.eclerx.com/savepage/tk_15442507843435292_sr_2150.html","info")</f>
        <v/>
      </c>
      <c r="AA2044" t="n">
        <v>-3791793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393</v>
      </c>
      <c r="AQ2044" t="s">
        <v>91</v>
      </c>
      <c r="AR2044" t="s">
        <v>71</v>
      </c>
      <c r="AS2044" t="s"/>
      <c r="AT2044" t="s">
        <v>93</v>
      </c>
      <c r="AU2044" t="s"/>
      <c r="AV2044" t="s"/>
      <c r="AW2044" t="s"/>
      <c r="AX2044" t="s"/>
      <c r="AY2044" t="n">
        <v>3791793</v>
      </c>
      <c r="AZ2044" t="s">
        <v>2929</v>
      </c>
      <c r="BA2044" t="s"/>
      <c r="BB2044" t="n">
        <v>1619983</v>
      </c>
      <c r="BC2044" t="n">
        <v>98.8170889019966</v>
      </c>
      <c r="BD2044" t="n">
        <v>8.041398739745381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95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2925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3914.14</v>
      </c>
      <c r="L2045" t="s">
        <v>77</v>
      </c>
      <c r="M2045" t="s"/>
      <c r="N2045" t="s">
        <v>2937</v>
      </c>
      <c r="O2045" t="s">
        <v>79</v>
      </c>
      <c r="P2045" t="s">
        <v>2925</v>
      </c>
      <c r="Q2045" t="s"/>
      <c r="R2045" t="s">
        <v>80</v>
      </c>
      <c r="S2045" t="s">
        <v>2946</v>
      </c>
      <c r="T2045" t="s">
        <v>82</v>
      </c>
      <c r="U2045" t="s">
        <v>83</v>
      </c>
      <c r="V2045" t="s">
        <v>84</v>
      </c>
      <c r="W2045" t="s">
        <v>105</v>
      </c>
      <c r="X2045" t="s"/>
      <c r="Y2045" t="s">
        <v>86</v>
      </c>
      <c r="Z2045">
        <f>HYPERLINK("https://hotelmonitor-cachepage.eclerx.com/savepage/tk_15442507843435292_sr_2150.html","info")</f>
        <v/>
      </c>
      <c r="AA2045" t="n">
        <v>-3791793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393</v>
      </c>
      <c r="AQ2045" t="s">
        <v>91</v>
      </c>
      <c r="AR2045" t="s">
        <v>71</v>
      </c>
      <c r="AS2045" t="s"/>
      <c r="AT2045" t="s">
        <v>93</v>
      </c>
      <c r="AU2045" t="s"/>
      <c r="AV2045" t="s"/>
      <c r="AW2045" t="s"/>
      <c r="AX2045" t="s"/>
      <c r="AY2045" t="n">
        <v>3791793</v>
      </c>
      <c r="AZ2045" t="s">
        <v>2929</v>
      </c>
      <c r="BA2045" t="s"/>
      <c r="BB2045" t="n">
        <v>1619983</v>
      </c>
      <c r="BC2045" t="n">
        <v>98.8170889019966</v>
      </c>
      <c r="BD2045" t="n">
        <v>8.041398739745381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95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2925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4147.77</v>
      </c>
      <c r="L2046" t="s">
        <v>77</v>
      </c>
      <c r="M2046" t="s"/>
      <c r="N2046" t="s">
        <v>2947</v>
      </c>
      <c r="O2046" t="s">
        <v>79</v>
      </c>
      <c r="P2046" t="s">
        <v>2925</v>
      </c>
      <c r="Q2046" t="s"/>
      <c r="R2046" t="s">
        <v>80</v>
      </c>
      <c r="S2046" t="s">
        <v>2948</v>
      </c>
      <c r="T2046" t="s">
        <v>82</v>
      </c>
      <c r="U2046" t="s">
        <v>83</v>
      </c>
      <c r="V2046" t="s">
        <v>84</v>
      </c>
      <c r="W2046" t="s">
        <v>105</v>
      </c>
      <c r="X2046" t="s"/>
      <c r="Y2046" t="s">
        <v>86</v>
      </c>
      <c r="Z2046">
        <f>HYPERLINK("https://hotelmonitor-cachepage.eclerx.com/savepage/tk_15442507843435292_sr_2150.html","info")</f>
        <v/>
      </c>
      <c r="AA2046" t="n">
        <v>-3791793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89</v>
      </c>
      <c r="AO2046" t="s">
        <v>2949</v>
      </c>
      <c r="AP2046" t="n">
        <v>393</v>
      </c>
      <c r="AQ2046" t="s">
        <v>91</v>
      </c>
      <c r="AR2046" t="s">
        <v>71</v>
      </c>
      <c r="AS2046" t="s"/>
      <c r="AT2046" t="s">
        <v>93</v>
      </c>
      <c r="AU2046" t="s"/>
      <c r="AV2046" t="s"/>
      <c r="AW2046" t="s"/>
      <c r="AX2046" t="s"/>
      <c r="AY2046" t="n">
        <v>3791793</v>
      </c>
      <c r="AZ2046" t="s">
        <v>2929</v>
      </c>
      <c r="BA2046" t="s"/>
      <c r="BB2046" t="n">
        <v>1619983</v>
      </c>
      <c r="BC2046" t="n">
        <v>98.8170889019966</v>
      </c>
      <c r="BD2046" t="n">
        <v>8.041398739745381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95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2925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4343.59</v>
      </c>
      <c r="L2047" t="s">
        <v>77</v>
      </c>
      <c r="M2047" t="s"/>
      <c r="N2047" t="s">
        <v>2947</v>
      </c>
      <c r="O2047" t="s">
        <v>79</v>
      </c>
      <c r="P2047" t="s">
        <v>2925</v>
      </c>
      <c r="Q2047" t="s"/>
      <c r="R2047" t="s">
        <v>80</v>
      </c>
      <c r="S2047" t="s">
        <v>2950</v>
      </c>
      <c r="T2047" t="s">
        <v>82</v>
      </c>
      <c r="U2047" t="s">
        <v>83</v>
      </c>
      <c r="V2047" t="s">
        <v>84</v>
      </c>
      <c r="W2047" t="s">
        <v>105</v>
      </c>
      <c r="X2047" t="s"/>
      <c r="Y2047" t="s">
        <v>86</v>
      </c>
      <c r="Z2047">
        <f>HYPERLINK("https://hotelmonitor-cachepage.eclerx.com/savepage/tk_15442507843435292_sr_2150.html","info")</f>
        <v/>
      </c>
      <c r="AA2047" t="n">
        <v>-3791793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89</v>
      </c>
      <c r="AO2047" t="s">
        <v>2951</v>
      </c>
      <c r="AP2047" t="n">
        <v>393</v>
      </c>
      <c r="AQ2047" t="s">
        <v>91</v>
      </c>
      <c r="AR2047" t="s">
        <v>71</v>
      </c>
      <c r="AS2047" t="s"/>
      <c r="AT2047" t="s">
        <v>93</v>
      </c>
      <c r="AU2047" t="s"/>
      <c r="AV2047" t="s"/>
      <c r="AW2047" t="s"/>
      <c r="AX2047" t="s"/>
      <c r="AY2047" t="n">
        <v>3791793</v>
      </c>
      <c r="AZ2047" t="s">
        <v>2929</v>
      </c>
      <c r="BA2047" t="s"/>
      <c r="BB2047" t="n">
        <v>1619983</v>
      </c>
      <c r="BC2047" t="n">
        <v>98.8170889019966</v>
      </c>
      <c r="BD2047" t="n">
        <v>8.041398739745381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95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2925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4608.64</v>
      </c>
      <c r="L2048" t="s">
        <v>77</v>
      </c>
      <c r="M2048" t="s"/>
      <c r="N2048" t="s">
        <v>2947</v>
      </c>
      <c r="O2048" t="s">
        <v>79</v>
      </c>
      <c r="P2048" t="s">
        <v>2925</v>
      </c>
      <c r="Q2048" t="s"/>
      <c r="R2048" t="s">
        <v>80</v>
      </c>
      <c r="S2048" t="s">
        <v>2952</v>
      </c>
      <c r="T2048" t="s">
        <v>82</v>
      </c>
      <c r="U2048" t="s">
        <v>83</v>
      </c>
      <c r="V2048" t="s">
        <v>84</v>
      </c>
      <c r="W2048" t="s">
        <v>105</v>
      </c>
      <c r="X2048" t="s"/>
      <c r="Y2048" t="s">
        <v>86</v>
      </c>
      <c r="Z2048">
        <f>HYPERLINK("https://hotelmonitor-cachepage.eclerx.com/savepage/tk_15442507843435292_sr_2150.html","info")</f>
        <v/>
      </c>
      <c r="AA2048" t="n">
        <v>-3791793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2953</v>
      </c>
      <c r="AP2048" t="n">
        <v>393</v>
      </c>
      <c r="AQ2048" t="s">
        <v>91</v>
      </c>
      <c r="AR2048" t="s">
        <v>71</v>
      </c>
      <c r="AS2048" t="s"/>
      <c r="AT2048" t="s">
        <v>93</v>
      </c>
      <c r="AU2048" t="s"/>
      <c r="AV2048" t="s"/>
      <c r="AW2048" t="s"/>
      <c r="AX2048" t="s"/>
      <c r="AY2048" t="n">
        <v>3791793</v>
      </c>
      <c r="AZ2048" t="s">
        <v>2929</v>
      </c>
      <c r="BA2048" t="s"/>
      <c r="BB2048" t="n">
        <v>1619983</v>
      </c>
      <c r="BC2048" t="n">
        <v>98.8170889019966</v>
      </c>
      <c r="BD2048" t="n">
        <v>8.041398739745381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95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2925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4826.21</v>
      </c>
      <c r="L2049" t="s">
        <v>77</v>
      </c>
      <c r="M2049" t="s"/>
      <c r="N2049" t="s">
        <v>2947</v>
      </c>
      <c r="O2049" t="s">
        <v>79</v>
      </c>
      <c r="P2049" t="s">
        <v>2925</v>
      </c>
      <c r="Q2049" t="s"/>
      <c r="R2049" t="s">
        <v>80</v>
      </c>
      <c r="S2049" t="s">
        <v>2954</v>
      </c>
      <c r="T2049" t="s">
        <v>82</v>
      </c>
      <c r="U2049" t="s">
        <v>83</v>
      </c>
      <c r="V2049" t="s">
        <v>84</v>
      </c>
      <c r="W2049" t="s">
        <v>105</v>
      </c>
      <c r="X2049" t="s"/>
      <c r="Y2049" t="s">
        <v>86</v>
      </c>
      <c r="Z2049">
        <f>HYPERLINK("https://hotelmonitor-cachepage.eclerx.com/savepage/tk_15442507843435292_sr_2150.html","info")</f>
        <v/>
      </c>
      <c r="AA2049" t="n">
        <v>-3791793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89</v>
      </c>
      <c r="AO2049" t="s">
        <v>1587</v>
      </c>
      <c r="AP2049" t="n">
        <v>393</v>
      </c>
      <c r="AQ2049" t="s">
        <v>91</v>
      </c>
      <c r="AR2049" t="s">
        <v>71</v>
      </c>
      <c r="AS2049" t="s"/>
      <c r="AT2049" t="s">
        <v>93</v>
      </c>
      <c r="AU2049" t="s"/>
      <c r="AV2049" t="s"/>
      <c r="AW2049" t="s"/>
      <c r="AX2049" t="s"/>
      <c r="AY2049" t="n">
        <v>3791793</v>
      </c>
      <c r="AZ2049" t="s">
        <v>2929</v>
      </c>
      <c r="BA2049" t="s"/>
      <c r="BB2049" t="n">
        <v>1619983</v>
      </c>
      <c r="BC2049" t="n">
        <v>98.8170889019966</v>
      </c>
      <c r="BD2049" t="n">
        <v>8.041398739745381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95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2925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4903.2</v>
      </c>
      <c r="L2050" t="s">
        <v>77</v>
      </c>
      <c r="M2050" t="s"/>
      <c r="N2050" t="s">
        <v>2947</v>
      </c>
      <c r="O2050" t="s">
        <v>79</v>
      </c>
      <c r="P2050" t="s">
        <v>2925</v>
      </c>
      <c r="Q2050" t="s"/>
      <c r="R2050" t="s">
        <v>80</v>
      </c>
      <c r="S2050" t="s">
        <v>2955</v>
      </c>
      <c r="T2050" t="s">
        <v>82</v>
      </c>
      <c r="U2050" t="s">
        <v>83</v>
      </c>
      <c r="V2050" t="s">
        <v>84</v>
      </c>
      <c r="W2050" t="s">
        <v>105</v>
      </c>
      <c r="X2050" t="s"/>
      <c r="Y2050" t="s">
        <v>86</v>
      </c>
      <c r="Z2050">
        <f>HYPERLINK("https://hotelmonitor-cachepage.eclerx.com/savepage/tk_15442507843435292_sr_2150.html","info")</f>
        <v/>
      </c>
      <c r="AA2050" t="n">
        <v>-3791793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393</v>
      </c>
      <c r="AQ2050" t="s">
        <v>91</v>
      </c>
      <c r="AR2050" t="s">
        <v>71</v>
      </c>
      <c r="AS2050" t="s"/>
      <c r="AT2050" t="s">
        <v>93</v>
      </c>
      <c r="AU2050" t="s"/>
      <c r="AV2050" t="s"/>
      <c r="AW2050" t="s"/>
      <c r="AX2050" t="s"/>
      <c r="AY2050" t="n">
        <v>3791793</v>
      </c>
      <c r="AZ2050" t="s">
        <v>2929</v>
      </c>
      <c r="BA2050" t="s"/>
      <c r="BB2050" t="n">
        <v>1619983</v>
      </c>
      <c r="BC2050" t="n">
        <v>98.8170889019966</v>
      </c>
      <c r="BD2050" t="n">
        <v>8.041398739745381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95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2925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5134.68</v>
      </c>
      <c r="L2051" t="s">
        <v>77</v>
      </c>
      <c r="M2051" t="s"/>
      <c r="N2051" t="s">
        <v>2947</v>
      </c>
      <c r="O2051" t="s">
        <v>79</v>
      </c>
      <c r="P2051" t="s">
        <v>2925</v>
      </c>
      <c r="Q2051" t="s"/>
      <c r="R2051" t="s">
        <v>80</v>
      </c>
      <c r="S2051" t="s">
        <v>2956</v>
      </c>
      <c r="T2051" t="s">
        <v>82</v>
      </c>
      <c r="U2051" t="s">
        <v>83</v>
      </c>
      <c r="V2051" t="s">
        <v>84</v>
      </c>
      <c r="W2051" t="s">
        <v>105</v>
      </c>
      <c r="X2051" t="s"/>
      <c r="Y2051" t="s">
        <v>86</v>
      </c>
      <c r="Z2051">
        <f>HYPERLINK("https://hotelmonitor-cachepage.eclerx.com/savepage/tk_15442507843435292_sr_2150.html","info")</f>
        <v/>
      </c>
      <c r="AA2051" t="n">
        <v>-3791793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393</v>
      </c>
      <c r="AQ2051" t="s">
        <v>91</v>
      </c>
      <c r="AR2051" t="s">
        <v>71</v>
      </c>
      <c r="AS2051" t="s"/>
      <c r="AT2051" t="s">
        <v>93</v>
      </c>
      <c r="AU2051" t="s"/>
      <c r="AV2051" t="s"/>
      <c r="AW2051" t="s"/>
      <c r="AX2051" t="s"/>
      <c r="AY2051" t="n">
        <v>3791793</v>
      </c>
      <c r="AZ2051" t="s">
        <v>2929</v>
      </c>
      <c r="BA2051" t="s"/>
      <c r="BB2051" t="n">
        <v>1619983</v>
      </c>
      <c r="BC2051" t="n">
        <v>98.8170889019966</v>
      </c>
      <c r="BD2051" t="n">
        <v>8.041398739745381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95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2957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1942.06</v>
      </c>
      <c r="L2052" t="s">
        <v>77</v>
      </c>
      <c r="M2052" t="s"/>
      <c r="N2052" t="s">
        <v>215</v>
      </c>
      <c r="O2052" t="s">
        <v>79</v>
      </c>
      <c r="P2052" t="s">
        <v>2957</v>
      </c>
      <c r="Q2052" t="s"/>
      <c r="R2052" t="s">
        <v>80</v>
      </c>
      <c r="S2052" t="s">
        <v>2958</v>
      </c>
      <c r="T2052" t="s">
        <v>82</v>
      </c>
      <c r="U2052" t="s">
        <v>83</v>
      </c>
      <c r="V2052" t="s">
        <v>84</v>
      </c>
      <c r="W2052" t="s">
        <v>105</v>
      </c>
      <c r="X2052" t="s"/>
      <c r="Y2052" t="s">
        <v>86</v>
      </c>
      <c r="Z2052">
        <f>HYPERLINK("https://hotelmonitor-cachepage.eclerx.com/savepage/tk_15442499368470397_sr_2150.html","info")</f>
        <v/>
      </c>
      <c r="AA2052" t="n">
        <v>-754595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89</v>
      </c>
      <c r="AO2052" t="s">
        <v>2959</v>
      </c>
      <c r="AP2052" t="n">
        <v>34</v>
      </c>
      <c r="AQ2052" t="s">
        <v>91</v>
      </c>
      <c r="AR2052" t="s">
        <v>71</v>
      </c>
      <c r="AS2052" t="s"/>
      <c r="AT2052" t="s">
        <v>93</v>
      </c>
      <c r="AU2052" t="s"/>
      <c r="AV2052" t="s"/>
      <c r="AW2052" t="s"/>
      <c r="AX2052" t="s"/>
      <c r="AY2052" t="n">
        <v>754595</v>
      </c>
      <c r="AZ2052" t="s">
        <v>2960</v>
      </c>
      <c r="BA2052" t="s"/>
      <c r="BB2052" t="n">
        <v>48928</v>
      </c>
      <c r="BC2052" t="n">
        <v>98.82022976875309</v>
      </c>
      <c r="BD2052" t="n">
        <v>8.03316025428729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95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2957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2415.82</v>
      </c>
      <c r="L2053" t="s">
        <v>77</v>
      </c>
      <c r="M2053" t="s"/>
      <c r="N2053" t="s">
        <v>2961</v>
      </c>
      <c r="O2053" t="s">
        <v>79</v>
      </c>
      <c r="P2053" t="s">
        <v>2957</v>
      </c>
      <c r="Q2053" t="s"/>
      <c r="R2053" t="s">
        <v>80</v>
      </c>
      <c r="S2053" t="s">
        <v>2962</v>
      </c>
      <c r="T2053" t="s">
        <v>82</v>
      </c>
      <c r="U2053" t="s">
        <v>83</v>
      </c>
      <c r="V2053" t="s">
        <v>84</v>
      </c>
      <c r="W2053" t="s">
        <v>105</v>
      </c>
      <c r="X2053" t="s"/>
      <c r="Y2053" t="s">
        <v>86</v>
      </c>
      <c r="Z2053">
        <f>HYPERLINK("https://hotelmonitor-cachepage.eclerx.com/savepage/tk_15442499368470397_sr_2150.html","info")</f>
        <v/>
      </c>
      <c r="AA2053" t="n">
        <v>-754595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89</v>
      </c>
      <c r="AO2053" t="s">
        <v>2963</v>
      </c>
      <c r="AP2053" t="n">
        <v>34</v>
      </c>
      <c r="AQ2053" t="s">
        <v>91</v>
      </c>
      <c r="AR2053" t="s">
        <v>71</v>
      </c>
      <c r="AS2053" t="s"/>
      <c r="AT2053" t="s">
        <v>93</v>
      </c>
      <c r="AU2053" t="s"/>
      <c r="AV2053" t="s"/>
      <c r="AW2053" t="s"/>
      <c r="AX2053" t="s"/>
      <c r="AY2053" t="n">
        <v>754595</v>
      </c>
      <c r="AZ2053" t="s">
        <v>2960</v>
      </c>
      <c r="BA2053" t="s"/>
      <c r="BB2053" t="n">
        <v>48928</v>
      </c>
      <c r="BC2053" t="n">
        <v>98.82022976875309</v>
      </c>
      <c r="BD2053" t="n">
        <v>8.03316025428729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95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2964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276.99</v>
      </c>
      <c r="L2054" t="s">
        <v>77</v>
      </c>
      <c r="M2054" t="s"/>
      <c r="N2054" t="s">
        <v>2965</v>
      </c>
      <c r="O2054" t="s">
        <v>79</v>
      </c>
      <c r="P2054" t="s">
        <v>2964</v>
      </c>
      <c r="Q2054" t="s"/>
      <c r="R2054" t="s">
        <v>115</v>
      </c>
      <c r="S2054" t="s">
        <v>2966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>
        <f>HYPERLINK("https://hotelmonitor-cachepage.eclerx.com/savepage/tk_15442506449655442_sr_2150.html","info")</f>
        <v/>
      </c>
      <c r="AA2054" t="n">
        <v>-6078145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89</v>
      </c>
      <c r="AO2054" t="s">
        <v>2967</v>
      </c>
      <c r="AP2054" t="n">
        <v>342</v>
      </c>
      <c r="AQ2054" t="s">
        <v>91</v>
      </c>
      <c r="AR2054" t="s">
        <v>71</v>
      </c>
      <c r="AS2054" t="s"/>
      <c r="AT2054" t="s">
        <v>93</v>
      </c>
      <c r="AU2054" t="s"/>
      <c r="AV2054" t="s"/>
      <c r="AW2054" t="s"/>
      <c r="AX2054" t="s"/>
      <c r="AY2054" t="n">
        <v>6078145</v>
      </c>
      <c r="AZ2054" t="s">
        <v>2968</v>
      </c>
      <c r="BA2054" t="s"/>
      <c r="BB2054" t="n">
        <v>4410176</v>
      </c>
      <c r="BC2054" t="n">
        <v>98.9110949999999</v>
      </c>
      <c r="BD2054" t="n">
        <v>8.062583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95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2964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294.61</v>
      </c>
      <c r="L2055" t="s">
        <v>77</v>
      </c>
      <c r="M2055" t="s"/>
      <c r="N2055" t="s">
        <v>2965</v>
      </c>
      <c r="O2055" t="s">
        <v>79</v>
      </c>
      <c r="P2055" t="s">
        <v>2964</v>
      </c>
      <c r="Q2055" t="s"/>
      <c r="R2055" t="s">
        <v>115</v>
      </c>
      <c r="S2055" t="s">
        <v>689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>
        <f>HYPERLINK("https://hotelmonitor-cachepage.eclerx.com/savepage/tk_15442506449655442_sr_2150.html","info")</f>
        <v/>
      </c>
      <c r="AA2055" t="n">
        <v>-6078145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342</v>
      </c>
      <c r="AQ2055" t="s">
        <v>91</v>
      </c>
      <c r="AR2055" t="s">
        <v>71</v>
      </c>
      <c r="AS2055" t="s"/>
      <c r="AT2055" t="s">
        <v>93</v>
      </c>
      <c r="AU2055" t="s"/>
      <c r="AV2055" t="s"/>
      <c r="AW2055" t="s"/>
      <c r="AX2055" t="s"/>
      <c r="AY2055" t="n">
        <v>6078145</v>
      </c>
      <c r="AZ2055" t="s">
        <v>2968</v>
      </c>
      <c r="BA2055" t="s"/>
      <c r="BB2055" t="n">
        <v>4410176</v>
      </c>
      <c r="BC2055" t="n">
        <v>98.9110949999999</v>
      </c>
      <c r="BD2055" t="n">
        <v>8.062583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95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2964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395.7</v>
      </c>
      <c r="L2056" t="s">
        <v>77</v>
      </c>
      <c r="M2056" t="s"/>
      <c r="N2056" t="s">
        <v>2969</v>
      </c>
      <c r="O2056" t="s">
        <v>79</v>
      </c>
      <c r="P2056" t="s">
        <v>2964</v>
      </c>
      <c r="Q2056" t="s"/>
      <c r="R2056" t="s">
        <v>115</v>
      </c>
      <c r="S2056" t="s">
        <v>2970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>
        <f>HYPERLINK("https://hotelmonitor-cachepage.eclerx.com/savepage/tk_15442506449655442_sr_2150.html","info")</f>
        <v/>
      </c>
      <c r="AA2056" t="n">
        <v>-6078145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89</v>
      </c>
      <c r="AO2056" t="s">
        <v>2971</v>
      </c>
      <c r="AP2056" t="n">
        <v>342</v>
      </c>
      <c r="AQ2056" t="s">
        <v>91</v>
      </c>
      <c r="AR2056" t="s">
        <v>71</v>
      </c>
      <c r="AS2056" t="s"/>
      <c r="AT2056" t="s">
        <v>93</v>
      </c>
      <c r="AU2056" t="s"/>
      <c r="AV2056" t="s"/>
      <c r="AW2056" t="s"/>
      <c r="AX2056" t="s"/>
      <c r="AY2056" t="n">
        <v>6078145</v>
      </c>
      <c r="AZ2056" t="s">
        <v>2968</v>
      </c>
      <c r="BA2056" t="s"/>
      <c r="BB2056" t="n">
        <v>4410176</v>
      </c>
      <c r="BC2056" t="n">
        <v>98.9110949999999</v>
      </c>
      <c r="BD2056" t="n">
        <v>8.062583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95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2964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420.88</v>
      </c>
      <c r="L2057" t="s">
        <v>77</v>
      </c>
      <c r="M2057" t="s"/>
      <c r="N2057" t="s">
        <v>2969</v>
      </c>
      <c r="O2057" t="s">
        <v>79</v>
      </c>
      <c r="P2057" t="s">
        <v>2964</v>
      </c>
      <c r="Q2057" t="s"/>
      <c r="R2057" t="s">
        <v>115</v>
      </c>
      <c r="S2057" t="s">
        <v>2013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>
        <f>HYPERLINK("https://hotelmonitor-cachepage.eclerx.com/savepage/tk_15442506449655442_sr_2150.html","info")</f>
        <v/>
      </c>
      <c r="AA2057" t="n">
        <v>-6078145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342</v>
      </c>
      <c r="AQ2057" t="s">
        <v>91</v>
      </c>
      <c r="AR2057" t="s">
        <v>71</v>
      </c>
      <c r="AS2057" t="s"/>
      <c r="AT2057" t="s">
        <v>93</v>
      </c>
      <c r="AU2057" t="s"/>
      <c r="AV2057" t="s"/>
      <c r="AW2057" t="s"/>
      <c r="AX2057" t="s"/>
      <c r="AY2057" t="n">
        <v>6078145</v>
      </c>
      <c r="AZ2057" t="s">
        <v>2968</v>
      </c>
      <c r="BA2057" t="s"/>
      <c r="BB2057" t="n">
        <v>4410176</v>
      </c>
      <c r="BC2057" t="n">
        <v>98.9110949999999</v>
      </c>
      <c r="BD2057" t="n">
        <v>8.062583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95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2964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559.87</v>
      </c>
      <c r="L2058" t="s">
        <v>77</v>
      </c>
      <c r="M2058" t="s"/>
      <c r="N2058" t="s">
        <v>2972</v>
      </c>
      <c r="O2058" t="s">
        <v>79</v>
      </c>
      <c r="P2058" t="s">
        <v>2964</v>
      </c>
      <c r="Q2058" t="s"/>
      <c r="R2058" t="s">
        <v>115</v>
      </c>
      <c r="S2058" t="s">
        <v>2973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>
        <f>HYPERLINK("https://hotelmonitor-cachepage.eclerx.com/savepage/tk_15442506449655442_sr_2150.html","info")</f>
        <v/>
      </c>
      <c r="AA2058" t="n">
        <v>-6078145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89</v>
      </c>
      <c r="AO2058" t="s">
        <v>497</v>
      </c>
      <c r="AP2058" t="n">
        <v>342</v>
      </c>
      <c r="AQ2058" t="s">
        <v>91</v>
      </c>
      <c r="AR2058" t="s">
        <v>71</v>
      </c>
      <c r="AS2058" t="s"/>
      <c r="AT2058" t="s">
        <v>93</v>
      </c>
      <c r="AU2058" t="s"/>
      <c r="AV2058" t="s"/>
      <c r="AW2058" t="s"/>
      <c r="AX2058" t="s"/>
      <c r="AY2058" t="n">
        <v>6078145</v>
      </c>
      <c r="AZ2058" t="s">
        <v>2968</v>
      </c>
      <c r="BA2058" t="s"/>
      <c r="BB2058" t="n">
        <v>4410176</v>
      </c>
      <c r="BC2058" t="n">
        <v>98.9110949999999</v>
      </c>
      <c r="BD2058" t="n">
        <v>8.062583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95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2964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589.23</v>
      </c>
      <c r="L2059" t="s">
        <v>77</v>
      </c>
      <c r="M2059" t="s"/>
      <c r="N2059" t="s">
        <v>2972</v>
      </c>
      <c r="O2059" t="s">
        <v>79</v>
      </c>
      <c r="P2059" t="s">
        <v>2964</v>
      </c>
      <c r="Q2059" t="s"/>
      <c r="R2059" t="s">
        <v>115</v>
      </c>
      <c r="S2059" t="s">
        <v>498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>
        <f>HYPERLINK("https://hotelmonitor-cachepage.eclerx.com/savepage/tk_15442506449655442_sr_2150.html","info")</f>
        <v/>
      </c>
      <c r="AA2059" t="n">
        <v>-6078145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342</v>
      </c>
      <c r="AQ2059" t="s">
        <v>91</v>
      </c>
      <c r="AR2059" t="s">
        <v>71</v>
      </c>
      <c r="AS2059" t="s"/>
      <c r="AT2059" t="s">
        <v>93</v>
      </c>
      <c r="AU2059" t="s"/>
      <c r="AV2059" t="s"/>
      <c r="AW2059" t="s"/>
      <c r="AX2059" t="s"/>
      <c r="AY2059" t="n">
        <v>6078145</v>
      </c>
      <c r="AZ2059" t="s">
        <v>2968</v>
      </c>
      <c r="BA2059" t="s"/>
      <c r="BB2059" t="n">
        <v>4410176</v>
      </c>
      <c r="BC2059" t="n">
        <v>98.9110949999999</v>
      </c>
      <c r="BD2059" t="n">
        <v>8.062583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95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2974</v>
      </c>
      <c r="F2060" t="n">
        <v>545217</v>
      </c>
      <c r="G2060" t="s">
        <v>74</v>
      </c>
      <c r="H2060" t="s">
        <v>75</v>
      </c>
      <c r="I2060" t="s"/>
      <c r="J2060" t="s">
        <v>76</v>
      </c>
      <c r="K2060" t="n">
        <v>2093.93</v>
      </c>
      <c r="L2060" t="s">
        <v>77</v>
      </c>
      <c r="M2060" t="s"/>
      <c r="N2060" t="s">
        <v>103</v>
      </c>
      <c r="O2060" t="s">
        <v>79</v>
      </c>
      <c r="P2060" t="s">
        <v>2975</v>
      </c>
      <c r="Q2060" t="s"/>
      <c r="R2060" t="s">
        <v>148</v>
      </c>
      <c r="S2060" t="s">
        <v>2976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>
        <f>HYPERLINK("https://hotelmonitor-cachepage.eclerx.com/savepage/tk_15442500883867736_sr_2150.html","info")</f>
        <v/>
      </c>
      <c r="AA2060" t="n">
        <v>89195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2977</v>
      </c>
      <c r="AP2060" t="n">
        <v>108</v>
      </c>
      <c r="AQ2060" t="s">
        <v>91</v>
      </c>
      <c r="AR2060" t="s">
        <v>71</v>
      </c>
      <c r="AS2060" t="s"/>
      <c r="AT2060" t="s">
        <v>93</v>
      </c>
      <c r="AU2060" t="s"/>
      <c r="AV2060" t="s"/>
      <c r="AW2060" t="s"/>
      <c r="AX2060" t="s"/>
      <c r="AY2060" t="n">
        <v>1549379</v>
      </c>
      <c r="AZ2060" t="s">
        <v>2978</v>
      </c>
      <c r="BA2060" t="s"/>
      <c r="BB2060" t="n">
        <v>48929</v>
      </c>
      <c r="BC2060" t="n">
        <v>98.8273429870605</v>
      </c>
      <c r="BD2060" t="n">
        <v>8.03274062353703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95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2974</v>
      </c>
      <c r="F2061" t="n">
        <v>545217</v>
      </c>
      <c r="G2061" t="s">
        <v>74</v>
      </c>
      <c r="H2061" t="s">
        <v>75</v>
      </c>
      <c r="I2061" t="s"/>
      <c r="J2061" t="s">
        <v>76</v>
      </c>
      <c r="K2061" t="n">
        <v>2093.93</v>
      </c>
      <c r="L2061" t="s">
        <v>77</v>
      </c>
      <c r="M2061" t="s"/>
      <c r="N2061" t="s">
        <v>103</v>
      </c>
      <c r="O2061" t="s">
        <v>79</v>
      </c>
      <c r="P2061" t="s">
        <v>2975</v>
      </c>
      <c r="Q2061" t="s"/>
      <c r="R2061" t="s">
        <v>148</v>
      </c>
      <c r="S2061" t="s">
        <v>2976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>
        <f>HYPERLINK("https://hotelmonitor-cachepage.eclerx.com/savepage/tk_15442500883867736_sr_2150.html","info")</f>
        <v/>
      </c>
      <c r="AA2061" t="n">
        <v>89195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2977</v>
      </c>
      <c r="AP2061" t="n">
        <v>108</v>
      </c>
      <c r="AQ2061" t="s">
        <v>91</v>
      </c>
      <c r="AR2061" t="s">
        <v>261</v>
      </c>
      <c r="AS2061" t="s"/>
      <c r="AT2061" t="s">
        <v>93</v>
      </c>
      <c r="AU2061" t="s"/>
      <c r="AV2061" t="s"/>
      <c r="AW2061" t="s"/>
      <c r="AX2061" t="s"/>
      <c r="AY2061" t="n">
        <v>1549379</v>
      </c>
      <c r="AZ2061" t="s">
        <v>2978</v>
      </c>
      <c r="BA2061" t="s"/>
      <c r="BB2061" t="n">
        <v>48929</v>
      </c>
      <c r="BC2061" t="n">
        <v>98.8273429870605</v>
      </c>
      <c r="BD2061" t="n">
        <v>8.03274062353703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95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2974</v>
      </c>
      <c r="F2062" t="n">
        <v>545217</v>
      </c>
      <c r="G2062" t="s">
        <v>74</v>
      </c>
      <c r="H2062" t="s">
        <v>75</v>
      </c>
      <c r="I2062" t="s"/>
      <c r="J2062" t="s">
        <v>76</v>
      </c>
      <c r="K2062" t="n">
        <v>2274.65</v>
      </c>
      <c r="L2062" t="s">
        <v>77</v>
      </c>
      <c r="M2062" t="s"/>
      <c r="N2062" t="s">
        <v>103</v>
      </c>
      <c r="O2062" t="s">
        <v>79</v>
      </c>
      <c r="P2062" t="s">
        <v>2975</v>
      </c>
      <c r="Q2062" t="s"/>
      <c r="R2062" t="s">
        <v>148</v>
      </c>
      <c r="S2062" t="s">
        <v>1892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>
        <f>HYPERLINK("https://hotelmonitor-cachepage.eclerx.com/savepage/tk_15442500883867736_sr_2150.html","info")</f>
        <v/>
      </c>
      <c r="AA2062" t="n">
        <v>89195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89</v>
      </c>
      <c r="AO2062" t="s">
        <v>1076</v>
      </c>
      <c r="AP2062" t="n">
        <v>108</v>
      </c>
      <c r="AQ2062" t="s">
        <v>91</v>
      </c>
      <c r="AR2062" t="s">
        <v>92</v>
      </c>
      <c r="AS2062" t="s"/>
      <c r="AT2062" t="s">
        <v>93</v>
      </c>
      <c r="AU2062" t="s"/>
      <c r="AV2062" t="s"/>
      <c r="AW2062" t="s"/>
      <c r="AX2062" t="s"/>
      <c r="AY2062" t="n">
        <v>1549379</v>
      </c>
      <c r="AZ2062" t="s">
        <v>2978</v>
      </c>
      <c r="BA2062" t="s"/>
      <c r="BB2062" t="n">
        <v>48929</v>
      </c>
      <c r="BC2062" t="n">
        <v>98.8273429870605</v>
      </c>
      <c r="BD2062" t="n">
        <v>8.03274062353703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95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2974</v>
      </c>
      <c r="F2063" t="n">
        <v>545217</v>
      </c>
      <c r="G2063" t="s">
        <v>74</v>
      </c>
      <c r="H2063" t="s">
        <v>75</v>
      </c>
      <c r="I2063" t="s"/>
      <c r="J2063" t="s">
        <v>76</v>
      </c>
      <c r="K2063" t="n">
        <v>2469.44</v>
      </c>
      <c r="L2063" t="s">
        <v>77</v>
      </c>
      <c r="M2063" t="s"/>
      <c r="N2063" t="s">
        <v>103</v>
      </c>
      <c r="O2063" t="s">
        <v>79</v>
      </c>
      <c r="P2063" t="s">
        <v>2975</v>
      </c>
      <c r="Q2063" t="s"/>
      <c r="R2063" t="s">
        <v>148</v>
      </c>
      <c r="S2063" t="s">
        <v>2979</v>
      </c>
      <c r="T2063" t="s">
        <v>82</v>
      </c>
      <c r="U2063" t="s">
        <v>83</v>
      </c>
      <c r="V2063" t="s">
        <v>84</v>
      </c>
      <c r="W2063" t="s">
        <v>105</v>
      </c>
      <c r="X2063" t="s"/>
      <c r="Y2063" t="s">
        <v>86</v>
      </c>
      <c r="Z2063">
        <f>HYPERLINK("https://hotelmonitor-cachepage.eclerx.com/savepage/tk_15442500883867736_sr_2150.html","info")</f>
        <v/>
      </c>
      <c r="AA2063" t="n">
        <v>89195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89</v>
      </c>
      <c r="AO2063" t="s">
        <v>2980</v>
      </c>
      <c r="AP2063" t="n">
        <v>108</v>
      </c>
      <c r="AQ2063" t="s">
        <v>91</v>
      </c>
      <c r="AR2063" t="s">
        <v>71</v>
      </c>
      <c r="AS2063" t="s"/>
      <c r="AT2063" t="s">
        <v>93</v>
      </c>
      <c r="AU2063" t="s"/>
      <c r="AV2063" t="s"/>
      <c r="AW2063" t="s"/>
      <c r="AX2063" t="s"/>
      <c r="AY2063" t="n">
        <v>1549379</v>
      </c>
      <c r="AZ2063" t="s">
        <v>2978</v>
      </c>
      <c r="BA2063" t="s"/>
      <c r="BB2063" t="n">
        <v>48929</v>
      </c>
      <c r="BC2063" t="n">
        <v>98.8273429870605</v>
      </c>
      <c r="BD2063" t="n">
        <v>8.03274062353703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95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2974</v>
      </c>
      <c r="F2064" t="n">
        <v>545217</v>
      </c>
      <c r="G2064" t="s">
        <v>74</v>
      </c>
      <c r="H2064" t="s">
        <v>75</v>
      </c>
      <c r="I2064" t="s"/>
      <c r="J2064" t="s">
        <v>76</v>
      </c>
      <c r="K2064" t="n">
        <v>2469.44</v>
      </c>
      <c r="L2064" t="s">
        <v>77</v>
      </c>
      <c r="M2064" t="s"/>
      <c r="N2064" t="s">
        <v>103</v>
      </c>
      <c r="O2064" t="s">
        <v>79</v>
      </c>
      <c r="P2064" t="s">
        <v>2975</v>
      </c>
      <c r="Q2064" t="s"/>
      <c r="R2064" t="s">
        <v>148</v>
      </c>
      <c r="S2064" t="s">
        <v>2979</v>
      </c>
      <c r="T2064" t="s">
        <v>82</v>
      </c>
      <c r="U2064" t="s">
        <v>83</v>
      </c>
      <c r="V2064" t="s">
        <v>84</v>
      </c>
      <c r="W2064" t="s">
        <v>105</v>
      </c>
      <c r="X2064" t="s"/>
      <c r="Y2064" t="s">
        <v>86</v>
      </c>
      <c r="Z2064">
        <f>HYPERLINK("https://hotelmonitor-cachepage.eclerx.com/savepage/tk_15442500883867736_sr_2150.html","info")</f>
        <v/>
      </c>
      <c r="AA2064" t="n">
        <v>89195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2980</v>
      </c>
      <c r="AP2064" t="n">
        <v>108</v>
      </c>
      <c r="AQ2064" t="s">
        <v>91</v>
      </c>
      <c r="AR2064" t="s">
        <v>261</v>
      </c>
      <c r="AS2064" t="s"/>
      <c r="AT2064" t="s">
        <v>93</v>
      </c>
      <c r="AU2064" t="s"/>
      <c r="AV2064" t="s"/>
      <c r="AW2064" t="s"/>
      <c r="AX2064" t="s"/>
      <c r="AY2064" t="n">
        <v>1549379</v>
      </c>
      <c r="AZ2064" t="s">
        <v>2978</v>
      </c>
      <c r="BA2064" t="s"/>
      <c r="BB2064" t="n">
        <v>48929</v>
      </c>
      <c r="BC2064" t="n">
        <v>98.8273429870605</v>
      </c>
      <c r="BD2064" t="n">
        <v>8.03274062353703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95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2974</v>
      </c>
      <c r="F2065" t="n">
        <v>545217</v>
      </c>
      <c r="G2065" t="s">
        <v>74</v>
      </c>
      <c r="H2065" t="s">
        <v>75</v>
      </c>
      <c r="I2065" t="s"/>
      <c r="J2065" t="s">
        <v>76</v>
      </c>
      <c r="K2065" t="n">
        <v>2653.75</v>
      </c>
      <c r="L2065" t="s">
        <v>77</v>
      </c>
      <c r="M2065" t="s"/>
      <c r="N2065" t="s">
        <v>103</v>
      </c>
      <c r="O2065" t="s">
        <v>79</v>
      </c>
      <c r="P2065" t="s">
        <v>2975</v>
      </c>
      <c r="Q2065" t="s"/>
      <c r="R2065" t="s">
        <v>148</v>
      </c>
      <c r="S2065" t="s">
        <v>2981</v>
      </c>
      <c r="T2065" t="s">
        <v>82</v>
      </c>
      <c r="U2065" t="s">
        <v>83</v>
      </c>
      <c r="V2065" t="s">
        <v>84</v>
      </c>
      <c r="W2065" t="s">
        <v>105</v>
      </c>
      <c r="X2065" t="s"/>
      <c r="Y2065" t="s">
        <v>86</v>
      </c>
      <c r="Z2065">
        <f>HYPERLINK("https://hotelmonitor-cachepage.eclerx.com/savepage/tk_15442500883867736_sr_2150.html","info")</f>
        <v/>
      </c>
      <c r="AA2065" t="n">
        <v>89195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1077</v>
      </c>
      <c r="AP2065" t="n">
        <v>108</v>
      </c>
      <c r="AQ2065" t="s">
        <v>91</v>
      </c>
      <c r="AR2065" t="s">
        <v>92</v>
      </c>
      <c r="AS2065" t="s"/>
      <c r="AT2065" t="s">
        <v>93</v>
      </c>
      <c r="AU2065" t="s"/>
      <c r="AV2065" t="s"/>
      <c r="AW2065" t="s"/>
      <c r="AX2065" t="s"/>
      <c r="AY2065" t="n">
        <v>1549379</v>
      </c>
      <c r="AZ2065" t="s">
        <v>2978</v>
      </c>
      <c r="BA2065" t="s"/>
      <c r="BB2065" t="n">
        <v>48929</v>
      </c>
      <c r="BC2065" t="n">
        <v>98.8273429870605</v>
      </c>
      <c r="BD2065" t="n">
        <v>8.03274062353703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95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2974</v>
      </c>
      <c r="F2066" t="n">
        <v>545217</v>
      </c>
      <c r="G2066" t="s">
        <v>74</v>
      </c>
      <c r="H2066" t="s">
        <v>75</v>
      </c>
      <c r="I2066" t="s"/>
      <c r="J2066" t="s">
        <v>76</v>
      </c>
      <c r="K2066" t="n">
        <v>3527.77</v>
      </c>
      <c r="L2066" t="s">
        <v>77</v>
      </c>
      <c r="M2066" t="s"/>
      <c r="N2066" t="s">
        <v>103</v>
      </c>
      <c r="O2066" t="s">
        <v>79</v>
      </c>
      <c r="P2066" t="s">
        <v>2975</v>
      </c>
      <c r="Q2066" t="s"/>
      <c r="R2066" t="s">
        <v>148</v>
      </c>
      <c r="S2066" t="s">
        <v>2982</v>
      </c>
      <c r="T2066" t="s">
        <v>82</v>
      </c>
      <c r="U2066" t="s">
        <v>83</v>
      </c>
      <c r="V2066" t="s">
        <v>84</v>
      </c>
      <c r="W2066" t="s">
        <v>105</v>
      </c>
      <c r="X2066" t="s"/>
      <c r="Y2066" t="s">
        <v>86</v>
      </c>
      <c r="Z2066">
        <f>HYPERLINK("https://hotelmonitor-cachepage.eclerx.com/savepage/tk_15442500883867736_sr_2150.html","info")</f>
        <v/>
      </c>
      <c r="AA2066" t="n">
        <v>89195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2983</v>
      </c>
      <c r="AP2066" t="n">
        <v>108</v>
      </c>
      <c r="AQ2066" t="s">
        <v>91</v>
      </c>
      <c r="AR2066" t="s">
        <v>71</v>
      </c>
      <c r="AS2066" t="s"/>
      <c r="AT2066" t="s">
        <v>93</v>
      </c>
      <c r="AU2066" t="s"/>
      <c r="AV2066" t="s"/>
      <c r="AW2066" t="s"/>
      <c r="AX2066" t="s"/>
      <c r="AY2066" t="n">
        <v>1549379</v>
      </c>
      <c r="AZ2066" t="s">
        <v>2978</v>
      </c>
      <c r="BA2066" t="s"/>
      <c r="BB2066" t="n">
        <v>48929</v>
      </c>
      <c r="BC2066" t="n">
        <v>98.8273429870605</v>
      </c>
      <c r="BD2066" t="n">
        <v>8.03274062353703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95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2974</v>
      </c>
      <c r="F2067" t="n">
        <v>545217</v>
      </c>
      <c r="G2067" t="s">
        <v>74</v>
      </c>
      <c r="H2067" t="s">
        <v>75</v>
      </c>
      <c r="I2067" t="s"/>
      <c r="J2067" t="s">
        <v>76</v>
      </c>
      <c r="K2067" t="n">
        <v>3527.77</v>
      </c>
      <c r="L2067" t="s">
        <v>77</v>
      </c>
      <c r="M2067" t="s"/>
      <c r="N2067" t="s">
        <v>103</v>
      </c>
      <c r="O2067" t="s">
        <v>79</v>
      </c>
      <c r="P2067" t="s">
        <v>2975</v>
      </c>
      <c r="Q2067" t="s"/>
      <c r="R2067" t="s">
        <v>148</v>
      </c>
      <c r="S2067" t="s">
        <v>2982</v>
      </c>
      <c r="T2067" t="s">
        <v>82</v>
      </c>
      <c r="U2067" t="s">
        <v>83</v>
      </c>
      <c r="V2067" t="s">
        <v>84</v>
      </c>
      <c r="W2067" t="s">
        <v>105</v>
      </c>
      <c r="X2067" t="s"/>
      <c r="Y2067" t="s">
        <v>86</v>
      </c>
      <c r="Z2067">
        <f>HYPERLINK("https://hotelmonitor-cachepage.eclerx.com/savepage/tk_15442500883867736_sr_2150.html","info")</f>
        <v/>
      </c>
      <c r="AA2067" t="n">
        <v>89195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89</v>
      </c>
      <c r="AO2067" t="s">
        <v>2983</v>
      </c>
      <c r="AP2067" t="n">
        <v>108</v>
      </c>
      <c r="AQ2067" t="s">
        <v>91</v>
      </c>
      <c r="AR2067" t="s">
        <v>71</v>
      </c>
      <c r="AS2067" t="s"/>
      <c r="AT2067" t="s">
        <v>93</v>
      </c>
      <c r="AU2067" t="s"/>
      <c r="AV2067" t="s"/>
      <c r="AW2067" t="s"/>
      <c r="AX2067" t="s"/>
      <c r="AY2067" t="n">
        <v>1549379</v>
      </c>
      <c r="AZ2067" t="s">
        <v>2978</v>
      </c>
      <c r="BA2067" t="s"/>
      <c r="BB2067" t="n">
        <v>48929</v>
      </c>
      <c r="BC2067" t="n">
        <v>98.8273429870605</v>
      </c>
      <c r="BD2067" t="n">
        <v>8.03274062353703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95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2974</v>
      </c>
      <c r="F2068" t="n">
        <v>545217</v>
      </c>
      <c r="G2068" t="s">
        <v>74</v>
      </c>
      <c r="H2068" t="s">
        <v>75</v>
      </c>
      <c r="I2068" t="s"/>
      <c r="J2068" t="s">
        <v>76</v>
      </c>
      <c r="K2068" t="n">
        <v>3527.77</v>
      </c>
      <c r="L2068" t="s">
        <v>77</v>
      </c>
      <c r="M2068" t="s"/>
      <c r="N2068" t="s">
        <v>103</v>
      </c>
      <c r="O2068" t="s">
        <v>79</v>
      </c>
      <c r="P2068" t="s">
        <v>2975</v>
      </c>
      <c r="Q2068" t="s"/>
      <c r="R2068" t="s">
        <v>148</v>
      </c>
      <c r="S2068" t="s">
        <v>2982</v>
      </c>
      <c r="T2068" t="s">
        <v>82</v>
      </c>
      <c r="U2068" t="s">
        <v>83</v>
      </c>
      <c r="V2068" t="s">
        <v>84</v>
      </c>
      <c r="W2068" t="s">
        <v>105</v>
      </c>
      <c r="X2068" t="s"/>
      <c r="Y2068" t="s">
        <v>86</v>
      </c>
      <c r="Z2068">
        <f>HYPERLINK("https://hotelmonitor-cachepage.eclerx.com/savepage/tk_15442500883867736_sr_2150.html","info")</f>
        <v/>
      </c>
      <c r="AA2068" t="n">
        <v>89195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89</v>
      </c>
      <c r="AO2068" t="s">
        <v>2983</v>
      </c>
      <c r="AP2068" t="n">
        <v>108</v>
      </c>
      <c r="AQ2068" t="s">
        <v>91</v>
      </c>
      <c r="AR2068" t="s">
        <v>261</v>
      </c>
      <c r="AS2068" t="s"/>
      <c r="AT2068" t="s">
        <v>93</v>
      </c>
      <c r="AU2068" t="s"/>
      <c r="AV2068" t="s"/>
      <c r="AW2068" t="s"/>
      <c r="AX2068" t="s"/>
      <c r="AY2068" t="n">
        <v>1549379</v>
      </c>
      <c r="AZ2068" t="s">
        <v>2978</v>
      </c>
      <c r="BA2068" t="s"/>
      <c r="BB2068" t="n">
        <v>48929</v>
      </c>
      <c r="BC2068" t="n">
        <v>98.8273429870605</v>
      </c>
      <c r="BD2068" t="n">
        <v>8.03274062353703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95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2974</v>
      </c>
      <c r="F2069" t="n">
        <v>545217</v>
      </c>
      <c r="G2069" t="s">
        <v>74</v>
      </c>
      <c r="H2069" t="s">
        <v>75</v>
      </c>
      <c r="I2069" t="s"/>
      <c r="J2069" t="s">
        <v>76</v>
      </c>
      <c r="K2069" t="n">
        <v>3527.77</v>
      </c>
      <c r="L2069" t="s">
        <v>77</v>
      </c>
      <c r="M2069" t="s"/>
      <c r="N2069" t="s">
        <v>103</v>
      </c>
      <c r="O2069" t="s">
        <v>79</v>
      </c>
      <c r="P2069" t="s">
        <v>2975</v>
      </c>
      <c r="Q2069" t="s"/>
      <c r="R2069" t="s">
        <v>148</v>
      </c>
      <c r="S2069" t="s">
        <v>2982</v>
      </c>
      <c r="T2069" t="s">
        <v>82</v>
      </c>
      <c r="U2069" t="s">
        <v>83</v>
      </c>
      <c r="V2069" t="s">
        <v>84</v>
      </c>
      <c r="W2069" t="s">
        <v>105</v>
      </c>
      <c r="X2069" t="s"/>
      <c r="Y2069" t="s">
        <v>86</v>
      </c>
      <c r="Z2069">
        <f>HYPERLINK("https://hotelmonitor-cachepage.eclerx.com/savepage/tk_15442500883867736_sr_2150.html","info")</f>
        <v/>
      </c>
      <c r="AA2069" t="n">
        <v>89195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89</v>
      </c>
      <c r="AO2069" t="s">
        <v>2983</v>
      </c>
      <c r="AP2069" t="n">
        <v>108</v>
      </c>
      <c r="AQ2069" t="s">
        <v>91</v>
      </c>
      <c r="AR2069" t="s">
        <v>261</v>
      </c>
      <c r="AS2069" t="s"/>
      <c r="AT2069" t="s">
        <v>93</v>
      </c>
      <c r="AU2069" t="s"/>
      <c r="AV2069" t="s"/>
      <c r="AW2069" t="s"/>
      <c r="AX2069" t="s"/>
      <c r="AY2069" t="n">
        <v>1549379</v>
      </c>
      <c r="AZ2069" t="s">
        <v>2978</v>
      </c>
      <c r="BA2069" t="s"/>
      <c r="BB2069" t="n">
        <v>48929</v>
      </c>
      <c r="BC2069" t="n">
        <v>98.8273429870605</v>
      </c>
      <c r="BD2069" t="n">
        <v>8.03274062353703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95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2984</v>
      </c>
      <c r="F2070" t="n">
        <v>585840</v>
      </c>
      <c r="G2070" t="s">
        <v>74</v>
      </c>
      <c r="H2070" t="s">
        <v>75</v>
      </c>
      <c r="I2070" t="s"/>
      <c r="J2070" t="s">
        <v>76</v>
      </c>
      <c r="K2070" t="n">
        <v>2586.56</v>
      </c>
      <c r="L2070" t="s">
        <v>77</v>
      </c>
      <c r="M2070" t="s"/>
      <c r="N2070" t="s">
        <v>2985</v>
      </c>
      <c r="O2070" t="s">
        <v>79</v>
      </c>
      <c r="P2070" t="s">
        <v>2986</v>
      </c>
      <c r="Q2070" t="s"/>
      <c r="R2070" t="s">
        <v>80</v>
      </c>
      <c r="S2070" t="s">
        <v>2987</v>
      </c>
      <c r="T2070" t="s">
        <v>82</v>
      </c>
      <c r="U2070" t="s">
        <v>83</v>
      </c>
      <c r="V2070" t="s">
        <v>84</v>
      </c>
      <c r="W2070" t="s">
        <v>105</v>
      </c>
      <c r="X2070" t="s"/>
      <c r="Y2070" t="s">
        <v>86</v>
      </c>
      <c r="Z2070">
        <f>HYPERLINK("https://hotelmonitor-cachepage.eclerx.com/savepage/tk_15442499685101364_sr_2150.html","info")</f>
        <v/>
      </c>
      <c r="AA2070" t="n">
        <v>78936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89</v>
      </c>
      <c r="AO2070" t="s">
        <v>2988</v>
      </c>
      <c r="AP2070" t="n">
        <v>51</v>
      </c>
      <c r="AQ2070" t="s">
        <v>91</v>
      </c>
      <c r="AR2070" t="s">
        <v>71</v>
      </c>
      <c r="AS2070" t="s"/>
      <c r="AT2070" t="s">
        <v>93</v>
      </c>
      <c r="AU2070" t="s"/>
      <c r="AV2070" t="s"/>
      <c r="AW2070" t="s"/>
      <c r="AX2070" t="s"/>
      <c r="AY2070" t="n">
        <v>754775</v>
      </c>
      <c r="AZ2070" t="s">
        <v>2989</v>
      </c>
      <c r="BA2070" t="s"/>
      <c r="BB2070" t="n">
        <v>108858</v>
      </c>
      <c r="BC2070" t="n">
        <v>98.8244032859802</v>
      </c>
      <c r="BD2070" t="n">
        <v>8.032182885792579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95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2984</v>
      </c>
      <c r="F2071" t="n">
        <v>585840</v>
      </c>
      <c r="G2071" t="s">
        <v>74</v>
      </c>
      <c r="H2071" t="s">
        <v>75</v>
      </c>
      <c r="I2071" t="s"/>
      <c r="J2071" t="s">
        <v>76</v>
      </c>
      <c r="K2071" t="n">
        <v>2586.56</v>
      </c>
      <c r="L2071" t="s">
        <v>77</v>
      </c>
      <c r="M2071" t="s"/>
      <c r="N2071" t="s">
        <v>2985</v>
      </c>
      <c r="O2071" t="s">
        <v>79</v>
      </c>
      <c r="P2071" t="s">
        <v>2986</v>
      </c>
      <c r="Q2071" t="s"/>
      <c r="R2071" t="s">
        <v>80</v>
      </c>
      <c r="S2071" t="s">
        <v>2987</v>
      </c>
      <c r="T2071" t="s">
        <v>82</v>
      </c>
      <c r="U2071" t="s">
        <v>83</v>
      </c>
      <c r="V2071" t="s">
        <v>84</v>
      </c>
      <c r="W2071" t="s">
        <v>105</v>
      </c>
      <c r="X2071" t="s"/>
      <c r="Y2071" t="s">
        <v>86</v>
      </c>
      <c r="Z2071">
        <f>HYPERLINK("https://hotelmonitor-cachepage.eclerx.com/savepage/tk_15442499685101364_sr_2150.html","info")</f>
        <v/>
      </c>
      <c r="AA2071" t="n">
        <v>78936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89</v>
      </c>
      <c r="AO2071" t="s">
        <v>2988</v>
      </c>
      <c r="AP2071" t="n">
        <v>51</v>
      </c>
      <c r="AQ2071" t="s">
        <v>91</v>
      </c>
      <c r="AR2071" t="s">
        <v>261</v>
      </c>
      <c r="AS2071" t="s"/>
      <c r="AT2071" t="s">
        <v>93</v>
      </c>
      <c r="AU2071" t="s"/>
      <c r="AV2071" t="s"/>
      <c r="AW2071" t="s"/>
      <c r="AX2071" t="s"/>
      <c r="AY2071" t="n">
        <v>754775</v>
      </c>
      <c r="AZ2071" t="s">
        <v>2989</v>
      </c>
      <c r="BA2071" t="s"/>
      <c r="BB2071" t="n">
        <v>108858</v>
      </c>
      <c r="BC2071" t="n">
        <v>98.8244032859802</v>
      </c>
      <c r="BD2071" t="n">
        <v>8.032182885792579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95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2984</v>
      </c>
      <c r="F2072" t="n">
        <v>585840</v>
      </c>
      <c r="G2072" t="s">
        <v>74</v>
      </c>
      <c r="H2072" t="s">
        <v>75</v>
      </c>
      <c r="I2072" t="s"/>
      <c r="J2072" t="s">
        <v>76</v>
      </c>
      <c r="K2072" t="n">
        <v>3285.6</v>
      </c>
      <c r="L2072" t="s">
        <v>77</v>
      </c>
      <c r="M2072" t="s"/>
      <c r="N2072" t="s">
        <v>2985</v>
      </c>
      <c r="O2072" t="s">
        <v>79</v>
      </c>
      <c r="P2072" t="s">
        <v>2986</v>
      </c>
      <c r="Q2072" t="s"/>
      <c r="R2072" t="s">
        <v>80</v>
      </c>
      <c r="S2072" t="s">
        <v>2990</v>
      </c>
      <c r="T2072" t="s">
        <v>82</v>
      </c>
      <c r="U2072" t="s">
        <v>83</v>
      </c>
      <c r="V2072" t="s">
        <v>84</v>
      </c>
      <c r="W2072" t="s">
        <v>105</v>
      </c>
      <c r="X2072" t="s"/>
      <c r="Y2072" t="s">
        <v>86</v>
      </c>
      <c r="Z2072">
        <f>HYPERLINK("https://hotelmonitor-cachepage.eclerx.com/savepage/tk_15442499685101364_sr_2150.html","info")</f>
        <v/>
      </c>
      <c r="AA2072" t="n">
        <v>78936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89</v>
      </c>
      <c r="AO2072" t="s">
        <v>2991</v>
      </c>
      <c r="AP2072" t="n">
        <v>51</v>
      </c>
      <c r="AQ2072" t="s">
        <v>91</v>
      </c>
      <c r="AR2072" t="s">
        <v>92</v>
      </c>
      <c r="AS2072" t="s"/>
      <c r="AT2072" t="s">
        <v>93</v>
      </c>
      <c r="AU2072" t="s"/>
      <c r="AV2072" t="s"/>
      <c r="AW2072" t="s"/>
      <c r="AX2072" t="s"/>
      <c r="AY2072" t="n">
        <v>754775</v>
      </c>
      <c r="AZ2072" t="s">
        <v>2989</v>
      </c>
      <c r="BA2072" t="s"/>
      <c r="BB2072" t="n">
        <v>108858</v>
      </c>
      <c r="BC2072" t="n">
        <v>98.8244032859802</v>
      </c>
      <c r="BD2072" t="n">
        <v>8.032182885792579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95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2984</v>
      </c>
      <c r="F2073" t="n">
        <v>585840</v>
      </c>
      <c r="G2073" t="s">
        <v>74</v>
      </c>
      <c r="H2073" t="s">
        <v>75</v>
      </c>
      <c r="I2073" t="s"/>
      <c r="J2073" t="s">
        <v>76</v>
      </c>
      <c r="K2073" t="n">
        <v>5562.41</v>
      </c>
      <c r="L2073" t="s">
        <v>77</v>
      </c>
      <c r="M2073" t="s"/>
      <c r="N2073" t="s">
        <v>2985</v>
      </c>
      <c r="O2073" t="s">
        <v>79</v>
      </c>
      <c r="P2073" t="s">
        <v>2986</v>
      </c>
      <c r="Q2073" t="s"/>
      <c r="R2073" t="s">
        <v>80</v>
      </c>
      <c r="S2073" t="s">
        <v>2992</v>
      </c>
      <c r="T2073" t="s">
        <v>82</v>
      </c>
      <c r="U2073" t="s">
        <v>83</v>
      </c>
      <c r="V2073" t="s">
        <v>84</v>
      </c>
      <c r="W2073" t="s">
        <v>105</v>
      </c>
      <c r="X2073" t="s"/>
      <c r="Y2073" t="s">
        <v>86</v>
      </c>
      <c r="Z2073">
        <f>HYPERLINK("https://hotelmonitor-cachepage.eclerx.com/savepage/tk_15442499685101364_sr_2150.html","info")</f>
        <v/>
      </c>
      <c r="AA2073" t="n">
        <v>78936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89</v>
      </c>
      <c r="AO2073" t="s">
        <v>2993</v>
      </c>
      <c r="AP2073" t="n">
        <v>51</v>
      </c>
      <c r="AQ2073" t="s">
        <v>91</v>
      </c>
      <c r="AR2073" t="s">
        <v>71</v>
      </c>
      <c r="AS2073" t="s"/>
      <c r="AT2073" t="s">
        <v>93</v>
      </c>
      <c r="AU2073" t="s"/>
      <c r="AV2073" t="s"/>
      <c r="AW2073" t="s"/>
      <c r="AX2073" t="s"/>
      <c r="AY2073" t="n">
        <v>754775</v>
      </c>
      <c r="AZ2073" t="s">
        <v>2989</v>
      </c>
      <c r="BA2073" t="s"/>
      <c r="BB2073" t="n">
        <v>108858</v>
      </c>
      <c r="BC2073" t="n">
        <v>98.8244032859802</v>
      </c>
      <c r="BD2073" t="n">
        <v>8.032182885792579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95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2984</v>
      </c>
      <c r="F2074" t="n">
        <v>585840</v>
      </c>
      <c r="G2074" t="s">
        <v>74</v>
      </c>
      <c r="H2074" t="s">
        <v>75</v>
      </c>
      <c r="I2074" t="s"/>
      <c r="J2074" t="s">
        <v>76</v>
      </c>
      <c r="K2074" t="n">
        <v>5562.41</v>
      </c>
      <c r="L2074" t="s">
        <v>77</v>
      </c>
      <c r="M2074" t="s"/>
      <c r="N2074" t="s">
        <v>2985</v>
      </c>
      <c r="O2074" t="s">
        <v>79</v>
      </c>
      <c r="P2074" t="s">
        <v>2986</v>
      </c>
      <c r="Q2074" t="s"/>
      <c r="R2074" t="s">
        <v>80</v>
      </c>
      <c r="S2074" t="s">
        <v>2992</v>
      </c>
      <c r="T2074" t="s">
        <v>82</v>
      </c>
      <c r="U2074" t="s">
        <v>83</v>
      </c>
      <c r="V2074" t="s">
        <v>84</v>
      </c>
      <c r="W2074" t="s">
        <v>105</v>
      </c>
      <c r="X2074" t="s"/>
      <c r="Y2074" t="s">
        <v>86</v>
      </c>
      <c r="Z2074">
        <f>HYPERLINK("https://hotelmonitor-cachepage.eclerx.com/savepage/tk_15442499685101364_sr_2150.html","info")</f>
        <v/>
      </c>
      <c r="AA2074" t="n">
        <v>78936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89</v>
      </c>
      <c r="AO2074" t="s">
        <v>2993</v>
      </c>
      <c r="AP2074" t="n">
        <v>51</v>
      </c>
      <c r="AQ2074" t="s">
        <v>91</v>
      </c>
      <c r="AR2074" t="s">
        <v>261</v>
      </c>
      <c r="AS2074" t="s"/>
      <c r="AT2074" t="s">
        <v>93</v>
      </c>
      <c r="AU2074" t="s"/>
      <c r="AV2074" t="s"/>
      <c r="AW2074" t="s"/>
      <c r="AX2074" t="s"/>
      <c r="AY2074" t="n">
        <v>754775</v>
      </c>
      <c r="AZ2074" t="s">
        <v>2989</v>
      </c>
      <c r="BA2074" t="s"/>
      <c r="BB2074" t="n">
        <v>108858</v>
      </c>
      <c r="BC2074" t="n">
        <v>98.8244032859802</v>
      </c>
      <c r="BD2074" t="n">
        <v>8.032182885792579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95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2984</v>
      </c>
      <c r="F2075" t="n">
        <v>585840</v>
      </c>
      <c r="G2075" t="s">
        <v>74</v>
      </c>
      <c r="H2075" t="s">
        <v>75</v>
      </c>
      <c r="I2075" t="s"/>
      <c r="J2075" t="s">
        <v>76</v>
      </c>
      <c r="K2075" t="n">
        <v>6571.19</v>
      </c>
      <c r="L2075" t="s">
        <v>77</v>
      </c>
      <c r="M2075" t="s"/>
      <c r="N2075" t="s">
        <v>2985</v>
      </c>
      <c r="O2075" t="s">
        <v>79</v>
      </c>
      <c r="P2075" t="s">
        <v>2986</v>
      </c>
      <c r="Q2075" t="s"/>
      <c r="R2075" t="s">
        <v>80</v>
      </c>
      <c r="S2075" t="s">
        <v>2994</v>
      </c>
      <c r="T2075" t="s">
        <v>82</v>
      </c>
      <c r="U2075" t="s">
        <v>83</v>
      </c>
      <c r="V2075" t="s">
        <v>84</v>
      </c>
      <c r="W2075" t="s">
        <v>105</v>
      </c>
      <c r="X2075" t="s"/>
      <c r="Y2075" t="s">
        <v>86</v>
      </c>
      <c r="Z2075">
        <f>HYPERLINK("https://hotelmonitor-cachepage.eclerx.com/savepage/tk_15442499685101364_sr_2150.html","info")</f>
        <v/>
      </c>
      <c r="AA2075" t="n">
        <v>78936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51</v>
      </c>
      <c r="AQ2075" t="s">
        <v>91</v>
      </c>
      <c r="AR2075" t="s">
        <v>92</v>
      </c>
      <c r="AS2075" t="s"/>
      <c r="AT2075" t="s">
        <v>93</v>
      </c>
      <c r="AU2075" t="s"/>
      <c r="AV2075" t="s"/>
      <c r="AW2075" t="s"/>
      <c r="AX2075" t="s"/>
      <c r="AY2075" t="n">
        <v>754775</v>
      </c>
      <c r="AZ2075" t="s">
        <v>2989</v>
      </c>
      <c r="BA2075" t="s"/>
      <c r="BB2075" t="n">
        <v>108858</v>
      </c>
      <c r="BC2075" t="n">
        <v>98.8244032859802</v>
      </c>
      <c r="BD2075" t="n">
        <v>8.032182885792579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95</v>
      </c>
    </row>
    <row r="2076" spans="1:70">
      <c r="A2076" t="s">
        <v>145</v>
      </c>
      <c r="B2076" t="s">
        <v>71</v>
      </c>
      <c r="C2076" t="s">
        <v>72</v>
      </c>
      <c r="D2076" t="n">
        <v>2</v>
      </c>
      <c r="E2076" t="s">
        <v>2995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424.81</v>
      </c>
      <c r="L2076" t="s">
        <v>77</v>
      </c>
      <c r="M2076" t="s"/>
      <c r="N2076" t="s">
        <v>1258</v>
      </c>
      <c r="O2076" t="s">
        <v>79</v>
      </c>
      <c r="P2076" t="s">
        <v>2995</v>
      </c>
      <c r="Q2076" t="s"/>
      <c r="R2076" t="s">
        <v>80</v>
      </c>
      <c r="S2076" t="s">
        <v>324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>
        <f>HYPERLINK("https://hotelmonitor-cachepage.eclerx.com/savepage/tk_1544251436579582_sr_2150.html","info")</f>
        <v/>
      </c>
      <c r="AA2076" t="n">
        <v>-3791728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514</v>
      </c>
      <c r="AQ2076" t="s">
        <v>91</v>
      </c>
      <c r="AR2076" t="s">
        <v>92</v>
      </c>
      <c r="AS2076" t="s"/>
      <c r="AT2076" t="s">
        <v>93</v>
      </c>
      <c r="AU2076" t="s"/>
      <c r="AV2076" t="s"/>
      <c r="AW2076" t="s"/>
      <c r="AX2076" t="s"/>
      <c r="AY2076" t="n">
        <v>3791728</v>
      </c>
      <c r="AZ2076" t="s">
        <v>2996</v>
      </c>
      <c r="BA2076" t="s"/>
      <c r="BB2076" t="n">
        <v>251455</v>
      </c>
      <c r="BC2076" t="n">
        <v>98.9069938659668</v>
      </c>
      <c r="BD2076" t="n">
        <v>8.071233297279811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95</v>
      </c>
    </row>
    <row r="2077" spans="1:70">
      <c r="A2077" t="s">
        <v>145</v>
      </c>
      <c r="B2077" t="s">
        <v>71</v>
      </c>
      <c r="C2077" t="s">
        <v>72</v>
      </c>
      <c r="D2077" t="n">
        <v>2</v>
      </c>
      <c r="E2077" t="s">
        <v>2995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552.25</v>
      </c>
      <c r="L2077" t="s">
        <v>77</v>
      </c>
      <c r="M2077" t="s"/>
      <c r="N2077" t="s">
        <v>1261</v>
      </c>
      <c r="O2077" t="s">
        <v>79</v>
      </c>
      <c r="P2077" t="s">
        <v>2995</v>
      </c>
      <c r="Q2077" t="s"/>
      <c r="R2077" t="s">
        <v>80</v>
      </c>
      <c r="S2077" t="s">
        <v>328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>
        <f>HYPERLINK("https://hotelmonitor-cachepage.eclerx.com/savepage/tk_1544251436579582_sr_2150.html","info")</f>
        <v/>
      </c>
      <c r="AA2077" t="n">
        <v>-3791728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514</v>
      </c>
      <c r="AQ2077" t="s">
        <v>91</v>
      </c>
      <c r="AR2077" t="s">
        <v>92</v>
      </c>
      <c r="AS2077" t="s"/>
      <c r="AT2077" t="s">
        <v>93</v>
      </c>
      <c r="AU2077" t="s"/>
      <c r="AV2077" t="s"/>
      <c r="AW2077" t="s"/>
      <c r="AX2077" t="s"/>
      <c r="AY2077" t="n">
        <v>3791728</v>
      </c>
      <c r="AZ2077" t="s">
        <v>2996</v>
      </c>
      <c r="BA2077" t="s"/>
      <c r="BB2077" t="n">
        <v>251455</v>
      </c>
      <c r="BC2077" t="n">
        <v>98.9069938659668</v>
      </c>
      <c r="BD2077" t="n">
        <v>8.071233297279811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95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2997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675.88</v>
      </c>
      <c r="L2078" t="s">
        <v>77</v>
      </c>
      <c r="M2078" t="s"/>
      <c r="N2078" t="s">
        <v>2998</v>
      </c>
      <c r="O2078" t="s">
        <v>79</v>
      </c>
      <c r="P2078" t="s">
        <v>2997</v>
      </c>
      <c r="Q2078" t="s"/>
      <c r="R2078" t="s">
        <v>115</v>
      </c>
      <c r="S2078" t="s">
        <v>2999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HYPERLINK("https://hotelmonitor-cachepage.eclerx.com/savepage/tk_15442510019780765_sr_2150.html","info")</f>
        <v/>
      </c>
      <c r="AA2078" t="n">
        <v>-6796362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89</v>
      </c>
      <c r="AO2078" t="s">
        <v>3000</v>
      </c>
      <c r="AP2078" t="n">
        <v>450</v>
      </c>
      <c r="AQ2078" t="s">
        <v>91</v>
      </c>
      <c r="AR2078" t="s">
        <v>71</v>
      </c>
      <c r="AS2078" t="s"/>
      <c r="AT2078" t="s">
        <v>93</v>
      </c>
      <c r="AU2078" t="s"/>
      <c r="AV2078" t="s"/>
      <c r="AW2078" t="s"/>
      <c r="AX2078" t="s"/>
      <c r="AY2078" t="n">
        <v>6796362</v>
      </c>
      <c r="AZ2078" t="s"/>
      <c r="BA2078" t="s"/>
      <c r="BB2078" t="n">
        <v>544900</v>
      </c>
      <c r="BC2078" t="n">
        <v>98.97076416015625</v>
      </c>
      <c r="BD2078" t="n">
        <v>7.805902004241943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119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2997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722.1799999999999</v>
      </c>
      <c r="L2079" t="s">
        <v>77</v>
      </c>
      <c r="M2079" t="s"/>
      <c r="N2079" t="s">
        <v>2998</v>
      </c>
      <c r="O2079" t="s">
        <v>79</v>
      </c>
      <c r="P2079" t="s">
        <v>2997</v>
      </c>
      <c r="Q2079" t="s"/>
      <c r="R2079" t="s">
        <v>115</v>
      </c>
      <c r="S2079" t="s">
        <v>1551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HYPERLINK("https://hotelmonitor-cachepage.eclerx.com/savepage/tk_15442510019780765_sr_2150.html","info")</f>
        <v/>
      </c>
      <c r="AA2079" t="n">
        <v>-6796362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89</v>
      </c>
      <c r="AO2079" t="s">
        <v>851</v>
      </c>
      <c r="AP2079" t="n">
        <v>450</v>
      </c>
      <c r="AQ2079" t="s">
        <v>91</v>
      </c>
      <c r="AR2079" t="s">
        <v>71</v>
      </c>
      <c r="AS2079" t="s"/>
      <c r="AT2079" t="s">
        <v>93</v>
      </c>
      <c r="AU2079" t="s"/>
      <c r="AV2079" t="s"/>
      <c r="AW2079" t="s"/>
      <c r="AX2079" t="s"/>
      <c r="AY2079" t="n">
        <v>6796362</v>
      </c>
      <c r="AZ2079" t="s"/>
      <c r="BA2079" t="s"/>
      <c r="BB2079" t="n">
        <v>544900</v>
      </c>
      <c r="BC2079" t="n">
        <v>98.97076416015625</v>
      </c>
      <c r="BD2079" t="n">
        <v>7.805902004241943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119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3001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930.04</v>
      </c>
      <c r="L2080" t="s">
        <v>77</v>
      </c>
      <c r="M2080" t="s"/>
      <c r="N2080" t="s">
        <v>444</v>
      </c>
      <c r="O2080" t="s">
        <v>79</v>
      </c>
      <c r="P2080" t="s">
        <v>3001</v>
      </c>
      <c r="Q2080" t="s"/>
      <c r="R2080" t="s">
        <v>115</v>
      </c>
      <c r="S2080" t="s">
        <v>3002</v>
      </c>
      <c r="T2080" t="s">
        <v>82</v>
      </c>
      <c r="U2080" t="s">
        <v>83</v>
      </c>
      <c r="V2080" t="s">
        <v>84</v>
      </c>
      <c r="W2080" t="s">
        <v>105</v>
      </c>
      <c r="X2080" t="s"/>
      <c r="Y2080" t="s">
        <v>86</v>
      </c>
      <c r="Z2080">
        <f>HYPERLINK("https://hotelmonitor-cachepage.eclerx.com/savepage/tk_15442506173867888_sr_2150.html","info")</f>
        <v/>
      </c>
      <c r="AA2080" t="n">
        <v>-6567533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89</v>
      </c>
      <c r="AO2080" t="s">
        <v>3003</v>
      </c>
      <c r="AP2080" t="n">
        <v>328</v>
      </c>
      <c r="AQ2080" t="s">
        <v>91</v>
      </c>
      <c r="AR2080" t="s">
        <v>71</v>
      </c>
      <c r="AS2080" t="s"/>
      <c r="AT2080" t="s">
        <v>93</v>
      </c>
      <c r="AU2080" t="s"/>
      <c r="AV2080" t="s"/>
      <c r="AW2080" t="s"/>
      <c r="AX2080" t="s"/>
      <c r="AY2080" t="n">
        <v>6567533</v>
      </c>
      <c r="AZ2080" t="s">
        <v>3004</v>
      </c>
      <c r="BA2080" t="s"/>
      <c r="BB2080" t="n">
        <v>804924</v>
      </c>
      <c r="BC2080" t="n">
        <v>98.74431411735711</v>
      </c>
      <c r="BD2080" t="n">
        <v>8.07414486386473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95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3001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930.04</v>
      </c>
      <c r="L2081" t="s">
        <v>77</v>
      </c>
      <c r="M2081" t="s"/>
      <c r="N2081" t="s">
        <v>444</v>
      </c>
      <c r="O2081" t="s">
        <v>79</v>
      </c>
      <c r="P2081" t="s">
        <v>3001</v>
      </c>
      <c r="Q2081" t="s"/>
      <c r="R2081" t="s">
        <v>115</v>
      </c>
      <c r="S2081" t="s">
        <v>3002</v>
      </c>
      <c r="T2081" t="s">
        <v>82</v>
      </c>
      <c r="U2081" t="s">
        <v>83</v>
      </c>
      <c r="V2081" t="s">
        <v>84</v>
      </c>
      <c r="W2081" t="s">
        <v>105</v>
      </c>
      <c r="X2081" t="s"/>
      <c r="Y2081" t="s">
        <v>86</v>
      </c>
      <c r="Z2081">
        <f>HYPERLINK("https://hotelmonitor-cachepage.eclerx.com/savepage/tk_15442506173867888_sr_2150.html","info")</f>
        <v/>
      </c>
      <c r="AA2081" t="n">
        <v>-6567533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89</v>
      </c>
      <c r="AO2081" t="s">
        <v>3003</v>
      </c>
      <c r="AP2081" t="n">
        <v>328</v>
      </c>
      <c r="AQ2081" t="s">
        <v>91</v>
      </c>
      <c r="AR2081" t="s">
        <v>71</v>
      </c>
      <c r="AS2081" t="s"/>
      <c r="AT2081" t="s">
        <v>93</v>
      </c>
      <c r="AU2081" t="s"/>
      <c r="AV2081" t="s"/>
      <c r="AW2081" t="s"/>
      <c r="AX2081" t="s"/>
      <c r="AY2081" t="n">
        <v>6567533</v>
      </c>
      <c r="AZ2081" t="s">
        <v>3004</v>
      </c>
      <c r="BA2081" t="s"/>
      <c r="BB2081" t="n">
        <v>804924</v>
      </c>
      <c r="BC2081" t="n">
        <v>98.74431411735711</v>
      </c>
      <c r="BD2081" t="n">
        <v>8.07414486386473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95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3001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1010.95</v>
      </c>
      <c r="L2082" t="s">
        <v>77</v>
      </c>
      <c r="M2082" t="s"/>
      <c r="N2082" t="s">
        <v>444</v>
      </c>
      <c r="O2082" t="s">
        <v>79</v>
      </c>
      <c r="P2082" t="s">
        <v>3001</v>
      </c>
      <c r="Q2082" t="s"/>
      <c r="R2082" t="s">
        <v>115</v>
      </c>
      <c r="S2082" t="s">
        <v>656</v>
      </c>
      <c r="T2082" t="s">
        <v>82</v>
      </c>
      <c r="U2082" t="s">
        <v>83</v>
      </c>
      <c r="V2082" t="s">
        <v>84</v>
      </c>
      <c r="W2082" t="s">
        <v>105</v>
      </c>
      <c r="X2082" t="s"/>
      <c r="Y2082" t="s">
        <v>86</v>
      </c>
      <c r="Z2082">
        <f>HYPERLINK("https://hotelmonitor-cachepage.eclerx.com/savepage/tk_15442506173867888_sr_2150.html","info")</f>
        <v/>
      </c>
      <c r="AA2082" t="n">
        <v>-6567533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89</v>
      </c>
      <c r="AO2082" t="s">
        <v>310</v>
      </c>
      <c r="AP2082" t="n">
        <v>328</v>
      </c>
      <c r="AQ2082" t="s">
        <v>91</v>
      </c>
      <c r="AR2082" t="s">
        <v>92</v>
      </c>
      <c r="AS2082" t="s"/>
      <c r="AT2082" t="s">
        <v>93</v>
      </c>
      <c r="AU2082" t="s"/>
      <c r="AV2082" t="s"/>
      <c r="AW2082" t="s"/>
      <c r="AX2082" t="s"/>
      <c r="AY2082" t="n">
        <v>6567533</v>
      </c>
      <c r="AZ2082" t="s">
        <v>3004</v>
      </c>
      <c r="BA2082" t="s"/>
      <c r="BB2082" t="n">
        <v>804924</v>
      </c>
      <c r="BC2082" t="n">
        <v>98.74431411735711</v>
      </c>
      <c r="BD2082" t="n">
        <v>8.07414486386473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95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3001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1390.06</v>
      </c>
      <c r="L2083" t="s">
        <v>77</v>
      </c>
      <c r="M2083" t="s"/>
      <c r="N2083" t="s">
        <v>1189</v>
      </c>
      <c r="O2083" t="s">
        <v>79</v>
      </c>
      <c r="P2083" t="s">
        <v>3001</v>
      </c>
      <c r="Q2083" t="s"/>
      <c r="R2083" t="s">
        <v>115</v>
      </c>
      <c r="S2083" t="s">
        <v>457</v>
      </c>
      <c r="T2083" t="s">
        <v>82</v>
      </c>
      <c r="U2083" t="s">
        <v>83</v>
      </c>
      <c r="V2083" t="s">
        <v>84</v>
      </c>
      <c r="W2083" t="s">
        <v>105</v>
      </c>
      <c r="X2083" t="s"/>
      <c r="Y2083" t="s">
        <v>86</v>
      </c>
      <c r="Z2083">
        <f>HYPERLINK("https://hotelmonitor-cachepage.eclerx.com/savepage/tk_15442506173867888_sr_2150.html","info")</f>
        <v/>
      </c>
      <c r="AA2083" t="n">
        <v>-6567533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328</v>
      </c>
      <c r="AQ2083" t="s">
        <v>91</v>
      </c>
      <c r="AR2083" t="s">
        <v>92</v>
      </c>
      <c r="AS2083" t="s"/>
      <c r="AT2083" t="s">
        <v>93</v>
      </c>
      <c r="AU2083" t="s"/>
      <c r="AV2083" t="s"/>
      <c r="AW2083" t="s"/>
      <c r="AX2083" t="s"/>
      <c r="AY2083" t="n">
        <v>6567533</v>
      </c>
      <c r="AZ2083" t="s">
        <v>3004</v>
      </c>
      <c r="BA2083" t="s"/>
      <c r="BB2083" t="n">
        <v>804924</v>
      </c>
      <c r="BC2083" t="n">
        <v>98.74431411735711</v>
      </c>
      <c r="BD2083" t="n">
        <v>8.07414486386473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95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1697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626.14</v>
      </c>
      <c r="L2084" t="s">
        <v>77</v>
      </c>
      <c r="M2084" t="s"/>
      <c r="N2084" t="s">
        <v>1698</v>
      </c>
      <c r="O2084" t="s">
        <v>79</v>
      </c>
      <c r="P2084" t="s">
        <v>1697</v>
      </c>
      <c r="Q2084" t="s"/>
      <c r="R2084" t="s">
        <v>80</v>
      </c>
      <c r="S2084" t="s">
        <v>3005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HYPERLINK("https://hotelmonitor-cachepage.eclerx.com/savepage/tk_15442509754224184_sr_2150.html","info")</f>
        <v/>
      </c>
      <c r="AA2084" t="n">
        <v>-4599221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89</v>
      </c>
      <c r="AO2084" t="s">
        <v>3006</v>
      </c>
      <c r="AP2084" t="n">
        <v>442</v>
      </c>
      <c r="AQ2084" t="s">
        <v>91</v>
      </c>
      <c r="AR2084" t="s">
        <v>71</v>
      </c>
      <c r="AS2084" t="s"/>
      <c r="AT2084" t="s">
        <v>93</v>
      </c>
      <c r="AU2084" t="s"/>
      <c r="AV2084" t="s"/>
      <c r="AW2084" t="s"/>
      <c r="AX2084" t="s"/>
      <c r="AY2084" t="n">
        <v>4599221</v>
      </c>
      <c r="AZ2084" t="s">
        <v>1700</v>
      </c>
      <c r="BA2084" t="s"/>
      <c r="BB2084" t="n">
        <v>2727985</v>
      </c>
      <c r="BC2084" t="n">
        <v>98.9059654232788</v>
      </c>
      <c r="BD2084" t="n">
        <v>8.08546973100564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95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1697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771.03</v>
      </c>
      <c r="L2085" t="s">
        <v>77</v>
      </c>
      <c r="M2085" t="s"/>
      <c r="N2085" t="s">
        <v>1698</v>
      </c>
      <c r="O2085" t="s">
        <v>79</v>
      </c>
      <c r="P2085" t="s">
        <v>1697</v>
      </c>
      <c r="Q2085" t="s"/>
      <c r="R2085" t="s">
        <v>80</v>
      </c>
      <c r="S2085" t="s">
        <v>1701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HYPERLINK("https://hotelmonitor-cachepage.eclerx.com/savepage/tk_15442509754224184_sr_2150.html","info")</f>
        <v/>
      </c>
      <c r="AA2085" t="n">
        <v>-4599221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442</v>
      </c>
      <c r="AQ2085" t="s">
        <v>91</v>
      </c>
      <c r="AR2085" t="s">
        <v>92</v>
      </c>
      <c r="AS2085" t="s"/>
      <c r="AT2085" t="s">
        <v>93</v>
      </c>
      <c r="AU2085" t="s"/>
      <c r="AV2085" t="s"/>
      <c r="AW2085" t="s"/>
      <c r="AX2085" t="s"/>
      <c r="AY2085" t="n">
        <v>4599221</v>
      </c>
      <c r="AZ2085" t="s">
        <v>1700</v>
      </c>
      <c r="BA2085" t="s"/>
      <c r="BB2085" t="n">
        <v>2727985</v>
      </c>
      <c r="BC2085" t="n">
        <v>98.9059654232788</v>
      </c>
      <c r="BD2085" t="n">
        <v>8.08546973100564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95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1697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626.14</v>
      </c>
      <c r="L2086" t="s">
        <v>77</v>
      </c>
      <c r="M2086" t="s"/>
      <c r="N2086" t="s">
        <v>1702</v>
      </c>
      <c r="O2086" t="s">
        <v>79</v>
      </c>
      <c r="P2086" t="s">
        <v>1697</v>
      </c>
      <c r="Q2086" t="s"/>
      <c r="R2086" t="s">
        <v>80</v>
      </c>
      <c r="S2086" t="s">
        <v>3005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HYPERLINK("https://hotelmonitor-cachepage.eclerx.com/savepage/tk_15442509754224184_sr_2150.html","info")</f>
        <v/>
      </c>
      <c r="AA2086" t="n">
        <v>-4599221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89</v>
      </c>
      <c r="AO2086" t="s">
        <v>3006</v>
      </c>
      <c r="AP2086" t="n">
        <v>442</v>
      </c>
      <c r="AQ2086" t="s">
        <v>91</v>
      </c>
      <c r="AR2086" t="s">
        <v>71</v>
      </c>
      <c r="AS2086" t="s"/>
      <c r="AT2086" t="s">
        <v>93</v>
      </c>
      <c r="AU2086" t="s"/>
      <c r="AV2086" t="s"/>
      <c r="AW2086" t="s"/>
      <c r="AX2086" t="s"/>
      <c r="AY2086" t="n">
        <v>4599221</v>
      </c>
      <c r="AZ2086" t="s">
        <v>1700</v>
      </c>
      <c r="BA2086" t="s"/>
      <c r="BB2086" t="n">
        <v>2727985</v>
      </c>
      <c r="BC2086" t="n">
        <v>98.9059654232788</v>
      </c>
      <c r="BD2086" t="n">
        <v>8.08546973100564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95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1697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771.03</v>
      </c>
      <c r="L2087" t="s">
        <v>77</v>
      </c>
      <c r="M2087" t="s"/>
      <c r="N2087" t="s">
        <v>1348</v>
      </c>
      <c r="O2087" t="s">
        <v>79</v>
      </c>
      <c r="P2087" t="s">
        <v>1697</v>
      </c>
      <c r="Q2087" t="s"/>
      <c r="R2087" t="s">
        <v>80</v>
      </c>
      <c r="S2087" t="s">
        <v>1701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HYPERLINK("https://hotelmonitor-cachepage.eclerx.com/savepage/tk_15442509754224184_sr_2150.html","info")</f>
        <v/>
      </c>
      <c r="AA2087" t="n">
        <v>-4599221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442</v>
      </c>
      <c r="AQ2087" t="s">
        <v>91</v>
      </c>
      <c r="AR2087" t="s">
        <v>92</v>
      </c>
      <c r="AS2087" t="s"/>
      <c r="AT2087" t="s">
        <v>93</v>
      </c>
      <c r="AU2087" t="s"/>
      <c r="AV2087" t="s"/>
      <c r="AW2087" t="s"/>
      <c r="AX2087" t="s"/>
      <c r="AY2087" t="n">
        <v>4599221</v>
      </c>
      <c r="AZ2087" t="s">
        <v>1700</v>
      </c>
      <c r="BA2087" t="s"/>
      <c r="BB2087" t="n">
        <v>2727985</v>
      </c>
      <c r="BC2087" t="n">
        <v>98.9059654232788</v>
      </c>
      <c r="BD2087" t="n">
        <v>8.08546973100564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95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3007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575.22</v>
      </c>
      <c r="L2088" t="s">
        <v>77</v>
      </c>
      <c r="M2088" t="s"/>
      <c r="N2088" t="s">
        <v>326</v>
      </c>
      <c r="O2088" t="s">
        <v>79</v>
      </c>
      <c r="P2088" t="s">
        <v>3007</v>
      </c>
      <c r="Q2088" t="s"/>
      <c r="R2088" t="s">
        <v>115</v>
      </c>
      <c r="S2088" t="s">
        <v>3008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>
        <f>HYPERLINK("https://hotelmonitor-cachepage.eclerx.com/savepage/tk_15442501810645666_sr_2150.html","info")</f>
        <v/>
      </c>
      <c r="AA2088" t="n">
        <v>-6677170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89</v>
      </c>
      <c r="AO2088" t="s">
        <v>3009</v>
      </c>
      <c r="AP2088" t="n">
        <v>162</v>
      </c>
      <c r="AQ2088" t="s">
        <v>91</v>
      </c>
      <c r="AR2088" t="s">
        <v>71</v>
      </c>
      <c r="AS2088" t="s"/>
      <c r="AT2088" t="s">
        <v>93</v>
      </c>
      <c r="AU2088" t="s"/>
      <c r="AV2088" t="s"/>
      <c r="AW2088" t="s"/>
      <c r="AX2088" t="s"/>
      <c r="AY2088" t="n">
        <v>6677170</v>
      </c>
      <c r="AZ2088" t="s">
        <v>3010</v>
      </c>
      <c r="BA2088" t="s"/>
      <c r="BB2088" t="n">
        <v>247817</v>
      </c>
      <c r="BC2088" t="n">
        <v>98.91611480712891</v>
      </c>
      <c r="BD2088" t="n">
        <v>8.064774513244631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95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3007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606.0599999999999</v>
      </c>
      <c r="L2089" t="s">
        <v>77</v>
      </c>
      <c r="M2089" t="s"/>
      <c r="N2089" t="s">
        <v>326</v>
      </c>
      <c r="O2089" t="s">
        <v>79</v>
      </c>
      <c r="P2089" t="s">
        <v>3007</v>
      </c>
      <c r="Q2089" t="s"/>
      <c r="R2089" t="s">
        <v>115</v>
      </c>
      <c r="S2089" t="s">
        <v>1968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>
        <f>HYPERLINK("https://hotelmonitor-cachepage.eclerx.com/savepage/tk_15442501810645666_sr_2150.html","info")</f>
        <v/>
      </c>
      <c r="AA2089" t="n">
        <v>-6677170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162</v>
      </c>
      <c r="AQ2089" t="s">
        <v>91</v>
      </c>
      <c r="AR2089" t="s">
        <v>71</v>
      </c>
      <c r="AS2089" t="s"/>
      <c r="AT2089" t="s">
        <v>93</v>
      </c>
      <c r="AU2089" t="s"/>
      <c r="AV2089" t="s"/>
      <c r="AW2089" t="s"/>
      <c r="AX2089" t="s"/>
      <c r="AY2089" t="n">
        <v>6677170</v>
      </c>
      <c r="AZ2089" t="s">
        <v>3010</v>
      </c>
      <c r="BA2089" t="s"/>
      <c r="BB2089" t="n">
        <v>247817</v>
      </c>
      <c r="BC2089" t="n">
        <v>98.91611480712891</v>
      </c>
      <c r="BD2089" t="n">
        <v>8.064774513244631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95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3007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757.01</v>
      </c>
      <c r="L2090" t="s">
        <v>77</v>
      </c>
      <c r="M2090" t="s"/>
      <c r="N2090" t="s">
        <v>323</v>
      </c>
      <c r="O2090" t="s">
        <v>79</v>
      </c>
      <c r="P2090" t="s">
        <v>3007</v>
      </c>
      <c r="Q2090" t="s"/>
      <c r="R2090" t="s">
        <v>115</v>
      </c>
      <c r="S2090" t="s">
        <v>3011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HYPERLINK("https://hotelmonitor-cachepage.eclerx.com/savepage/tk_15442501810645666_sr_2150.html","info")</f>
        <v/>
      </c>
      <c r="AA2090" t="n">
        <v>-6677170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162</v>
      </c>
      <c r="AQ2090" t="s">
        <v>91</v>
      </c>
      <c r="AR2090" t="s">
        <v>92</v>
      </c>
      <c r="AS2090" t="s"/>
      <c r="AT2090" t="s">
        <v>93</v>
      </c>
      <c r="AU2090" t="s"/>
      <c r="AV2090" t="s"/>
      <c r="AW2090" t="s"/>
      <c r="AX2090" t="s"/>
      <c r="AY2090" t="n">
        <v>6677170</v>
      </c>
      <c r="AZ2090" t="s">
        <v>3010</v>
      </c>
      <c r="BA2090" t="s"/>
      <c r="BB2090" t="n">
        <v>247817</v>
      </c>
      <c r="BC2090" t="n">
        <v>98.91611480712891</v>
      </c>
      <c r="BD2090" t="n">
        <v>8.064774513244631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95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3012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994.6900000000001</v>
      </c>
      <c r="L2091" t="s">
        <v>77</v>
      </c>
      <c r="M2091" t="s"/>
      <c r="N2091" t="s">
        <v>1325</v>
      </c>
      <c r="O2091" t="s">
        <v>79</v>
      </c>
      <c r="P2091" t="s">
        <v>3012</v>
      </c>
      <c r="Q2091" t="s"/>
      <c r="R2091" t="s">
        <v>359</v>
      </c>
      <c r="S2091" t="s">
        <v>3013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HYPERLINK("https://hotelmonitor-cachepage.eclerx.com/savepage/tk_15442501002401593_sr_2150.html","info")</f>
        <v/>
      </c>
      <c r="AA2091" t="n">
        <v>-6713327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89</v>
      </c>
      <c r="AO2091" t="s">
        <v>3014</v>
      </c>
      <c r="AP2091" t="n">
        <v>114</v>
      </c>
      <c r="AQ2091" t="s">
        <v>91</v>
      </c>
      <c r="AR2091" t="s">
        <v>71</v>
      </c>
      <c r="AS2091" t="s"/>
      <c r="AT2091" t="s">
        <v>93</v>
      </c>
      <c r="AU2091" t="s"/>
      <c r="AV2091" t="s"/>
      <c r="AW2091" t="s"/>
      <c r="AX2091" t="s"/>
      <c r="AY2091" t="n">
        <v>6713327</v>
      </c>
      <c r="AZ2091" t="s">
        <v>3015</v>
      </c>
      <c r="BA2091" t="s"/>
      <c r="BB2091" t="n">
        <v>336179</v>
      </c>
      <c r="BC2091" t="n">
        <v>98.830192565918</v>
      </c>
      <c r="BD2091" t="n">
        <v>8.03243350982666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95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3012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994.6900000000001</v>
      </c>
      <c r="L2092" t="s">
        <v>77</v>
      </c>
      <c r="M2092" t="s"/>
      <c r="N2092" t="s">
        <v>1325</v>
      </c>
      <c r="O2092" t="s">
        <v>79</v>
      </c>
      <c r="P2092" t="s">
        <v>3012</v>
      </c>
      <c r="Q2092" t="s"/>
      <c r="R2092" t="s">
        <v>359</v>
      </c>
      <c r="S2092" t="s">
        <v>3013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>
        <f>HYPERLINK("https://hotelmonitor-cachepage.eclerx.com/savepage/tk_15442501002401593_sr_2150.html","info")</f>
        <v/>
      </c>
      <c r="AA2092" t="n">
        <v>-6713327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89</v>
      </c>
      <c r="AO2092" t="s">
        <v>3014</v>
      </c>
      <c r="AP2092" t="n">
        <v>114</v>
      </c>
      <c r="AQ2092" t="s">
        <v>91</v>
      </c>
      <c r="AR2092" t="s">
        <v>71</v>
      </c>
      <c r="AS2092" t="s"/>
      <c r="AT2092" t="s">
        <v>93</v>
      </c>
      <c r="AU2092" t="s"/>
      <c r="AV2092" t="s"/>
      <c r="AW2092" t="s"/>
      <c r="AX2092" t="s"/>
      <c r="AY2092" t="n">
        <v>6713327</v>
      </c>
      <c r="AZ2092" t="s">
        <v>3015</v>
      </c>
      <c r="BA2092" t="s"/>
      <c r="BB2092" t="n">
        <v>336179</v>
      </c>
      <c r="BC2092" t="n">
        <v>98.830192565918</v>
      </c>
      <c r="BD2092" t="n">
        <v>8.03243350982666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95</v>
      </c>
    </row>
    <row r="2093" spans="1:70">
      <c r="A2093" t="s">
        <v>145</v>
      </c>
      <c r="B2093" t="s">
        <v>71</v>
      </c>
      <c r="C2093" t="s">
        <v>72</v>
      </c>
      <c r="D2093" t="n">
        <v>2</v>
      </c>
      <c r="E2093" t="s">
        <v>3016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25488.53</v>
      </c>
      <c r="L2093" t="s">
        <v>77</v>
      </c>
      <c r="M2093" t="s"/>
      <c r="N2093" t="s">
        <v>3017</v>
      </c>
      <c r="O2093" t="s">
        <v>79</v>
      </c>
      <c r="P2093" t="s">
        <v>3016</v>
      </c>
      <c r="Q2093" t="s"/>
      <c r="R2093" t="s">
        <v>354</v>
      </c>
      <c r="S2093" t="s">
        <v>3018</v>
      </c>
      <c r="T2093" t="s">
        <v>82</v>
      </c>
      <c r="U2093" t="s">
        <v>83</v>
      </c>
      <c r="V2093" t="s">
        <v>84</v>
      </c>
      <c r="W2093" t="s">
        <v>105</v>
      </c>
      <c r="X2093" t="s"/>
      <c r="Y2093" t="s">
        <v>86</v>
      </c>
      <c r="Z2093">
        <f>HYPERLINK("https://hotelmonitor-cachepage.eclerx.com/savepage/tk_15442512050379755_sr_2150.html","info")</f>
        <v/>
      </c>
      <c r="AA2093" t="n">
        <v>-6516379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462</v>
      </c>
      <c r="AQ2093" t="s">
        <v>91</v>
      </c>
      <c r="AR2093" t="s">
        <v>92</v>
      </c>
      <c r="AS2093" t="s"/>
      <c r="AT2093" t="s">
        <v>93</v>
      </c>
      <c r="AU2093" t="s"/>
      <c r="AV2093" t="s"/>
      <c r="AW2093" t="s"/>
      <c r="AX2093" t="s"/>
      <c r="AY2093" t="n">
        <v>6516379</v>
      </c>
      <c r="AZ2093" t="s">
        <v>3019</v>
      </c>
      <c r="BA2093" t="s"/>
      <c r="BB2093" t="n">
        <v>4778359</v>
      </c>
      <c r="BC2093" t="n">
        <v>98.8382577981637</v>
      </c>
      <c r="BD2093" t="n">
        <v>8.00591096842026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95</v>
      </c>
    </row>
    <row r="2094" spans="1:70">
      <c r="A2094" t="s">
        <v>145</v>
      </c>
      <c r="B2094" t="s">
        <v>71</v>
      </c>
      <c r="C2094" t="s">
        <v>72</v>
      </c>
      <c r="D2094" t="n">
        <v>2</v>
      </c>
      <c r="E2094" t="s">
        <v>3016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32285.47</v>
      </c>
      <c r="L2094" t="s">
        <v>77</v>
      </c>
      <c r="M2094" t="s"/>
      <c r="N2094" t="s">
        <v>3020</v>
      </c>
      <c r="O2094" t="s">
        <v>79</v>
      </c>
      <c r="P2094" t="s">
        <v>3016</v>
      </c>
      <c r="Q2094" t="s"/>
      <c r="R2094" t="s">
        <v>354</v>
      </c>
      <c r="S2094" t="s">
        <v>3021</v>
      </c>
      <c r="T2094" t="s">
        <v>82</v>
      </c>
      <c r="U2094" t="s">
        <v>83</v>
      </c>
      <c r="V2094" t="s">
        <v>84</v>
      </c>
      <c r="W2094" t="s">
        <v>105</v>
      </c>
      <c r="X2094" t="s"/>
      <c r="Y2094" t="s">
        <v>86</v>
      </c>
      <c r="Z2094">
        <f>HYPERLINK("https://hotelmonitor-cachepage.eclerx.com/savepage/tk_15442512050379755_sr_2150.html","info")</f>
        <v/>
      </c>
      <c r="AA2094" t="n">
        <v>-6516379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462</v>
      </c>
      <c r="AQ2094" t="s">
        <v>91</v>
      </c>
      <c r="AR2094" t="s">
        <v>92</v>
      </c>
      <c r="AS2094" t="s"/>
      <c r="AT2094" t="s">
        <v>93</v>
      </c>
      <c r="AU2094" t="s"/>
      <c r="AV2094" t="s"/>
      <c r="AW2094" t="s"/>
      <c r="AX2094" t="s"/>
      <c r="AY2094" t="n">
        <v>6516379</v>
      </c>
      <c r="AZ2094" t="s">
        <v>3019</v>
      </c>
      <c r="BA2094" t="s"/>
      <c r="BB2094" t="n">
        <v>4778359</v>
      </c>
      <c r="BC2094" t="n">
        <v>98.8382577981637</v>
      </c>
      <c r="BD2094" t="n">
        <v>8.00591096842026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95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3022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5818.87</v>
      </c>
      <c r="L2095" t="s">
        <v>77</v>
      </c>
      <c r="M2095" t="s"/>
      <c r="N2095" t="s">
        <v>1556</v>
      </c>
      <c r="O2095" t="s">
        <v>79</v>
      </c>
      <c r="P2095" t="s">
        <v>3022</v>
      </c>
      <c r="Q2095" t="s"/>
      <c r="R2095" t="s">
        <v>80</v>
      </c>
      <c r="S2095" t="s">
        <v>3023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HYPERLINK("https://hotelmonitor-cachepage.eclerx.com/savepage/tk_1544250681163642_sr_2150.html","info")</f>
        <v/>
      </c>
      <c r="AA2095" t="n">
        <v>-3832036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355</v>
      </c>
      <c r="AQ2095" t="s">
        <v>91</v>
      </c>
      <c r="AR2095" t="s">
        <v>92</v>
      </c>
      <c r="AS2095" t="s"/>
      <c r="AT2095" t="s">
        <v>93</v>
      </c>
      <c r="AU2095" t="s"/>
      <c r="AV2095" t="s"/>
      <c r="AW2095" t="s"/>
      <c r="AX2095" t="s"/>
      <c r="AY2095" t="n">
        <v>3832036</v>
      </c>
      <c r="AZ2095" t="s">
        <v>3024</v>
      </c>
      <c r="BA2095" t="s"/>
      <c r="BB2095" t="n">
        <v>1165756</v>
      </c>
      <c r="BC2095" t="n">
        <v>98.8469496</v>
      </c>
      <c r="BD2095" t="n">
        <v>8.0518918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95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3022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5903.12</v>
      </c>
      <c r="L2096" t="s">
        <v>77</v>
      </c>
      <c r="M2096" t="s"/>
      <c r="N2096" t="s">
        <v>1556</v>
      </c>
      <c r="O2096" t="s">
        <v>79</v>
      </c>
      <c r="P2096" t="s">
        <v>3022</v>
      </c>
      <c r="Q2096" t="s"/>
      <c r="R2096" t="s">
        <v>80</v>
      </c>
      <c r="S2096" t="s">
        <v>3025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>
        <f>HYPERLINK("https://hotelmonitor-cachepage.eclerx.com/savepage/tk_1544250681163642_sr_2150.html","info")</f>
        <v/>
      </c>
      <c r="AA2096" t="n">
        <v>-3832036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355</v>
      </c>
      <c r="AQ2096" t="s">
        <v>91</v>
      </c>
      <c r="AR2096" t="s">
        <v>92</v>
      </c>
      <c r="AS2096" t="s"/>
      <c r="AT2096" t="s">
        <v>93</v>
      </c>
      <c r="AU2096" t="s"/>
      <c r="AV2096" t="s"/>
      <c r="AW2096" t="s"/>
      <c r="AX2096" t="s"/>
      <c r="AY2096" t="n">
        <v>3832036</v>
      </c>
      <c r="AZ2096" t="s">
        <v>3024</v>
      </c>
      <c r="BA2096" t="s"/>
      <c r="BB2096" t="n">
        <v>1165756</v>
      </c>
      <c r="BC2096" t="n">
        <v>98.8469496</v>
      </c>
      <c r="BD2096" t="n">
        <v>8.0518918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95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3022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5918.28</v>
      </c>
      <c r="L2097" t="s">
        <v>77</v>
      </c>
      <c r="M2097" t="s"/>
      <c r="N2097" t="s">
        <v>1556</v>
      </c>
      <c r="O2097" t="s">
        <v>79</v>
      </c>
      <c r="P2097" t="s">
        <v>3022</v>
      </c>
      <c r="Q2097" t="s"/>
      <c r="R2097" t="s">
        <v>80</v>
      </c>
      <c r="S2097" t="s">
        <v>3026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>
        <f>HYPERLINK("https://hotelmonitor-cachepage.eclerx.com/savepage/tk_1544250681163642_sr_2150.html","info")</f>
        <v/>
      </c>
      <c r="AA2097" t="n">
        <v>-3832036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355</v>
      </c>
      <c r="AQ2097" t="s">
        <v>91</v>
      </c>
      <c r="AR2097" t="s">
        <v>92</v>
      </c>
      <c r="AS2097" t="s"/>
      <c r="AT2097" t="s">
        <v>93</v>
      </c>
      <c r="AU2097" t="s"/>
      <c r="AV2097" t="s"/>
      <c r="AW2097" t="s"/>
      <c r="AX2097" t="s"/>
      <c r="AY2097" t="n">
        <v>3832036</v>
      </c>
      <c r="AZ2097" t="s">
        <v>3024</v>
      </c>
      <c r="BA2097" t="s"/>
      <c r="BB2097" t="n">
        <v>1165756</v>
      </c>
      <c r="BC2097" t="n">
        <v>98.8469496</v>
      </c>
      <c r="BD2097" t="n">
        <v>8.0518918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95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3022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6002.53</v>
      </c>
      <c r="L2098" t="s">
        <v>77</v>
      </c>
      <c r="M2098" t="s"/>
      <c r="N2098" t="s">
        <v>1556</v>
      </c>
      <c r="O2098" t="s">
        <v>79</v>
      </c>
      <c r="P2098" t="s">
        <v>3022</v>
      </c>
      <c r="Q2098" t="s"/>
      <c r="R2098" t="s">
        <v>80</v>
      </c>
      <c r="S2098" t="s">
        <v>3027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>
        <f>HYPERLINK("https://hotelmonitor-cachepage.eclerx.com/savepage/tk_1544250681163642_sr_2150.html","info")</f>
        <v/>
      </c>
      <c r="AA2098" t="n">
        <v>-3832036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355</v>
      </c>
      <c r="AQ2098" t="s">
        <v>91</v>
      </c>
      <c r="AR2098" t="s">
        <v>92</v>
      </c>
      <c r="AS2098" t="s"/>
      <c r="AT2098" t="s">
        <v>93</v>
      </c>
      <c r="AU2098" t="s"/>
      <c r="AV2098" t="s"/>
      <c r="AW2098" t="s"/>
      <c r="AX2098" t="s"/>
      <c r="AY2098" t="n">
        <v>3832036</v>
      </c>
      <c r="AZ2098" t="s">
        <v>3024</v>
      </c>
      <c r="BA2098" t="s"/>
      <c r="BB2098" t="n">
        <v>1165756</v>
      </c>
      <c r="BC2098" t="n">
        <v>98.8469496</v>
      </c>
      <c r="BD2098" t="n">
        <v>8.0518918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95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3022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6305.81</v>
      </c>
      <c r="L2099" t="s">
        <v>77</v>
      </c>
      <c r="M2099" t="s"/>
      <c r="N2099" t="s">
        <v>1556</v>
      </c>
      <c r="O2099" t="s">
        <v>79</v>
      </c>
      <c r="P2099" t="s">
        <v>3022</v>
      </c>
      <c r="Q2099" t="s"/>
      <c r="R2099" t="s">
        <v>80</v>
      </c>
      <c r="S2099" t="s">
        <v>3028</v>
      </c>
      <c r="T2099" t="s">
        <v>82</v>
      </c>
      <c r="U2099" t="s">
        <v>83</v>
      </c>
      <c r="V2099" t="s">
        <v>84</v>
      </c>
      <c r="W2099" t="s">
        <v>105</v>
      </c>
      <c r="X2099" t="s"/>
      <c r="Y2099" t="s">
        <v>86</v>
      </c>
      <c r="Z2099">
        <f>HYPERLINK("https://hotelmonitor-cachepage.eclerx.com/savepage/tk_1544250681163642_sr_2150.html","info")</f>
        <v/>
      </c>
      <c r="AA2099" t="n">
        <v>-3832036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355</v>
      </c>
      <c r="AQ2099" t="s">
        <v>91</v>
      </c>
      <c r="AR2099" t="s">
        <v>92</v>
      </c>
      <c r="AS2099" t="s"/>
      <c r="AT2099" t="s">
        <v>93</v>
      </c>
      <c r="AU2099" t="s"/>
      <c r="AV2099" t="s"/>
      <c r="AW2099" t="s"/>
      <c r="AX2099" t="s"/>
      <c r="AY2099" t="n">
        <v>3832036</v>
      </c>
      <c r="AZ2099" t="s">
        <v>3024</v>
      </c>
      <c r="BA2099" t="s"/>
      <c r="BB2099" t="n">
        <v>1165756</v>
      </c>
      <c r="BC2099" t="n">
        <v>98.8469496</v>
      </c>
      <c r="BD2099" t="n">
        <v>8.0518918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95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3022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6777.6</v>
      </c>
      <c r="L2100" t="s">
        <v>77</v>
      </c>
      <c r="M2100" t="s"/>
      <c r="N2100" t="s">
        <v>1556</v>
      </c>
      <c r="O2100" t="s">
        <v>79</v>
      </c>
      <c r="P2100" t="s">
        <v>3022</v>
      </c>
      <c r="Q2100" t="s"/>
      <c r="R2100" t="s">
        <v>80</v>
      </c>
      <c r="S2100" t="s">
        <v>3029</v>
      </c>
      <c r="T2100" t="s">
        <v>82</v>
      </c>
      <c r="U2100" t="s">
        <v>83</v>
      </c>
      <c r="V2100" t="s">
        <v>84</v>
      </c>
      <c r="W2100" t="s">
        <v>105</v>
      </c>
      <c r="X2100" t="s"/>
      <c r="Y2100" t="s">
        <v>86</v>
      </c>
      <c r="Z2100">
        <f>HYPERLINK("https://hotelmonitor-cachepage.eclerx.com/savepage/tk_1544250681163642_sr_2150.html","info")</f>
        <v/>
      </c>
      <c r="AA2100" t="n">
        <v>-3832036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355</v>
      </c>
      <c r="AQ2100" t="s">
        <v>91</v>
      </c>
      <c r="AR2100" t="s">
        <v>92</v>
      </c>
      <c r="AS2100" t="s"/>
      <c r="AT2100" t="s">
        <v>93</v>
      </c>
      <c r="AU2100" t="s"/>
      <c r="AV2100" t="s"/>
      <c r="AW2100" t="s"/>
      <c r="AX2100" t="s"/>
      <c r="AY2100" t="n">
        <v>3832036</v>
      </c>
      <c r="AZ2100" t="s">
        <v>3024</v>
      </c>
      <c r="BA2100" t="s"/>
      <c r="BB2100" t="n">
        <v>1165756</v>
      </c>
      <c r="BC2100" t="n">
        <v>98.8469496</v>
      </c>
      <c r="BD2100" t="n">
        <v>8.0518918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95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3022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6960.4</v>
      </c>
      <c r="L2101" t="s">
        <v>77</v>
      </c>
      <c r="M2101" t="s"/>
      <c r="N2101" t="s">
        <v>1556</v>
      </c>
      <c r="O2101" t="s">
        <v>79</v>
      </c>
      <c r="P2101" t="s">
        <v>3022</v>
      </c>
      <c r="Q2101" t="s"/>
      <c r="R2101" t="s">
        <v>80</v>
      </c>
      <c r="S2101" t="s">
        <v>3030</v>
      </c>
      <c r="T2101" t="s">
        <v>82</v>
      </c>
      <c r="U2101" t="s">
        <v>83</v>
      </c>
      <c r="V2101" t="s">
        <v>84</v>
      </c>
      <c r="W2101" t="s">
        <v>105</v>
      </c>
      <c r="X2101" t="s"/>
      <c r="Y2101" t="s">
        <v>86</v>
      </c>
      <c r="Z2101">
        <f>HYPERLINK("https://hotelmonitor-cachepage.eclerx.com/savepage/tk_1544250681163642_sr_2150.html","info")</f>
        <v/>
      </c>
      <c r="AA2101" t="n">
        <v>-3832036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355</v>
      </c>
      <c r="AQ2101" t="s">
        <v>91</v>
      </c>
      <c r="AR2101" t="s">
        <v>92</v>
      </c>
      <c r="AS2101" t="s"/>
      <c r="AT2101" t="s">
        <v>93</v>
      </c>
      <c r="AU2101" t="s"/>
      <c r="AV2101" t="s"/>
      <c r="AW2101" t="s"/>
      <c r="AX2101" t="s"/>
      <c r="AY2101" t="n">
        <v>3832036</v>
      </c>
      <c r="AZ2101" t="s">
        <v>3024</v>
      </c>
      <c r="BA2101" t="s"/>
      <c r="BB2101" t="n">
        <v>1165756</v>
      </c>
      <c r="BC2101" t="n">
        <v>98.8469496</v>
      </c>
      <c r="BD2101" t="n">
        <v>8.0518918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95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3022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7379.11</v>
      </c>
      <c r="L2102" t="s">
        <v>77</v>
      </c>
      <c r="M2102" t="s"/>
      <c r="N2102" t="s">
        <v>1556</v>
      </c>
      <c r="O2102" t="s">
        <v>79</v>
      </c>
      <c r="P2102" t="s">
        <v>3022</v>
      </c>
      <c r="Q2102" t="s"/>
      <c r="R2102" t="s">
        <v>80</v>
      </c>
      <c r="S2102" t="s">
        <v>3031</v>
      </c>
      <c r="T2102" t="s">
        <v>82</v>
      </c>
      <c r="U2102" t="s">
        <v>83</v>
      </c>
      <c r="V2102" t="s">
        <v>84</v>
      </c>
      <c r="W2102" t="s">
        <v>105</v>
      </c>
      <c r="X2102" t="s"/>
      <c r="Y2102" t="s">
        <v>86</v>
      </c>
      <c r="Z2102">
        <f>HYPERLINK("https://hotelmonitor-cachepage.eclerx.com/savepage/tk_1544250681163642_sr_2150.html","info")</f>
        <v/>
      </c>
      <c r="AA2102" t="n">
        <v>-3832036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355</v>
      </c>
      <c r="AQ2102" t="s">
        <v>91</v>
      </c>
      <c r="AR2102" t="s">
        <v>92</v>
      </c>
      <c r="AS2102" t="s"/>
      <c r="AT2102" t="s">
        <v>93</v>
      </c>
      <c r="AU2102" t="s"/>
      <c r="AV2102" t="s"/>
      <c r="AW2102" t="s"/>
      <c r="AX2102" t="s"/>
      <c r="AY2102" t="n">
        <v>3832036</v>
      </c>
      <c r="AZ2102" t="s">
        <v>3024</v>
      </c>
      <c r="BA2102" t="s"/>
      <c r="BB2102" t="n">
        <v>1165756</v>
      </c>
      <c r="BC2102" t="n">
        <v>98.8469496</v>
      </c>
      <c r="BD2102" t="n">
        <v>8.0518918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95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3022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11541.71</v>
      </c>
      <c r="L2103" t="s">
        <v>77</v>
      </c>
      <c r="M2103" t="s"/>
      <c r="N2103" t="s">
        <v>1625</v>
      </c>
      <c r="O2103" t="s">
        <v>79</v>
      </c>
      <c r="P2103" t="s">
        <v>3022</v>
      </c>
      <c r="Q2103" t="s"/>
      <c r="R2103" t="s">
        <v>80</v>
      </c>
      <c r="S2103" t="s">
        <v>3032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>
        <f>HYPERLINK("https://hotelmonitor-cachepage.eclerx.com/savepage/tk_1544250681163642_sr_2150.html","info")</f>
        <v/>
      </c>
      <c r="AA2103" t="n">
        <v>-3832036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355</v>
      </c>
      <c r="AQ2103" t="s">
        <v>91</v>
      </c>
      <c r="AR2103" t="s">
        <v>92</v>
      </c>
      <c r="AS2103" t="s"/>
      <c r="AT2103" t="s">
        <v>93</v>
      </c>
      <c r="AU2103" t="s"/>
      <c r="AV2103" t="s"/>
      <c r="AW2103" t="s"/>
      <c r="AX2103" t="s"/>
      <c r="AY2103" t="n">
        <v>3832036</v>
      </c>
      <c r="AZ2103" t="s">
        <v>3024</v>
      </c>
      <c r="BA2103" t="s"/>
      <c r="BB2103" t="n">
        <v>1165756</v>
      </c>
      <c r="BC2103" t="n">
        <v>98.8469496</v>
      </c>
      <c r="BD2103" t="n">
        <v>8.0518918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95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3022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11794.44</v>
      </c>
      <c r="L2104" t="s">
        <v>77</v>
      </c>
      <c r="M2104" t="s"/>
      <c r="N2104" t="s">
        <v>1625</v>
      </c>
      <c r="O2104" t="s">
        <v>79</v>
      </c>
      <c r="P2104" t="s">
        <v>3022</v>
      </c>
      <c r="Q2104" t="s"/>
      <c r="R2104" t="s">
        <v>80</v>
      </c>
      <c r="S2104" t="s">
        <v>3033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HYPERLINK("https://hotelmonitor-cachepage.eclerx.com/savepage/tk_1544250681163642_sr_2150.html","info")</f>
        <v/>
      </c>
      <c r="AA2104" t="n">
        <v>-3832036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355</v>
      </c>
      <c r="AQ2104" t="s">
        <v>91</v>
      </c>
      <c r="AR2104" t="s">
        <v>92</v>
      </c>
      <c r="AS2104" t="s"/>
      <c r="AT2104" t="s">
        <v>93</v>
      </c>
      <c r="AU2104" t="s"/>
      <c r="AV2104" t="s"/>
      <c r="AW2104" t="s"/>
      <c r="AX2104" t="s"/>
      <c r="AY2104" t="n">
        <v>3832036</v>
      </c>
      <c r="AZ2104" t="s">
        <v>3024</v>
      </c>
      <c r="BA2104" t="s"/>
      <c r="BB2104" t="n">
        <v>1165756</v>
      </c>
      <c r="BC2104" t="n">
        <v>98.8469496</v>
      </c>
      <c r="BD2104" t="n">
        <v>8.0518918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95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3022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12957.04</v>
      </c>
      <c r="L2105" t="s">
        <v>77</v>
      </c>
      <c r="M2105" t="s"/>
      <c r="N2105" t="s">
        <v>1625</v>
      </c>
      <c r="O2105" t="s">
        <v>79</v>
      </c>
      <c r="P2105" t="s">
        <v>3022</v>
      </c>
      <c r="Q2105" t="s"/>
      <c r="R2105" t="s">
        <v>80</v>
      </c>
      <c r="S2105" t="s">
        <v>3034</v>
      </c>
      <c r="T2105" t="s">
        <v>82</v>
      </c>
      <c r="U2105" t="s">
        <v>83</v>
      </c>
      <c r="V2105" t="s">
        <v>84</v>
      </c>
      <c r="W2105" t="s">
        <v>105</v>
      </c>
      <c r="X2105" t="s"/>
      <c r="Y2105" t="s">
        <v>86</v>
      </c>
      <c r="Z2105">
        <f>HYPERLINK("https://hotelmonitor-cachepage.eclerx.com/savepage/tk_1544250681163642_sr_2150.html","info")</f>
        <v/>
      </c>
      <c r="AA2105" t="n">
        <v>-3832036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355</v>
      </c>
      <c r="AQ2105" t="s">
        <v>91</v>
      </c>
      <c r="AR2105" t="s">
        <v>92</v>
      </c>
      <c r="AS2105" t="s"/>
      <c r="AT2105" t="s">
        <v>93</v>
      </c>
      <c r="AU2105" t="s"/>
      <c r="AV2105" t="s"/>
      <c r="AW2105" t="s"/>
      <c r="AX2105" t="s"/>
      <c r="AY2105" t="n">
        <v>3832036</v>
      </c>
      <c r="AZ2105" t="s">
        <v>3024</v>
      </c>
      <c r="BA2105" t="s"/>
      <c r="BB2105" t="n">
        <v>1165756</v>
      </c>
      <c r="BC2105" t="n">
        <v>98.8469496</v>
      </c>
      <c r="BD2105" t="n">
        <v>8.0518918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95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3022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13226.62</v>
      </c>
      <c r="L2106" t="s">
        <v>77</v>
      </c>
      <c r="M2106" t="s"/>
      <c r="N2106" t="s">
        <v>1625</v>
      </c>
      <c r="O2106" t="s">
        <v>79</v>
      </c>
      <c r="P2106" t="s">
        <v>3022</v>
      </c>
      <c r="Q2106" t="s"/>
      <c r="R2106" t="s">
        <v>80</v>
      </c>
      <c r="S2106" t="s">
        <v>3035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HYPERLINK("https://hotelmonitor-cachepage.eclerx.com/savepage/tk_1544250681163642_sr_2150.html","info")</f>
        <v/>
      </c>
      <c r="AA2106" t="n">
        <v>-3832036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355</v>
      </c>
      <c r="AQ2106" t="s">
        <v>91</v>
      </c>
      <c r="AR2106" t="s">
        <v>92</v>
      </c>
      <c r="AS2106" t="s"/>
      <c r="AT2106" t="s">
        <v>93</v>
      </c>
      <c r="AU2106" t="s"/>
      <c r="AV2106" t="s"/>
      <c r="AW2106" t="s"/>
      <c r="AX2106" t="s"/>
      <c r="AY2106" t="n">
        <v>3832036</v>
      </c>
      <c r="AZ2106" t="s">
        <v>3024</v>
      </c>
      <c r="BA2106" t="s"/>
      <c r="BB2106" t="n">
        <v>1165756</v>
      </c>
      <c r="BC2106" t="n">
        <v>98.8469496</v>
      </c>
      <c r="BD2106" t="n">
        <v>8.0518918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95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3022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13479.36</v>
      </c>
      <c r="L2107" t="s">
        <v>77</v>
      </c>
      <c r="M2107" t="s"/>
      <c r="N2107" t="s">
        <v>1625</v>
      </c>
      <c r="O2107" t="s">
        <v>79</v>
      </c>
      <c r="P2107" t="s">
        <v>3022</v>
      </c>
      <c r="Q2107" t="s"/>
      <c r="R2107" t="s">
        <v>80</v>
      </c>
      <c r="S2107" t="s">
        <v>3036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HYPERLINK("https://hotelmonitor-cachepage.eclerx.com/savepage/tk_1544250681163642_sr_2150.html","info")</f>
        <v/>
      </c>
      <c r="AA2107" t="n">
        <v>-3832036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355</v>
      </c>
      <c r="AQ2107" t="s">
        <v>91</v>
      </c>
      <c r="AR2107" t="s">
        <v>92</v>
      </c>
      <c r="AS2107" t="s"/>
      <c r="AT2107" t="s">
        <v>93</v>
      </c>
      <c r="AU2107" t="s"/>
      <c r="AV2107" t="s"/>
      <c r="AW2107" t="s"/>
      <c r="AX2107" t="s"/>
      <c r="AY2107" t="n">
        <v>3832036</v>
      </c>
      <c r="AZ2107" t="s">
        <v>3024</v>
      </c>
      <c r="BA2107" t="s"/>
      <c r="BB2107" t="n">
        <v>1165756</v>
      </c>
      <c r="BC2107" t="n">
        <v>98.8469496</v>
      </c>
      <c r="BD2107" t="n">
        <v>8.0518918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95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3022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15029.48</v>
      </c>
      <c r="L2108" t="s">
        <v>77</v>
      </c>
      <c r="M2108" t="s"/>
      <c r="N2108" t="s">
        <v>1625</v>
      </c>
      <c r="O2108" t="s">
        <v>79</v>
      </c>
      <c r="P2108" t="s">
        <v>3022</v>
      </c>
      <c r="Q2108" t="s"/>
      <c r="R2108" t="s">
        <v>80</v>
      </c>
      <c r="S2108" t="s">
        <v>3037</v>
      </c>
      <c r="T2108" t="s">
        <v>82</v>
      </c>
      <c r="U2108" t="s">
        <v>83</v>
      </c>
      <c r="V2108" t="s">
        <v>84</v>
      </c>
      <c r="W2108" t="s">
        <v>105</v>
      </c>
      <c r="X2108" t="s"/>
      <c r="Y2108" t="s">
        <v>86</v>
      </c>
      <c r="Z2108">
        <f>HYPERLINK("https://hotelmonitor-cachepage.eclerx.com/savepage/tk_1544250681163642_sr_2150.html","info")</f>
        <v/>
      </c>
      <c r="AA2108" t="n">
        <v>-3832036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355</v>
      </c>
      <c r="AQ2108" t="s">
        <v>91</v>
      </c>
      <c r="AR2108" t="s">
        <v>92</v>
      </c>
      <c r="AS2108" t="s"/>
      <c r="AT2108" t="s">
        <v>93</v>
      </c>
      <c r="AU2108" t="s"/>
      <c r="AV2108" t="s"/>
      <c r="AW2108" t="s"/>
      <c r="AX2108" t="s"/>
      <c r="AY2108" t="n">
        <v>3832036</v>
      </c>
      <c r="AZ2108" t="s">
        <v>3024</v>
      </c>
      <c r="BA2108" t="s"/>
      <c r="BB2108" t="n">
        <v>1165756</v>
      </c>
      <c r="BC2108" t="n">
        <v>98.8469496</v>
      </c>
      <c r="BD2108" t="n">
        <v>8.0518918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3038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2881.35</v>
      </c>
      <c r="L2109" t="s">
        <v>77</v>
      </c>
      <c r="M2109" t="s"/>
      <c r="N2109" t="s">
        <v>3039</v>
      </c>
      <c r="O2109" t="s">
        <v>79</v>
      </c>
      <c r="P2109" t="s">
        <v>3038</v>
      </c>
      <c r="Q2109" t="s"/>
      <c r="R2109" t="s">
        <v>337</v>
      </c>
      <c r="S2109" t="s">
        <v>1053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HYPERLINK("https://hotelmonitor-cachepage.eclerx.com/savepage/tk_15442508422425292_sr_2150.html","info")</f>
        <v/>
      </c>
      <c r="AA2109" t="n">
        <v>-3791617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408</v>
      </c>
      <c r="AQ2109" t="s">
        <v>91</v>
      </c>
      <c r="AR2109" t="s">
        <v>92</v>
      </c>
      <c r="AS2109" t="s"/>
      <c r="AT2109" t="s">
        <v>93</v>
      </c>
      <c r="AU2109" t="s"/>
      <c r="AV2109" t="s"/>
      <c r="AW2109" t="s"/>
      <c r="AX2109" t="s"/>
      <c r="AY2109" t="n">
        <v>3791617</v>
      </c>
      <c r="AZ2109" t="s">
        <v>3040</v>
      </c>
      <c r="BA2109" t="s"/>
      <c r="BB2109" t="n">
        <v>1522267</v>
      </c>
      <c r="BC2109" t="n">
        <v>98.74932020902629</v>
      </c>
      <c r="BD2109" t="n">
        <v>8.05718471868747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3038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3220.33</v>
      </c>
      <c r="L2110" t="s">
        <v>77</v>
      </c>
      <c r="M2110" t="s"/>
      <c r="N2110" t="s">
        <v>3039</v>
      </c>
      <c r="O2110" t="s">
        <v>79</v>
      </c>
      <c r="P2110" t="s">
        <v>3038</v>
      </c>
      <c r="Q2110" t="s"/>
      <c r="R2110" t="s">
        <v>337</v>
      </c>
      <c r="S2110" t="s">
        <v>1369</v>
      </c>
      <c r="T2110" t="s">
        <v>82</v>
      </c>
      <c r="U2110" t="s">
        <v>83</v>
      </c>
      <c r="V2110" t="s">
        <v>84</v>
      </c>
      <c r="W2110" t="s">
        <v>105</v>
      </c>
      <c r="X2110" t="s"/>
      <c r="Y2110" t="s">
        <v>86</v>
      </c>
      <c r="Z2110">
        <f>HYPERLINK("https://hotelmonitor-cachepage.eclerx.com/savepage/tk_15442508422425292_sr_2150.html","info")</f>
        <v/>
      </c>
      <c r="AA2110" t="n">
        <v>-3791617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408</v>
      </c>
      <c r="AQ2110" t="s">
        <v>91</v>
      </c>
      <c r="AR2110" t="s">
        <v>92</v>
      </c>
      <c r="AS2110" t="s"/>
      <c r="AT2110" t="s">
        <v>93</v>
      </c>
      <c r="AU2110" t="s"/>
      <c r="AV2110" t="s"/>
      <c r="AW2110" t="s"/>
      <c r="AX2110" t="s"/>
      <c r="AY2110" t="n">
        <v>3791617</v>
      </c>
      <c r="AZ2110" t="s">
        <v>3040</v>
      </c>
      <c r="BA2110" t="s"/>
      <c r="BB2110" t="n">
        <v>1522267</v>
      </c>
      <c r="BC2110" t="n">
        <v>98.74932020902629</v>
      </c>
      <c r="BD2110" t="n">
        <v>8.05718471868747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3038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3389.82</v>
      </c>
      <c r="L2111" t="s">
        <v>77</v>
      </c>
      <c r="M2111" t="s"/>
      <c r="N2111" t="s">
        <v>3039</v>
      </c>
      <c r="O2111" t="s">
        <v>79</v>
      </c>
      <c r="P2111" t="s">
        <v>3038</v>
      </c>
      <c r="Q2111" t="s"/>
      <c r="R2111" t="s">
        <v>337</v>
      </c>
      <c r="S2111" t="s">
        <v>463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>
        <f>HYPERLINK("https://hotelmonitor-cachepage.eclerx.com/savepage/tk_15442508422425292_sr_2150.html","info")</f>
        <v/>
      </c>
      <c r="AA2111" t="n">
        <v>-3791617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408</v>
      </c>
      <c r="AQ2111" t="s">
        <v>91</v>
      </c>
      <c r="AR2111" t="s">
        <v>92</v>
      </c>
      <c r="AS2111" t="s"/>
      <c r="AT2111" t="s">
        <v>93</v>
      </c>
      <c r="AU2111" t="s"/>
      <c r="AV2111" t="s"/>
      <c r="AW2111" t="s"/>
      <c r="AX2111" t="s"/>
      <c r="AY2111" t="n">
        <v>3791617</v>
      </c>
      <c r="AZ2111" t="s">
        <v>3040</v>
      </c>
      <c r="BA2111" t="s"/>
      <c r="BB2111" t="n">
        <v>1522267</v>
      </c>
      <c r="BC2111" t="n">
        <v>98.74932020902629</v>
      </c>
      <c r="BD2111" t="n">
        <v>8.05718471868747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3038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3898.31</v>
      </c>
      <c r="L2112" t="s">
        <v>77</v>
      </c>
      <c r="M2112" t="s"/>
      <c r="N2112" t="s">
        <v>3039</v>
      </c>
      <c r="O2112" t="s">
        <v>79</v>
      </c>
      <c r="P2112" t="s">
        <v>3038</v>
      </c>
      <c r="Q2112" t="s"/>
      <c r="R2112" t="s">
        <v>337</v>
      </c>
      <c r="S2112" t="s">
        <v>3041</v>
      </c>
      <c r="T2112" t="s">
        <v>82</v>
      </c>
      <c r="U2112" t="s">
        <v>83</v>
      </c>
      <c r="V2112" t="s">
        <v>84</v>
      </c>
      <c r="W2112" t="s">
        <v>105</v>
      </c>
      <c r="X2112" t="s"/>
      <c r="Y2112" t="s">
        <v>86</v>
      </c>
      <c r="Z2112">
        <f>HYPERLINK("https://hotelmonitor-cachepage.eclerx.com/savepage/tk_15442508422425292_sr_2150.html","info")</f>
        <v/>
      </c>
      <c r="AA2112" t="n">
        <v>-3791617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408</v>
      </c>
      <c r="AQ2112" t="s">
        <v>91</v>
      </c>
      <c r="AR2112" t="s">
        <v>92</v>
      </c>
      <c r="AS2112" t="s"/>
      <c r="AT2112" t="s">
        <v>93</v>
      </c>
      <c r="AU2112" t="s"/>
      <c r="AV2112" t="s"/>
      <c r="AW2112" t="s"/>
      <c r="AX2112" t="s"/>
      <c r="AY2112" t="n">
        <v>3791617</v>
      </c>
      <c r="AZ2112" t="s">
        <v>3040</v>
      </c>
      <c r="BA2112" t="s"/>
      <c r="BB2112" t="n">
        <v>1522267</v>
      </c>
      <c r="BC2112" t="n">
        <v>98.74932020902629</v>
      </c>
      <c r="BD2112" t="n">
        <v>8.05718471868747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95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3042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981.3099999999999</v>
      </c>
      <c r="L2113" t="s">
        <v>77</v>
      </c>
      <c r="M2113" t="s"/>
      <c r="N2113" t="s">
        <v>152</v>
      </c>
      <c r="O2113" t="s">
        <v>79</v>
      </c>
      <c r="P2113" t="s">
        <v>3042</v>
      </c>
      <c r="Q2113" t="s"/>
      <c r="R2113" t="s">
        <v>237</v>
      </c>
      <c r="S2113" t="s">
        <v>3043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HYPERLINK("https://hotelmonitor-cachepage.eclerx.com/savepage/tk_15442507627876768_sr_2150.html","info")</f>
        <v/>
      </c>
      <c r="AA2113" t="n">
        <v>-4352838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383</v>
      </c>
      <c r="AQ2113" t="s">
        <v>91</v>
      </c>
      <c r="AR2113" t="s">
        <v>92</v>
      </c>
      <c r="AS2113" t="s"/>
      <c r="AT2113" t="s">
        <v>93</v>
      </c>
      <c r="AU2113" t="s"/>
      <c r="AV2113" t="s"/>
      <c r="AW2113" t="s"/>
      <c r="AX2113" t="s"/>
      <c r="AY2113" t="n">
        <v>4352838</v>
      </c>
      <c r="AZ2113" t="s">
        <v>3044</v>
      </c>
      <c r="BA2113" t="s"/>
      <c r="BB2113" t="n">
        <v>2092216</v>
      </c>
      <c r="BC2113" t="n">
        <v>98.946647644043</v>
      </c>
      <c r="BD2113" t="n">
        <v>8.105956948875759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95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3042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1613.84</v>
      </c>
      <c r="L2114" t="s">
        <v>77</v>
      </c>
      <c r="M2114" t="s"/>
      <c r="N2114" t="s">
        <v>1007</v>
      </c>
      <c r="O2114" t="s">
        <v>79</v>
      </c>
      <c r="P2114" t="s">
        <v>3042</v>
      </c>
      <c r="Q2114" t="s"/>
      <c r="R2114" t="s">
        <v>237</v>
      </c>
      <c r="S2114" t="s">
        <v>3045</v>
      </c>
      <c r="T2114" t="s">
        <v>82</v>
      </c>
      <c r="U2114" t="s">
        <v>83</v>
      </c>
      <c r="V2114" t="s">
        <v>84</v>
      </c>
      <c r="W2114" t="s">
        <v>105</v>
      </c>
      <c r="X2114" t="s"/>
      <c r="Y2114" t="s">
        <v>86</v>
      </c>
      <c r="Z2114">
        <f>HYPERLINK("https://hotelmonitor-cachepage.eclerx.com/savepage/tk_15442507627876768_sr_2150.html","info")</f>
        <v/>
      </c>
      <c r="AA2114" t="n">
        <v>-4352838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89</v>
      </c>
      <c r="AO2114" t="s">
        <v>3046</v>
      </c>
      <c r="AP2114" t="n">
        <v>383</v>
      </c>
      <c r="AQ2114" t="s">
        <v>91</v>
      </c>
      <c r="AR2114" t="s">
        <v>71</v>
      </c>
      <c r="AS2114" t="s"/>
      <c r="AT2114" t="s">
        <v>93</v>
      </c>
      <c r="AU2114" t="s"/>
      <c r="AV2114" t="s"/>
      <c r="AW2114" t="s"/>
      <c r="AX2114" t="s"/>
      <c r="AY2114" t="n">
        <v>4352838</v>
      </c>
      <c r="AZ2114" t="s">
        <v>3044</v>
      </c>
      <c r="BA2114" t="s"/>
      <c r="BB2114" t="n">
        <v>2092216</v>
      </c>
      <c r="BC2114" t="n">
        <v>98.946647644043</v>
      </c>
      <c r="BD2114" t="n">
        <v>8.105956948875759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95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3042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1793.16</v>
      </c>
      <c r="L2115" t="s">
        <v>77</v>
      </c>
      <c r="M2115" t="s"/>
      <c r="N2115" t="s">
        <v>1007</v>
      </c>
      <c r="O2115" t="s">
        <v>79</v>
      </c>
      <c r="P2115" t="s">
        <v>3042</v>
      </c>
      <c r="Q2115" t="s"/>
      <c r="R2115" t="s">
        <v>237</v>
      </c>
      <c r="S2115" t="s">
        <v>3047</v>
      </c>
      <c r="T2115" t="s">
        <v>82</v>
      </c>
      <c r="U2115" t="s">
        <v>83</v>
      </c>
      <c r="V2115" t="s">
        <v>84</v>
      </c>
      <c r="W2115" t="s">
        <v>105</v>
      </c>
      <c r="X2115" t="s"/>
      <c r="Y2115" t="s">
        <v>86</v>
      </c>
      <c r="Z2115">
        <f>HYPERLINK("https://hotelmonitor-cachepage.eclerx.com/savepage/tk_15442507627876768_sr_2150.html","info")</f>
        <v/>
      </c>
      <c r="AA2115" t="n">
        <v>-4352838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89</v>
      </c>
      <c r="AO2115" t="s">
        <v>3048</v>
      </c>
      <c r="AP2115" t="n">
        <v>383</v>
      </c>
      <c r="AQ2115" t="s">
        <v>91</v>
      </c>
      <c r="AR2115" t="s">
        <v>71</v>
      </c>
      <c r="AS2115" t="s"/>
      <c r="AT2115" t="s">
        <v>93</v>
      </c>
      <c r="AU2115" t="s"/>
      <c r="AV2115" t="s"/>
      <c r="AW2115" t="s"/>
      <c r="AX2115" t="s"/>
      <c r="AY2115" t="n">
        <v>4352838</v>
      </c>
      <c r="AZ2115" t="s">
        <v>3044</v>
      </c>
      <c r="BA2115" t="s"/>
      <c r="BB2115" t="n">
        <v>2092216</v>
      </c>
      <c r="BC2115" t="n">
        <v>98.946647644043</v>
      </c>
      <c r="BD2115" t="n">
        <v>8.105956948875759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95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3042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1893.94</v>
      </c>
      <c r="L2116" t="s">
        <v>77</v>
      </c>
      <c r="M2116" t="s"/>
      <c r="N2116" t="s">
        <v>1007</v>
      </c>
      <c r="O2116" t="s">
        <v>79</v>
      </c>
      <c r="P2116" t="s">
        <v>3042</v>
      </c>
      <c r="Q2116" t="s"/>
      <c r="R2116" t="s">
        <v>237</v>
      </c>
      <c r="S2116" t="s">
        <v>1565</v>
      </c>
      <c r="T2116" t="s">
        <v>82</v>
      </c>
      <c r="U2116" t="s">
        <v>83</v>
      </c>
      <c r="V2116" t="s">
        <v>84</v>
      </c>
      <c r="W2116" t="s">
        <v>105</v>
      </c>
      <c r="X2116" t="s"/>
      <c r="Y2116" t="s">
        <v>86</v>
      </c>
      <c r="Z2116">
        <f>HYPERLINK("https://hotelmonitor-cachepage.eclerx.com/savepage/tk_15442507627876768_sr_2150.html","info")</f>
        <v/>
      </c>
      <c r="AA2116" t="n">
        <v>-4352838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383</v>
      </c>
      <c r="AQ2116" t="s">
        <v>91</v>
      </c>
      <c r="AR2116" t="s">
        <v>71</v>
      </c>
      <c r="AS2116" t="s"/>
      <c r="AT2116" t="s">
        <v>93</v>
      </c>
      <c r="AU2116" t="s"/>
      <c r="AV2116" t="s"/>
      <c r="AW2116" t="s"/>
      <c r="AX2116" t="s"/>
      <c r="AY2116" t="n">
        <v>4352838</v>
      </c>
      <c r="AZ2116" t="s">
        <v>3044</v>
      </c>
      <c r="BA2116" t="s"/>
      <c r="BB2116" t="n">
        <v>2092216</v>
      </c>
      <c r="BC2116" t="n">
        <v>98.946647644043</v>
      </c>
      <c r="BD2116" t="n">
        <v>8.105956948875759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95</v>
      </c>
    </row>
    <row r="2117" spans="1:70">
      <c r="A2117" t="s">
        <v>145</v>
      </c>
      <c r="B2117" t="s">
        <v>71</v>
      </c>
      <c r="C2117" t="s">
        <v>72</v>
      </c>
      <c r="D2117" t="n">
        <v>2</v>
      </c>
      <c r="E2117" t="s">
        <v>3049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3700.93</v>
      </c>
      <c r="L2117" t="s">
        <v>77</v>
      </c>
      <c r="M2117" t="s"/>
      <c r="N2117" t="s">
        <v>677</v>
      </c>
      <c r="O2117" t="s">
        <v>79</v>
      </c>
      <c r="P2117" t="s">
        <v>3049</v>
      </c>
      <c r="Q2117" t="s"/>
      <c r="R2117" t="s">
        <v>354</v>
      </c>
      <c r="S2117" t="s">
        <v>1275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>
        <f>HYPERLINK("https://hotelmonitor-cachepage.eclerx.com/savepage/tk_15442514796359086_sr_2150.html","info")</f>
        <v/>
      </c>
      <c r="AA2117" t="n">
        <v>-4750980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534</v>
      </c>
      <c r="AQ2117" t="s">
        <v>91</v>
      </c>
      <c r="AR2117" t="s">
        <v>92</v>
      </c>
      <c r="AS2117" t="s"/>
      <c r="AT2117" t="s">
        <v>93</v>
      </c>
      <c r="AU2117" t="s"/>
      <c r="AV2117" t="s"/>
      <c r="AW2117" t="s"/>
      <c r="AX2117" t="s"/>
      <c r="AY2117" t="n">
        <v>4750980</v>
      </c>
      <c r="AZ2117" t="s">
        <v>3050</v>
      </c>
      <c r="BA2117" t="s"/>
      <c r="BB2117" t="n">
        <v>1280627</v>
      </c>
      <c r="BC2117" t="n">
        <v>98.9594578742981</v>
      </c>
      <c r="BD2117" t="n">
        <v>7.8540716132502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119</v>
      </c>
    </row>
    <row r="2118" spans="1:70">
      <c r="A2118" t="s">
        <v>145</v>
      </c>
      <c r="B2118" t="s">
        <v>71</v>
      </c>
      <c r="C2118" t="s">
        <v>72</v>
      </c>
      <c r="D2118" t="n">
        <v>2</v>
      </c>
      <c r="E2118" t="s">
        <v>3049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4626.17</v>
      </c>
      <c r="L2118" t="s">
        <v>77</v>
      </c>
      <c r="M2118" t="s"/>
      <c r="N2118" t="s">
        <v>677</v>
      </c>
      <c r="O2118" t="s">
        <v>79</v>
      </c>
      <c r="P2118" t="s">
        <v>3049</v>
      </c>
      <c r="Q2118" t="s"/>
      <c r="R2118" t="s">
        <v>354</v>
      </c>
      <c r="S2118" t="s">
        <v>2116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>
        <f>HYPERLINK("https://hotelmonitor-cachepage.eclerx.com/savepage/tk_15442514796359086_sr_2150.html","info")</f>
        <v/>
      </c>
      <c r="AA2118" t="n">
        <v>-4750980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534</v>
      </c>
      <c r="AQ2118" t="s">
        <v>91</v>
      </c>
      <c r="AR2118" t="s">
        <v>92</v>
      </c>
      <c r="AS2118" t="s"/>
      <c r="AT2118" t="s">
        <v>93</v>
      </c>
      <c r="AU2118" t="s"/>
      <c r="AV2118" t="s"/>
      <c r="AW2118" t="s"/>
      <c r="AX2118" t="s"/>
      <c r="AY2118" t="n">
        <v>4750980</v>
      </c>
      <c r="AZ2118" t="s">
        <v>3050</v>
      </c>
      <c r="BA2118" t="s"/>
      <c r="BB2118" t="n">
        <v>1280627</v>
      </c>
      <c r="BC2118" t="n">
        <v>98.9594578742981</v>
      </c>
      <c r="BD2118" t="n">
        <v>7.8540716132502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119</v>
      </c>
    </row>
    <row r="2119" spans="1:70">
      <c r="A2119" t="s">
        <v>145</v>
      </c>
      <c r="B2119" t="s">
        <v>71</v>
      </c>
      <c r="C2119" t="s">
        <v>72</v>
      </c>
      <c r="D2119" t="n">
        <v>2</v>
      </c>
      <c r="E2119" t="s">
        <v>3049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4626.17</v>
      </c>
      <c r="L2119" t="s">
        <v>77</v>
      </c>
      <c r="M2119" t="s"/>
      <c r="N2119" t="s">
        <v>677</v>
      </c>
      <c r="O2119" t="s">
        <v>79</v>
      </c>
      <c r="P2119" t="s">
        <v>3049</v>
      </c>
      <c r="Q2119" t="s"/>
      <c r="R2119" t="s">
        <v>354</v>
      </c>
      <c r="S2119" t="s">
        <v>2116</v>
      </c>
      <c r="T2119" t="s">
        <v>82</v>
      </c>
      <c r="U2119" t="s">
        <v>83</v>
      </c>
      <c r="V2119" t="s">
        <v>84</v>
      </c>
      <c r="W2119" t="s">
        <v>105</v>
      </c>
      <c r="X2119" t="s"/>
      <c r="Y2119" t="s">
        <v>86</v>
      </c>
      <c r="Z2119">
        <f>HYPERLINK("https://hotelmonitor-cachepage.eclerx.com/savepage/tk_15442514796359086_sr_2150.html","info")</f>
        <v/>
      </c>
      <c r="AA2119" t="n">
        <v>-4750980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534</v>
      </c>
      <c r="AQ2119" t="s">
        <v>91</v>
      </c>
      <c r="AR2119" t="s">
        <v>92</v>
      </c>
      <c r="AS2119" t="s"/>
      <c r="AT2119" t="s">
        <v>93</v>
      </c>
      <c r="AU2119" t="s"/>
      <c r="AV2119" t="s"/>
      <c r="AW2119" t="s"/>
      <c r="AX2119" t="s"/>
      <c r="AY2119" t="n">
        <v>4750980</v>
      </c>
      <c r="AZ2119" t="s">
        <v>3050</v>
      </c>
      <c r="BA2119" t="s"/>
      <c r="BB2119" t="n">
        <v>1280627</v>
      </c>
      <c r="BC2119" t="n">
        <v>98.9594578742981</v>
      </c>
      <c r="BD2119" t="n">
        <v>7.8540716132502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119</v>
      </c>
    </row>
    <row r="2120" spans="1:70">
      <c r="A2120" t="s">
        <v>145</v>
      </c>
      <c r="B2120" t="s">
        <v>71</v>
      </c>
      <c r="C2120" t="s">
        <v>72</v>
      </c>
      <c r="D2120" t="n">
        <v>2</v>
      </c>
      <c r="E2120" t="s">
        <v>3049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5140.19</v>
      </c>
      <c r="L2120" t="s">
        <v>77</v>
      </c>
      <c r="M2120" t="s"/>
      <c r="N2120" t="s">
        <v>677</v>
      </c>
      <c r="O2120" t="s">
        <v>79</v>
      </c>
      <c r="P2120" t="s">
        <v>3049</v>
      </c>
      <c r="Q2120" t="s"/>
      <c r="R2120" t="s">
        <v>354</v>
      </c>
      <c r="S2120" t="s">
        <v>2031</v>
      </c>
      <c r="T2120" t="s">
        <v>82</v>
      </c>
      <c r="U2120" t="s">
        <v>83</v>
      </c>
      <c r="V2120" t="s">
        <v>84</v>
      </c>
      <c r="W2120" t="s">
        <v>105</v>
      </c>
      <c r="X2120" t="s"/>
      <c r="Y2120" t="s">
        <v>86</v>
      </c>
      <c r="Z2120">
        <f>HYPERLINK("https://hotelmonitor-cachepage.eclerx.com/savepage/tk_15442514796359086_sr_2150.html","info")</f>
        <v/>
      </c>
      <c r="AA2120" t="n">
        <v>-4750980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534</v>
      </c>
      <c r="AQ2120" t="s">
        <v>91</v>
      </c>
      <c r="AR2120" t="s">
        <v>92</v>
      </c>
      <c r="AS2120" t="s"/>
      <c r="AT2120" t="s">
        <v>93</v>
      </c>
      <c r="AU2120" t="s"/>
      <c r="AV2120" t="s"/>
      <c r="AW2120" t="s"/>
      <c r="AX2120" t="s"/>
      <c r="AY2120" t="n">
        <v>4750980</v>
      </c>
      <c r="AZ2120" t="s">
        <v>3050</v>
      </c>
      <c r="BA2120" t="s"/>
      <c r="BB2120" t="n">
        <v>1280627</v>
      </c>
      <c r="BC2120" t="n">
        <v>98.9594578742981</v>
      </c>
      <c r="BD2120" t="n">
        <v>7.8540716132502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119</v>
      </c>
    </row>
    <row r="2121" spans="1:70">
      <c r="A2121" t="s">
        <v>145</v>
      </c>
      <c r="B2121" t="s">
        <v>71</v>
      </c>
      <c r="C2121" t="s">
        <v>72</v>
      </c>
      <c r="D2121" t="n">
        <v>2</v>
      </c>
      <c r="E2121" t="s">
        <v>3049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4037.39</v>
      </c>
      <c r="L2121" t="s">
        <v>77</v>
      </c>
      <c r="M2121" t="s"/>
      <c r="N2121" t="s">
        <v>3051</v>
      </c>
      <c r="O2121" t="s">
        <v>79</v>
      </c>
      <c r="P2121" t="s">
        <v>3049</v>
      </c>
      <c r="Q2121" t="s"/>
      <c r="R2121" t="s">
        <v>354</v>
      </c>
      <c r="S2121" t="s">
        <v>3052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HYPERLINK("https://hotelmonitor-cachepage.eclerx.com/savepage/tk_15442514796359086_sr_2150.html","info")</f>
        <v/>
      </c>
      <c r="AA2121" t="n">
        <v>-4750980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534</v>
      </c>
      <c r="AQ2121" t="s">
        <v>91</v>
      </c>
      <c r="AR2121" t="s">
        <v>92</v>
      </c>
      <c r="AS2121" t="s"/>
      <c r="AT2121" t="s">
        <v>93</v>
      </c>
      <c r="AU2121" t="s"/>
      <c r="AV2121" t="s"/>
      <c r="AW2121" t="s"/>
      <c r="AX2121" t="s"/>
      <c r="AY2121" t="n">
        <v>4750980</v>
      </c>
      <c r="AZ2121" t="s">
        <v>3050</v>
      </c>
      <c r="BA2121" t="s"/>
      <c r="BB2121" t="n">
        <v>1280627</v>
      </c>
      <c r="BC2121" t="n">
        <v>98.9594578742981</v>
      </c>
      <c r="BD2121" t="n">
        <v>7.8540716132502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119</v>
      </c>
    </row>
    <row r="2122" spans="1:70">
      <c r="A2122" t="s">
        <v>145</v>
      </c>
      <c r="B2122" t="s">
        <v>71</v>
      </c>
      <c r="C2122" t="s">
        <v>72</v>
      </c>
      <c r="D2122" t="n">
        <v>2</v>
      </c>
      <c r="E2122" t="s">
        <v>3049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5046.73</v>
      </c>
      <c r="L2122" t="s">
        <v>77</v>
      </c>
      <c r="M2122" t="s"/>
      <c r="N2122" t="s">
        <v>3051</v>
      </c>
      <c r="O2122" t="s">
        <v>79</v>
      </c>
      <c r="P2122" t="s">
        <v>3049</v>
      </c>
      <c r="Q2122" t="s"/>
      <c r="R2122" t="s">
        <v>354</v>
      </c>
      <c r="S2122" t="s">
        <v>3053</v>
      </c>
      <c r="T2122" t="s">
        <v>82</v>
      </c>
      <c r="U2122" t="s">
        <v>83</v>
      </c>
      <c r="V2122" t="s">
        <v>84</v>
      </c>
      <c r="W2122" t="s">
        <v>105</v>
      </c>
      <c r="X2122" t="s"/>
      <c r="Y2122" t="s">
        <v>86</v>
      </c>
      <c r="Z2122">
        <f>HYPERLINK("https://hotelmonitor-cachepage.eclerx.com/savepage/tk_15442514796359086_sr_2150.html","info")</f>
        <v/>
      </c>
      <c r="AA2122" t="n">
        <v>-4750980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534</v>
      </c>
      <c r="AQ2122" t="s">
        <v>91</v>
      </c>
      <c r="AR2122" t="s">
        <v>92</v>
      </c>
      <c r="AS2122" t="s"/>
      <c r="AT2122" t="s">
        <v>93</v>
      </c>
      <c r="AU2122" t="s"/>
      <c r="AV2122" t="s"/>
      <c r="AW2122" t="s"/>
      <c r="AX2122" t="s"/>
      <c r="AY2122" t="n">
        <v>4750980</v>
      </c>
      <c r="AZ2122" t="s">
        <v>3050</v>
      </c>
      <c r="BA2122" t="s"/>
      <c r="BB2122" t="n">
        <v>1280627</v>
      </c>
      <c r="BC2122" t="n">
        <v>98.9594578742981</v>
      </c>
      <c r="BD2122" t="n">
        <v>7.8540716132502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119</v>
      </c>
    </row>
    <row r="2123" spans="1:70">
      <c r="A2123" t="s">
        <v>145</v>
      </c>
      <c r="B2123" t="s">
        <v>71</v>
      </c>
      <c r="C2123" t="s">
        <v>72</v>
      </c>
      <c r="D2123" t="n">
        <v>2</v>
      </c>
      <c r="E2123" t="s">
        <v>3049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5046.73</v>
      </c>
      <c r="L2123" t="s">
        <v>77</v>
      </c>
      <c r="M2123" t="s"/>
      <c r="N2123" t="s">
        <v>3051</v>
      </c>
      <c r="O2123" t="s">
        <v>79</v>
      </c>
      <c r="P2123" t="s">
        <v>3049</v>
      </c>
      <c r="Q2123" t="s"/>
      <c r="R2123" t="s">
        <v>354</v>
      </c>
      <c r="S2123" t="s">
        <v>3053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HYPERLINK("https://hotelmonitor-cachepage.eclerx.com/savepage/tk_15442514796359086_sr_2150.html","info")</f>
        <v/>
      </c>
      <c r="AA2123" t="n">
        <v>-4750980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534</v>
      </c>
      <c r="AQ2123" t="s">
        <v>91</v>
      </c>
      <c r="AR2123" t="s">
        <v>92</v>
      </c>
      <c r="AS2123" t="s"/>
      <c r="AT2123" t="s">
        <v>93</v>
      </c>
      <c r="AU2123" t="s"/>
      <c r="AV2123" t="s"/>
      <c r="AW2123" t="s"/>
      <c r="AX2123" t="s"/>
      <c r="AY2123" t="n">
        <v>4750980</v>
      </c>
      <c r="AZ2123" t="s">
        <v>3050</v>
      </c>
      <c r="BA2123" t="s"/>
      <c r="BB2123" t="n">
        <v>1280627</v>
      </c>
      <c r="BC2123" t="n">
        <v>98.9594578742981</v>
      </c>
      <c r="BD2123" t="n">
        <v>7.8540716132502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119</v>
      </c>
    </row>
    <row r="2124" spans="1:70">
      <c r="A2124" t="s">
        <v>145</v>
      </c>
      <c r="B2124" t="s">
        <v>71</v>
      </c>
      <c r="C2124" t="s">
        <v>72</v>
      </c>
      <c r="D2124" t="n">
        <v>2</v>
      </c>
      <c r="E2124" t="s">
        <v>3049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5607.47</v>
      </c>
      <c r="L2124" t="s">
        <v>77</v>
      </c>
      <c r="M2124" t="s"/>
      <c r="N2124" t="s">
        <v>3051</v>
      </c>
      <c r="O2124" t="s">
        <v>79</v>
      </c>
      <c r="P2124" t="s">
        <v>3049</v>
      </c>
      <c r="Q2124" t="s"/>
      <c r="R2124" t="s">
        <v>354</v>
      </c>
      <c r="S2124" t="s">
        <v>468</v>
      </c>
      <c r="T2124" t="s">
        <v>82</v>
      </c>
      <c r="U2124" t="s">
        <v>83</v>
      </c>
      <c r="V2124" t="s">
        <v>84</v>
      </c>
      <c r="W2124" t="s">
        <v>105</v>
      </c>
      <c r="X2124" t="s"/>
      <c r="Y2124" t="s">
        <v>86</v>
      </c>
      <c r="Z2124">
        <f>HYPERLINK("https://hotelmonitor-cachepage.eclerx.com/savepage/tk_15442514796359086_sr_2150.html","info")</f>
        <v/>
      </c>
      <c r="AA2124" t="n">
        <v>-4750980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534</v>
      </c>
      <c r="AQ2124" t="s">
        <v>91</v>
      </c>
      <c r="AR2124" t="s">
        <v>92</v>
      </c>
      <c r="AS2124" t="s"/>
      <c r="AT2124" t="s">
        <v>93</v>
      </c>
      <c r="AU2124" t="s"/>
      <c r="AV2124" t="s"/>
      <c r="AW2124" t="s"/>
      <c r="AX2124" t="s"/>
      <c r="AY2124" t="n">
        <v>4750980</v>
      </c>
      <c r="AZ2124" t="s">
        <v>3050</v>
      </c>
      <c r="BA2124" t="s"/>
      <c r="BB2124" t="n">
        <v>1280627</v>
      </c>
      <c r="BC2124" t="n">
        <v>98.9594578742981</v>
      </c>
      <c r="BD2124" t="n">
        <v>7.8540716132502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119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3054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420.56</v>
      </c>
      <c r="L2125" t="s">
        <v>77</v>
      </c>
      <c r="M2125" t="s"/>
      <c r="N2125" t="s">
        <v>3055</v>
      </c>
      <c r="O2125" t="s">
        <v>79</v>
      </c>
      <c r="P2125" t="s">
        <v>3054</v>
      </c>
      <c r="Q2125" t="s"/>
      <c r="R2125" t="s">
        <v>158</v>
      </c>
      <c r="S2125" t="s">
        <v>1230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HYPERLINK("https://hotelmonitor-cachepage.eclerx.com/savepage/tk_15442507764905605_sr_2150.html","info")</f>
        <v/>
      </c>
      <c r="AA2125" t="n">
        <v>-6677132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389</v>
      </c>
      <c r="AQ2125" t="s">
        <v>91</v>
      </c>
      <c r="AR2125" t="s">
        <v>92</v>
      </c>
      <c r="AS2125" t="s"/>
      <c r="AT2125" t="s">
        <v>93</v>
      </c>
      <c r="AU2125" t="s"/>
      <c r="AV2125" t="s"/>
      <c r="AW2125" t="s"/>
      <c r="AX2125" t="s"/>
      <c r="AY2125" t="n">
        <v>6677132</v>
      </c>
      <c r="AZ2125" t="s">
        <v>3056</v>
      </c>
      <c r="BA2125" t="s"/>
      <c r="BB2125" t="n">
        <v>317789</v>
      </c>
      <c r="BC2125" t="n">
        <v>98.9173793792725</v>
      </c>
      <c r="BD2125" t="n">
        <v>8.061715372203301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95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3054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514.02</v>
      </c>
      <c r="L2126" t="s">
        <v>77</v>
      </c>
      <c r="M2126" t="s"/>
      <c r="N2126" t="s">
        <v>3055</v>
      </c>
      <c r="O2126" t="s">
        <v>79</v>
      </c>
      <c r="P2126" t="s">
        <v>3054</v>
      </c>
      <c r="Q2126" t="s"/>
      <c r="R2126" t="s">
        <v>158</v>
      </c>
      <c r="S2126" t="s">
        <v>1688</v>
      </c>
      <c r="T2126" t="s">
        <v>82</v>
      </c>
      <c r="U2126" t="s">
        <v>83</v>
      </c>
      <c r="V2126" t="s">
        <v>84</v>
      </c>
      <c r="W2126" t="s">
        <v>105</v>
      </c>
      <c r="X2126" t="s"/>
      <c r="Y2126" t="s">
        <v>86</v>
      </c>
      <c r="Z2126">
        <f>HYPERLINK("https://hotelmonitor-cachepage.eclerx.com/savepage/tk_15442507764905605_sr_2150.html","info")</f>
        <v/>
      </c>
      <c r="AA2126" t="n">
        <v>-6677132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389</v>
      </c>
      <c r="AQ2126" t="s">
        <v>91</v>
      </c>
      <c r="AR2126" t="s">
        <v>92</v>
      </c>
      <c r="AS2126" t="s"/>
      <c r="AT2126" t="s">
        <v>93</v>
      </c>
      <c r="AU2126" t="s"/>
      <c r="AV2126" t="s"/>
      <c r="AW2126" t="s"/>
      <c r="AX2126" t="s"/>
      <c r="AY2126" t="n">
        <v>6677132</v>
      </c>
      <c r="AZ2126" t="s">
        <v>3056</v>
      </c>
      <c r="BA2126" t="s"/>
      <c r="BB2126" t="n">
        <v>317789</v>
      </c>
      <c r="BC2126" t="n">
        <v>98.9173793792725</v>
      </c>
      <c r="BD2126" t="n">
        <v>8.061715372203301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95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3054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420.56</v>
      </c>
      <c r="L2127" t="s">
        <v>77</v>
      </c>
      <c r="M2127" t="s"/>
      <c r="N2127" t="s">
        <v>3057</v>
      </c>
      <c r="O2127" t="s">
        <v>79</v>
      </c>
      <c r="P2127" t="s">
        <v>3054</v>
      </c>
      <c r="Q2127" t="s"/>
      <c r="R2127" t="s">
        <v>158</v>
      </c>
      <c r="S2127" t="s">
        <v>1230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>
        <f>HYPERLINK("https://hotelmonitor-cachepage.eclerx.com/savepage/tk_15442507764905605_sr_2150.html","info")</f>
        <v/>
      </c>
      <c r="AA2127" t="n">
        <v>-6677132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389</v>
      </c>
      <c r="AQ2127" t="s">
        <v>91</v>
      </c>
      <c r="AR2127" t="s">
        <v>92</v>
      </c>
      <c r="AS2127" t="s"/>
      <c r="AT2127" t="s">
        <v>93</v>
      </c>
      <c r="AU2127" t="s"/>
      <c r="AV2127" t="s"/>
      <c r="AW2127" t="s"/>
      <c r="AX2127" t="s"/>
      <c r="AY2127" t="n">
        <v>6677132</v>
      </c>
      <c r="AZ2127" t="s">
        <v>3056</v>
      </c>
      <c r="BA2127" t="s"/>
      <c r="BB2127" t="n">
        <v>317789</v>
      </c>
      <c r="BC2127" t="n">
        <v>98.9173793792725</v>
      </c>
      <c r="BD2127" t="n">
        <v>8.061715372203301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95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3054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514.02</v>
      </c>
      <c r="L2128" t="s">
        <v>77</v>
      </c>
      <c r="M2128" t="s"/>
      <c r="N2128" t="s">
        <v>3057</v>
      </c>
      <c r="O2128" t="s">
        <v>79</v>
      </c>
      <c r="P2128" t="s">
        <v>3054</v>
      </c>
      <c r="Q2128" t="s"/>
      <c r="R2128" t="s">
        <v>158</v>
      </c>
      <c r="S2128" t="s">
        <v>1688</v>
      </c>
      <c r="T2128" t="s">
        <v>82</v>
      </c>
      <c r="U2128" t="s">
        <v>83</v>
      </c>
      <c r="V2128" t="s">
        <v>84</v>
      </c>
      <c r="W2128" t="s">
        <v>105</v>
      </c>
      <c r="X2128" t="s"/>
      <c r="Y2128" t="s">
        <v>86</v>
      </c>
      <c r="Z2128">
        <f>HYPERLINK("https://hotelmonitor-cachepage.eclerx.com/savepage/tk_15442507764905605_sr_2150.html","info")</f>
        <v/>
      </c>
      <c r="AA2128" t="n">
        <v>-6677132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389</v>
      </c>
      <c r="AQ2128" t="s">
        <v>91</v>
      </c>
      <c r="AR2128" t="s">
        <v>92</v>
      </c>
      <c r="AS2128" t="s"/>
      <c r="AT2128" t="s">
        <v>93</v>
      </c>
      <c r="AU2128" t="s"/>
      <c r="AV2128" t="s"/>
      <c r="AW2128" t="s"/>
      <c r="AX2128" t="s"/>
      <c r="AY2128" t="n">
        <v>6677132</v>
      </c>
      <c r="AZ2128" t="s">
        <v>3056</v>
      </c>
      <c r="BA2128" t="s"/>
      <c r="BB2128" t="n">
        <v>317789</v>
      </c>
      <c r="BC2128" t="n">
        <v>98.9173793792725</v>
      </c>
      <c r="BD2128" t="n">
        <v>8.061715372203301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95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3054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514.02</v>
      </c>
      <c r="L2129" t="s">
        <v>77</v>
      </c>
      <c r="M2129" t="s"/>
      <c r="N2129" t="s">
        <v>3058</v>
      </c>
      <c r="O2129" t="s">
        <v>79</v>
      </c>
      <c r="P2129" t="s">
        <v>3054</v>
      </c>
      <c r="Q2129" t="s"/>
      <c r="R2129" t="s">
        <v>158</v>
      </c>
      <c r="S2129" t="s">
        <v>1688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HYPERLINK("https://hotelmonitor-cachepage.eclerx.com/savepage/tk_15442507764905605_sr_2150.html","info")</f>
        <v/>
      </c>
      <c r="AA2129" t="n">
        <v>-6677132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389</v>
      </c>
      <c r="AQ2129" t="s">
        <v>91</v>
      </c>
      <c r="AR2129" t="s">
        <v>92</v>
      </c>
      <c r="AS2129" t="s"/>
      <c r="AT2129" t="s">
        <v>93</v>
      </c>
      <c r="AU2129" t="s"/>
      <c r="AV2129" t="s"/>
      <c r="AW2129" t="s"/>
      <c r="AX2129" t="s"/>
      <c r="AY2129" t="n">
        <v>6677132</v>
      </c>
      <c r="AZ2129" t="s">
        <v>3056</v>
      </c>
      <c r="BA2129" t="s"/>
      <c r="BB2129" t="n">
        <v>317789</v>
      </c>
      <c r="BC2129" t="n">
        <v>98.9173793792725</v>
      </c>
      <c r="BD2129" t="n">
        <v>8.061715372203301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95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3054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607.47</v>
      </c>
      <c r="L2130" t="s">
        <v>77</v>
      </c>
      <c r="M2130" t="s"/>
      <c r="N2130" t="s">
        <v>3058</v>
      </c>
      <c r="O2130" t="s">
        <v>79</v>
      </c>
      <c r="P2130" t="s">
        <v>3054</v>
      </c>
      <c r="Q2130" t="s"/>
      <c r="R2130" t="s">
        <v>158</v>
      </c>
      <c r="S2130" t="s">
        <v>328</v>
      </c>
      <c r="T2130" t="s">
        <v>82</v>
      </c>
      <c r="U2130" t="s">
        <v>83</v>
      </c>
      <c r="V2130" t="s">
        <v>84</v>
      </c>
      <c r="W2130" t="s">
        <v>105</v>
      </c>
      <c r="X2130" t="s"/>
      <c r="Y2130" t="s">
        <v>86</v>
      </c>
      <c r="Z2130">
        <f>HYPERLINK("https://hotelmonitor-cachepage.eclerx.com/savepage/tk_15442507764905605_sr_2150.html","info")</f>
        <v/>
      </c>
      <c r="AA2130" t="n">
        <v>-6677132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389</v>
      </c>
      <c r="AQ2130" t="s">
        <v>91</v>
      </c>
      <c r="AR2130" t="s">
        <v>92</v>
      </c>
      <c r="AS2130" t="s"/>
      <c r="AT2130" t="s">
        <v>93</v>
      </c>
      <c r="AU2130" t="s"/>
      <c r="AV2130" t="s"/>
      <c r="AW2130" t="s"/>
      <c r="AX2130" t="s"/>
      <c r="AY2130" t="n">
        <v>6677132</v>
      </c>
      <c r="AZ2130" t="s">
        <v>3056</v>
      </c>
      <c r="BA2130" t="s"/>
      <c r="BB2130" t="n">
        <v>317789</v>
      </c>
      <c r="BC2130" t="n">
        <v>98.9173793792725</v>
      </c>
      <c r="BD2130" t="n">
        <v>8.061715372203301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95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3054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654.2</v>
      </c>
      <c r="L2131" t="s">
        <v>77</v>
      </c>
      <c r="M2131" t="s"/>
      <c r="N2131" t="s">
        <v>3059</v>
      </c>
      <c r="O2131" t="s">
        <v>79</v>
      </c>
      <c r="P2131" t="s">
        <v>3054</v>
      </c>
      <c r="Q2131" t="s"/>
      <c r="R2131" t="s">
        <v>158</v>
      </c>
      <c r="S2131" t="s">
        <v>498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>
        <f>HYPERLINK("https://hotelmonitor-cachepage.eclerx.com/savepage/tk_15442507764905605_sr_2150.html","info")</f>
        <v/>
      </c>
      <c r="AA2131" t="n">
        <v>-6677132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389</v>
      </c>
      <c r="AQ2131" t="s">
        <v>91</v>
      </c>
      <c r="AR2131" t="s">
        <v>92</v>
      </c>
      <c r="AS2131" t="s"/>
      <c r="AT2131" t="s">
        <v>93</v>
      </c>
      <c r="AU2131" t="s"/>
      <c r="AV2131" t="s"/>
      <c r="AW2131" t="s"/>
      <c r="AX2131" t="s"/>
      <c r="AY2131" t="n">
        <v>6677132</v>
      </c>
      <c r="AZ2131" t="s">
        <v>3056</v>
      </c>
      <c r="BA2131" t="s"/>
      <c r="BB2131" t="n">
        <v>317789</v>
      </c>
      <c r="BC2131" t="n">
        <v>98.9173793792725</v>
      </c>
      <c r="BD2131" t="n">
        <v>8.061715372203301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95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3054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794.4</v>
      </c>
      <c r="L2132" t="s">
        <v>77</v>
      </c>
      <c r="M2132" t="s"/>
      <c r="N2132" t="s">
        <v>3059</v>
      </c>
      <c r="O2132" t="s">
        <v>79</v>
      </c>
      <c r="P2132" t="s">
        <v>3054</v>
      </c>
      <c r="Q2132" t="s"/>
      <c r="R2132" t="s">
        <v>158</v>
      </c>
      <c r="S2132" t="s">
        <v>707</v>
      </c>
      <c r="T2132" t="s">
        <v>82</v>
      </c>
      <c r="U2132" t="s">
        <v>83</v>
      </c>
      <c r="V2132" t="s">
        <v>84</v>
      </c>
      <c r="W2132" t="s">
        <v>105</v>
      </c>
      <c r="X2132" t="s"/>
      <c r="Y2132" t="s">
        <v>86</v>
      </c>
      <c r="Z2132">
        <f>HYPERLINK("https://hotelmonitor-cachepage.eclerx.com/savepage/tk_15442507764905605_sr_2150.html","info")</f>
        <v/>
      </c>
      <c r="AA2132" t="n">
        <v>-6677132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389</v>
      </c>
      <c r="AQ2132" t="s">
        <v>91</v>
      </c>
      <c r="AR2132" t="s">
        <v>92</v>
      </c>
      <c r="AS2132" t="s"/>
      <c r="AT2132" t="s">
        <v>93</v>
      </c>
      <c r="AU2132" t="s"/>
      <c r="AV2132" t="s"/>
      <c r="AW2132" t="s"/>
      <c r="AX2132" t="s"/>
      <c r="AY2132" t="n">
        <v>6677132</v>
      </c>
      <c r="AZ2132" t="s">
        <v>3056</v>
      </c>
      <c r="BA2132" t="s"/>
      <c r="BB2132" t="n">
        <v>317789</v>
      </c>
      <c r="BC2132" t="n">
        <v>98.9173793792725</v>
      </c>
      <c r="BD2132" t="n">
        <v>8.061715372203301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95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3054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887.85</v>
      </c>
      <c r="L2133" t="s">
        <v>77</v>
      </c>
      <c r="M2133" t="s"/>
      <c r="N2133" t="s">
        <v>3060</v>
      </c>
      <c r="O2133" t="s">
        <v>79</v>
      </c>
      <c r="P2133" t="s">
        <v>3054</v>
      </c>
      <c r="Q2133" t="s"/>
      <c r="R2133" t="s">
        <v>158</v>
      </c>
      <c r="S2133" t="s">
        <v>1727</v>
      </c>
      <c r="T2133" t="s">
        <v>82</v>
      </c>
      <c r="U2133" t="s">
        <v>83</v>
      </c>
      <c r="V2133" t="s">
        <v>84</v>
      </c>
      <c r="W2133" t="s">
        <v>105</v>
      </c>
      <c r="X2133" t="s"/>
      <c r="Y2133" t="s">
        <v>86</v>
      </c>
      <c r="Z2133">
        <f>HYPERLINK("https://hotelmonitor-cachepage.eclerx.com/savepage/tk_15442507764905605_sr_2150.html","info")</f>
        <v/>
      </c>
      <c r="AA2133" t="n">
        <v>-6677132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389</v>
      </c>
      <c r="AQ2133" t="s">
        <v>91</v>
      </c>
      <c r="AR2133" t="s">
        <v>92</v>
      </c>
      <c r="AS2133" t="s"/>
      <c r="AT2133" t="s">
        <v>93</v>
      </c>
      <c r="AU2133" t="s"/>
      <c r="AV2133" t="s"/>
      <c r="AW2133" t="s"/>
      <c r="AX2133" t="s"/>
      <c r="AY2133" t="n">
        <v>6677132</v>
      </c>
      <c r="AZ2133" t="s">
        <v>3056</v>
      </c>
      <c r="BA2133" t="s"/>
      <c r="BB2133" t="n">
        <v>317789</v>
      </c>
      <c r="BC2133" t="n">
        <v>98.9173793792725</v>
      </c>
      <c r="BD2133" t="n">
        <v>8.061715372203301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95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3061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1295.46</v>
      </c>
      <c r="L2134" t="s">
        <v>77</v>
      </c>
      <c r="M2134" t="s"/>
      <c r="N2134" t="s">
        <v>694</v>
      </c>
      <c r="O2134" t="s">
        <v>79</v>
      </c>
      <c r="P2134" t="s">
        <v>3061</v>
      </c>
      <c r="Q2134" t="s"/>
      <c r="R2134" t="s">
        <v>115</v>
      </c>
      <c r="S2134" t="s">
        <v>3062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HYPERLINK("https://hotelmonitor-cachepage.eclerx.com/savepage/tk_15442499429863515_sr_2150.html","info")</f>
        <v/>
      </c>
      <c r="AA2134" t="n">
        <v>-754676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89</v>
      </c>
      <c r="AO2134" t="s">
        <v>2256</v>
      </c>
      <c r="AP2134" t="n">
        <v>37</v>
      </c>
      <c r="AQ2134" t="s">
        <v>91</v>
      </c>
      <c r="AR2134" t="s">
        <v>71</v>
      </c>
      <c r="AS2134" t="s"/>
      <c r="AT2134" t="s">
        <v>93</v>
      </c>
      <c r="AU2134" t="s"/>
      <c r="AV2134" t="s"/>
      <c r="AW2134" t="s"/>
      <c r="AX2134" t="s"/>
      <c r="AY2134" t="n">
        <v>754676</v>
      </c>
      <c r="AZ2134" t="s">
        <v>3063</v>
      </c>
      <c r="BA2134" t="s"/>
      <c r="BB2134" t="n">
        <v>251448</v>
      </c>
      <c r="BC2134" t="n">
        <v>98.82368981838231</v>
      </c>
      <c r="BD2134" t="n">
        <v>8.032732655860359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95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3061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1575.4</v>
      </c>
      <c r="L2135" t="s">
        <v>77</v>
      </c>
      <c r="M2135" t="s"/>
      <c r="N2135" t="s">
        <v>3064</v>
      </c>
      <c r="O2135" t="s">
        <v>79</v>
      </c>
      <c r="P2135" t="s">
        <v>3061</v>
      </c>
      <c r="Q2135" t="s"/>
      <c r="R2135" t="s">
        <v>115</v>
      </c>
      <c r="S2135" t="s">
        <v>3065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HYPERLINK("https://hotelmonitor-cachepage.eclerx.com/savepage/tk_15442499429863515_sr_2150.html","info")</f>
        <v/>
      </c>
      <c r="AA2135" t="n">
        <v>-754676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37</v>
      </c>
      <c r="AQ2135" t="s">
        <v>91</v>
      </c>
      <c r="AR2135" t="s">
        <v>92</v>
      </c>
      <c r="AS2135" t="s"/>
      <c r="AT2135" t="s">
        <v>93</v>
      </c>
      <c r="AU2135" t="s"/>
      <c r="AV2135" t="s"/>
      <c r="AW2135" t="s"/>
      <c r="AX2135" t="s"/>
      <c r="AY2135" t="n">
        <v>754676</v>
      </c>
      <c r="AZ2135" t="s">
        <v>3063</v>
      </c>
      <c r="BA2135" t="s"/>
      <c r="BB2135" t="n">
        <v>251448</v>
      </c>
      <c r="BC2135" t="n">
        <v>98.82368981838231</v>
      </c>
      <c r="BD2135" t="n">
        <v>8.032732655860359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95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3066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789.75</v>
      </c>
      <c r="L2136" t="s">
        <v>77</v>
      </c>
      <c r="M2136" t="s"/>
      <c r="N2136" t="s">
        <v>248</v>
      </c>
      <c r="O2136" t="s">
        <v>79</v>
      </c>
      <c r="P2136" t="s">
        <v>3066</v>
      </c>
      <c r="Q2136" t="s"/>
      <c r="R2136" t="s">
        <v>237</v>
      </c>
      <c r="S2136" t="s">
        <v>3067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>
        <f>HYPERLINK("https://hotelmonitor-cachepage.eclerx.com/savepage/tk_1544250412469372_sr_2150.html","info")</f>
        <v/>
      </c>
      <c r="AA2136" t="n">
        <v>-3791768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89</v>
      </c>
      <c r="AO2136" t="s">
        <v>3068</v>
      </c>
      <c r="AP2136" t="n">
        <v>246</v>
      </c>
      <c r="AQ2136" t="s">
        <v>91</v>
      </c>
      <c r="AR2136" t="s">
        <v>71</v>
      </c>
      <c r="AS2136" t="s"/>
      <c r="AT2136" t="s">
        <v>93</v>
      </c>
      <c r="AU2136" t="s"/>
      <c r="AV2136" t="s"/>
      <c r="AW2136" t="s"/>
      <c r="AX2136" t="s"/>
      <c r="AY2136" t="n">
        <v>3791768</v>
      </c>
      <c r="AZ2136" t="s">
        <v>3069</v>
      </c>
      <c r="BA2136" t="s"/>
      <c r="BB2136" t="n">
        <v>291450</v>
      </c>
      <c r="BC2136" t="n">
        <v>98.80539178848269</v>
      </c>
      <c r="BD2136" t="n">
        <v>8.050093852018369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95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3066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845.3</v>
      </c>
      <c r="L2137" t="s">
        <v>77</v>
      </c>
      <c r="M2137" t="s"/>
      <c r="N2137" t="s">
        <v>248</v>
      </c>
      <c r="O2137" t="s">
        <v>79</v>
      </c>
      <c r="P2137" t="s">
        <v>3066</v>
      </c>
      <c r="Q2137" t="s"/>
      <c r="R2137" t="s">
        <v>237</v>
      </c>
      <c r="S2137" t="s">
        <v>3070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>
        <f>HYPERLINK("https://hotelmonitor-cachepage.eclerx.com/savepage/tk_1544250412469372_sr_2150.html","info")</f>
        <v/>
      </c>
      <c r="AA2137" t="n">
        <v>-3791768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89</v>
      </c>
      <c r="AO2137" t="s">
        <v>3071</v>
      </c>
      <c r="AP2137" t="n">
        <v>246</v>
      </c>
      <c r="AQ2137" t="s">
        <v>91</v>
      </c>
      <c r="AR2137" t="s">
        <v>71</v>
      </c>
      <c r="AS2137" t="s"/>
      <c r="AT2137" t="s">
        <v>93</v>
      </c>
      <c r="AU2137" t="s"/>
      <c r="AV2137" t="s"/>
      <c r="AW2137" t="s"/>
      <c r="AX2137" t="s"/>
      <c r="AY2137" t="n">
        <v>3791768</v>
      </c>
      <c r="AZ2137" t="s">
        <v>3069</v>
      </c>
      <c r="BA2137" t="s"/>
      <c r="BB2137" t="n">
        <v>291450</v>
      </c>
      <c r="BC2137" t="n">
        <v>98.80539178848269</v>
      </c>
      <c r="BD2137" t="n">
        <v>8.050093852018369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95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3066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831.6</v>
      </c>
      <c r="L2138" t="s">
        <v>77</v>
      </c>
      <c r="M2138" t="s"/>
      <c r="N2138" t="s">
        <v>3072</v>
      </c>
      <c r="O2138" t="s">
        <v>79</v>
      </c>
      <c r="P2138" t="s">
        <v>3066</v>
      </c>
      <c r="Q2138" t="s"/>
      <c r="R2138" t="s">
        <v>237</v>
      </c>
      <c r="S2138" t="s">
        <v>3073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>
        <f>HYPERLINK("https://hotelmonitor-cachepage.eclerx.com/savepage/tk_1544250412469372_sr_2150.html","info")</f>
        <v/>
      </c>
      <c r="AA2138" t="n">
        <v>-3791768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89</v>
      </c>
      <c r="AO2138" t="s">
        <v>2835</v>
      </c>
      <c r="AP2138" t="n">
        <v>246</v>
      </c>
      <c r="AQ2138" t="s">
        <v>91</v>
      </c>
      <c r="AR2138" t="s">
        <v>71</v>
      </c>
      <c r="AS2138" t="s"/>
      <c r="AT2138" t="s">
        <v>93</v>
      </c>
      <c r="AU2138" t="s"/>
      <c r="AV2138" t="s"/>
      <c r="AW2138" t="s"/>
      <c r="AX2138" t="s"/>
      <c r="AY2138" t="n">
        <v>3791768</v>
      </c>
      <c r="AZ2138" t="s">
        <v>3069</v>
      </c>
      <c r="BA2138" t="s"/>
      <c r="BB2138" t="n">
        <v>291450</v>
      </c>
      <c r="BC2138" t="n">
        <v>98.80539178848269</v>
      </c>
      <c r="BD2138" t="n">
        <v>8.050093852018369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95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3066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880.52</v>
      </c>
      <c r="L2139" t="s">
        <v>77</v>
      </c>
      <c r="M2139" t="s"/>
      <c r="N2139" t="s">
        <v>3072</v>
      </c>
      <c r="O2139" t="s">
        <v>79</v>
      </c>
      <c r="P2139" t="s">
        <v>3066</v>
      </c>
      <c r="Q2139" t="s"/>
      <c r="R2139" t="s">
        <v>237</v>
      </c>
      <c r="S2139" t="s">
        <v>3074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>
        <f>HYPERLINK("https://hotelmonitor-cachepage.eclerx.com/savepage/tk_1544250412469372_sr_2150.html","info")</f>
        <v/>
      </c>
      <c r="AA2139" t="n">
        <v>-3791768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89</v>
      </c>
      <c r="AO2139" t="s">
        <v>1669</v>
      </c>
      <c r="AP2139" t="n">
        <v>246</v>
      </c>
      <c r="AQ2139" t="s">
        <v>91</v>
      </c>
      <c r="AR2139" t="s">
        <v>71</v>
      </c>
      <c r="AS2139" t="s"/>
      <c r="AT2139" t="s">
        <v>93</v>
      </c>
      <c r="AU2139" t="s"/>
      <c r="AV2139" t="s"/>
      <c r="AW2139" t="s"/>
      <c r="AX2139" t="s"/>
      <c r="AY2139" t="n">
        <v>3791768</v>
      </c>
      <c r="AZ2139" t="s">
        <v>3069</v>
      </c>
      <c r="BA2139" t="s"/>
      <c r="BB2139" t="n">
        <v>291450</v>
      </c>
      <c r="BC2139" t="n">
        <v>98.80539178848269</v>
      </c>
      <c r="BD2139" t="n">
        <v>8.050093852018369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95</v>
      </c>
    </row>
    <row r="2140" spans="1:70">
      <c r="A2140" t="s">
        <v>145</v>
      </c>
      <c r="B2140" t="s">
        <v>71</v>
      </c>
      <c r="C2140" t="s">
        <v>72</v>
      </c>
      <c r="D2140" t="n">
        <v>2</v>
      </c>
      <c r="E2140" t="s">
        <v>3075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1401.87</v>
      </c>
      <c r="L2140" t="s">
        <v>77</v>
      </c>
      <c r="M2140" t="s"/>
      <c r="N2140" t="s">
        <v>208</v>
      </c>
      <c r="O2140" t="s">
        <v>79</v>
      </c>
      <c r="P2140" t="s">
        <v>3075</v>
      </c>
      <c r="Q2140" t="s"/>
      <c r="R2140" t="s">
        <v>237</v>
      </c>
      <c r="S2140" t="s">
        <v>571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>
        <f>HYPERLINK("https://hotelmonitor-cachepage.eclerx.com/savepage/tk_15442515064117112_sr_2150.html","info")</f>
        <v/>
      </c>
      <c r="AA2140" t="n">
        <v>-4964619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540</v>
      </c>
      <c r="AQ2140" t="s">
        <v>91</v>
      </c>
      <c r="AR2140" t="s">
        <v>92</v>
      </c>
      <c r="AS2140" t="s"/>
      <c r="AT2140" t="s">
        <v>93</v>
      </c>
      <c r="AU2140" t="s"/>
      <c r="AV2140" t="s"/>
      <c r="AW2140" t="s"/>
      <c r="AX2140" t="s"/>
      <c r="AY2140" t="n">
        <v>4964619</v>
      </c>
      <c r="AZ2140" t="s">
        <v>3076</v>
      </c>
      <c r="BA2140" t="s"/>
      <c r="BB2140" t="n">
        <v>1811114</v>
      </c>
      <c r="BC2140" t="n">
        <v>98.96899999999999</v>
      </c>
      <c r="BD2140" t="n">
        <v>7.8123035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119</v>
      </c>
    </row>
    <row r="2141" spans="1:70">
      <c r="A2141" t="s">
        <v>145</v>
      </c>
      <c r="B2141" t="s">
        <v>71</v>
      </c>
      <c r="C2141" t="s">
        <v>72</v>
      </c>
      <c r="D2141" t="n">
        <v>2</v>
      </c>
      <c r="E2141" t="s">
        <v>3077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458.57</v>
      </c>
      <c r="L2141" t="s">
        <v>77</v>
      </c>
      <c r="M2141" t="s"/>
      <c r="N2141" t="s">
        <v>487</v>
      </c>
      <c r="O2141" t="s">
        <v>79</v>
      </c>
      <c r="P2141" t="s">
        <v>3077</v>
      </c>
      <c r="Q2141" t="s"/>
      <c r="R2141" t="s">
        <v>158</v>
      </c>
      <c r="S2141" t="s">
        <v>3078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>
        <f>HYPERLINK("https://hotelmonitor-cachepage.eclerx.com/savepage/tk_15442512028956156_sr_2150.html","info")</f>
        <v/>
      </c>
      <c r="AA2141" t="n">
        <v>-6797546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89</v>
      </c>
      <c r="AO2141" t="s">
        <v>3079</v>
      </c>
      <c r="AP2141" t="n">
        <v>460</v>
      </c>
      <c r="AQ2141" t="s">
        <v>91</v>
      </c>
      <c r="AR2141" t="s">
        <v>71</v>
      </c>
      <c r="AS2141" t="s"/>
      <c r="AT2141" t="s">
        <v>93</v>
      </c>
      <c r="AU2141" t="s"/>
      <c r="AV2141" t="s"/>
      <c r="AW2141" t="s"/>
      <c r="AX2141" t="s"/>
      <c r="AY2141" t="n">
        <v>6797546</v>
      </c>
      <c r="AZ2141" t="s"/>
      <c r="BA2141" t="s"/>
      <c r="BB2141" t="n">
        <v>186389</v>
      </c>
      <c r="BC2141" t="n">
        <v>98.90790581703186</v>
      </c>
      <c r="BD2141" t="n">
        <v>8.064838466067773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95</v>
      </c>
    </row>
    <row r="2142" spans="1:70">
      <c r="A2142" t="s">
        <v>145</v>
      </c>
      <c r="B2142" t="s">
        <v>71</v>
      </c>
      <c r="C2142" t="s">
        <v>72</v>
      </c>
      <c r="D2142" t="n">
        <v>2</v>
      </c>
      <c r="E2142" t="s">
        <v>3077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598.13</v>
      </c>
      <c r="L2142" t="s">
        <v>77</v>
      </c>
      <c r="M2142" t="s"/>
      <c r="N2142" t="s">
        <v>327</v>
      </c>
      <c r="O2142" t="s">
        <v>79</v>
      </c>
      <c r="P2142" t="s">
        <v>3077</v>
      </c>
      <c r="Q2142" t="s"/>
      <c r="R2142" t="s">
        <v>158</v>
      </c>
      <c r="S2142" t="s">
        <v>3080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>
        <f>HYPERLINK("https://hotelmonitor-cachepage.eclerx.com/savepage/tk_15442512028956156_sr_2150.html","info")</f>
        <v/>
      </c>
      <c r="AA2142" t="n">
        <v>-6797546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89</v>
      </c>
      <c r="AO2142" t="s">
        <v>3081</v>
      </c>
      <c r="AP2142" t="n">
        <v>460</v>
      </c>
      <c r="AQ2142" t="s">
        <v>91</v>
      </c>
      <c r="AR2142" t="s">
        <v>71</v>
      </c>
      <c r="AS2142" t="s"/>
      <c r="AT2142" t="s">
        <v>93</v>
      </c>
      <c r="AU2142" t="s"/>
      <c r="AV2142" t="s"/>
      <c r="AW2142" t="s"/>
      <c r="AX2142" t="s"/>
      <c r="AY2142" t="n">
        <v>6797546</v>
      </c>
      <c r="AZ2142" t="s"/>
      <c r="BA2142" t="s"/>
      <c r="BB2142" t="n">
        <v>186389</v>
      </c>
      <c r="BC2142" t="n">
        <v>98.90790581703186</v>
      </c>
      <c r="BD2142" t="n">
        <v>8.064838466067773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95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3082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1980.2</v>
      </c>
      <c r="L2143" t="s">
        <v>77</v>
      </c>
      <c r="M2143" t="s"/>
      <c r="N2143" t="s">
        <v>3083</v>
      </c>
      <c r="O2143" t="s">
        <v>79</v>
      </c>
      <c r="P2143" t="s">
        <v>3082</v>
      </c>
      <c r="Q2143" t="s"/>
      <c r="R2143" t="s">
        <v>80</v>
      </c>
      <c r="S2143" t="s">
        <v>3084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>
        <f>HYPERLINK("https://hotelmonitor-cachepage.eclerx.com/savepage/tk_15442501199600334_sr_2150.html","info")</f>
        <v/>
      </c>
      <c r="AA2143" t="n">
        <v>-5005164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89</v>
      </c>
      <c r="AO2143" t="s">
        <v>3085</v>
      </c>
      <c r="AP2143" t="n">
        <v>124</v>
      </c>
      <c r="AQ2143" t="s">
        <v>91</v>
      </c>
      <c r="AR2143" t="s">
        <v>71</v>
      </c>
      <c r="AS2143" t="s"/>
      <c r="AT2143" t="s">
        <v>93</v>
      </c>
      <c r="AU2143" t="s"/>
      <c r="AV2143" t="s"/>
      <c r="AW2143" t="s"/>
      <c r="AX2143" t="s"/>
      <c r="AY2143" t="n">
        <v>5005164</v>
      </c>
      <c r="AZ2143" t="s">
        <v>3086</v>
      </c>
      <c r="BA2143" t="s"/>
      <c r="BB2143" t="n">
        <v>3358962</v>
      </c>
      <c r="BC2143" t="n">
        <v>98.833465129137</v>
      </c>
      <c r="BD2143" t="n">
        <v>8.03676428027371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95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3082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2104.38</v>
      </c>
      <c r="L2144" t="s">
        <v>77</v>
      </c>
      <c r="M2144" t="s"/>
      <c r="N2144" t="s">
        <v>3083</v>
      </c>
      <c r="O2144" t="s">
        <v>79</v>
      </c>
      <c r="P2144" t="s">
        <v>3082</v>
      </c>
      <c r="Q2144" t="s"/>
      <c r="R2144" t="s">
        <v>80</v>
      </c>
      <c r="S2144" t="s">
        <v>1159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HYPERLINK("https://hotelmonitor-cachepage.eclerx.com/savepage/tk_15442501199600334_sr_2150.html","info")</f>
        <v/>
      </c>
      <c r="AA2144" t="n">
        <v>-5005164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124</v>
      </c>
      <c r="AQ2144" t="s">
        <v>91</v>
      </c>
      <c r="AR2144" t="s">
        <v>71</v>
      </c>
      <c r="AS2144" t="s"/>
      <c r="AT2144" t="s">
        <v>93</v>
      </c>
      <c r="AU2144" t="s"/>
      <c r="AV2144" t="s"/>
      <c r="AW2144" t="s"/>
      <c r="AX2144" t="s"/>
      <c r="AY2144" t="n">
        <v>5005164</v>
      </c>
      <c r="AZ2144" t="s">
        <v>3086</v>
      </c>
      <c r="BA2144" t="s"/>
      <c r="BB2144" t="n">
        <v>3358962</v>
      </c>
      <c r="BC2144" t="n">
        <v>98.833465129137</v>
      </c>
      <c r="BD2144" t="n">
        <v>8.03676428027371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95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3082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1980.2</v>
      </c>
      <c r="L2145" t="s">
        <v>77</v>
      </c>
      <c r="M2145" t="s"/>
      <c r="N2145" t="s">
        <v>3087</v>
      </c>
      <c r="O2145" t="s">
        <v>79</v>
      </c>
      <c r="P2145" t="s">
        <v>3082</v>
      </c>
      <c r="Q2145" t="s"/>
      <c r="R2145" t="s">
        <v>80</v>
      </c>
      <c r="S2145" t="s">
        <v>3084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HYPERLINK("https://hotelmonitor-cachepage.eclerx.com/savepage/tk_15442501199600334_sr_2150.html","info")</f>
        <v/>
      </c>
      <c r="AA2145" t="n">
        <v>-5005164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89</v>
      </c>
      <c r="AO2145" t="s">
        <v>3085</v>
      </c>
      <c r="AP2145" t="n">
        <v>124</v>
      </c>
      <c r="AQ2145" t="s">
        <v>91</v>
      </c>
      <c r="AR2145" t="s">
        <v>71</v>
      </c>
      <c r="AS2145" t="s"/>
      <c r="AT2145" t="s">
        <v>93</v>
      </c>
      <c r="AU2145" t="s"/>
      <c r="AV2145" t="s"/>
      <c r="AW2145" t="s"/>
      <c r="AX2145" t="s"/>
      <c r="AY2145" t="n">
        <v>5005164</v>
      </c>
      <c r="AZ2145" t="s">
        <v>3086</v>
      </c>
      <c r="BA2145" t="s"/>
      <c r="BB2145" t="n">
        <v>3358962</v>
      </c>
      <c r="BC2145" t="n">
        <v>98.833465129137</v>
      </c>
      <c r="BD2145" t="n">
        <v>8.03676428027371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95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3082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2104.38</v>
      </c>
      <c r="L2146" t="s">
        <v>77</v>
      </c>
      <c r="M2146" t="s"/>
      <c r="N2146" t="s">
        <v>3087</v>
      </c>
      <c r="O2146" t="s">
        <v>79</v>
      </c>
      <c r="P2146" t="s">
        <v>3082</v>
      </c>
      <c r="Q2146" t="s"/>
      <c r="R2146" t="s">
        <v>80</v>
      </c>
      <c r="S2146" t="s">
        <v>1159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>
        <f>HYPERLINK("https://hotelmonitor-cachepage.eclerx.com/savepage/tk_15442501199600334_sr_2150.html","info")</f>
        <v/>
      </c>
      <c r="AA2146" t="n">
        <v>-5005164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124</v>
      </c>
      <c r="AQ2146" t="s">
        <v>91</v>
      </c>
      <c r="AR2146" t="s">
        <v>71</v>
      </c>
      <c r="AS2146" t="s"/>
      <c r="AT2146" t="s">
        <v>93</v>
      </c>
      <c r="AU2146" t="s"/>
      <c r="AV2146" t="s"/>
      <c r="AW2146" t="s"/>
      <c r="AX2146" t="s"/>
      <c r="AY2146" t="n">
        <v>5005164</v>
      </c>
      <c r="AZ2146" t="s">
        <v>3086</v>
      </c>
      <c r="BA2146" t="s"/>
      <c r="BB2146" t="n">
        <v>3358962</v>
      </c>
      <c r="BC2146" t="n">
        <v>98.833465129137</v>
      </c>
      <c r="BD2146" t="n">
        <v>8.03676428027371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95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3088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680.62</v>
      </c>
      <c r="L2147" t="s">
        <v>77</v>
      </c>
      <c r="M2147" t="s"/>
      <c r="N2147" t="s">
        <v>3089</v>
      </c>
      <c r="O2147" t="s">
        <v>79</v>
      </c>
      <c r="P2147" t="s">
        <v>3088</v>
      </c>
      <c r="Q2147" t="s"/>
      <c r="R2147" t="s">
        <v>237</v>
      </c>
      <c r="S2147" t="s">
        <v>3090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>
        <f>HYPERLINK("https://hotelmonitor-cachepage.eclerx.com/savepage/tk_15442502425115762_sr_2150.html","info")</f>
        <v/>
      </c>
      <c r="AA2147" t="n">
        <v>-6713346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89</v>
      </c>
      <c r="AO2147" t="s">
        <v>1399</v>
      </c>
      <c r="AP2147" t="n">
        <v>182</v>
      </c>
      <c r="AQ2147" t="s">
        <v>91</v>
      </c>
      <c r="AR2147" t="s">
        <v>71</v>
      </c>
      <c r="AS2147" t="s"/>
      <c r="AT2147" t="s">
        <v>93</v>
      </c>
      <c r="AU2147" t="s"/>
      <c r="AV2147" t="s"/>
      <c r="AW2147" t="s"/>
      <c r="AX2147" t="s"/>
      <c r="AY2147" t="n">
        <v>6713346</v>
      </c>
      <c r="AZ2147" t="s">
        <v>3091</v>
      </c>
      <c r="BA2147" t="s"/>
      <c r="BB2147" t="n">
        <v>1158166</v>
      </c>
      <c r="BC2147" t="n">
        <v>98.9160995483398</v>
      </c>
      <c r="BD2147" t="n">
        <v>8.059402465820311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95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3088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764.24</v>
      </c>
      <c r="L2148" t="s">
        <v>77</v>
      </c>
      <c r="M2148" t="s"/>
      <c r="N2148" t="s">
        <v>3089</v>
      </c>
      <c r="O2148" t="s">
        <v>79</v>
      </c>
      <c r="P2148" t="s">
        <v>3088</v>
      </c>
      <c r="Q2148" t="s"/>
      <c r="R2148" t="s">
        <v>237</v>
      </c>
      <c r="S2148" t="s">
        <v>3092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HYPERLINK("https://hotelmonitor-cachepage.eclerx.com/savepage/tk_15442502425115762_sr_2150.html","info")</f>
        <v/>
      </c>
      <c r="AA2148" t="n">
        <v>-6713346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89</v>
      </c>
      <c r="AO2148" t="s">
        <v>782</v>
      </c>
      <c r="AP2148" t="n">
        <v>182</v>
      </c>
      <c r="AQ2148" t="s">
        <v>91</v>
      </c>
      <c r="AR2148" t="s">
        <v>71</v>
      </c>
      <c r="AS2148" t="s"/>
      <c r="AT2148" t="s">
        <v>93</v>
      </c>
      <c r="AU2148" t="s"/>
      <c r="AV2148" t="s"/>
      <c r="AW2148" t="s"/>
      <c r="AX2148" t="s"/>
      <c r="AY2148" t="n">
        <v>6713346</v>
      </c>
      <c r="AZ2148" t="s">
        <v>3091</v>
      </c>
      <c r="BA2148" t="s"/>
      <c r="BB2148" t="n">
        <v>1158166</v>
      </c>
      <c r="BC2148" t="n">
        <v>98.9160995483398</v>
      </c>
      <c r="BD2148" t="n">
        <v>8.059402465820311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95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3088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799.66</v>
      </c>
      <c r="L2149" t="s">
        <v>77</v>
      </c>
      <c r="M2149" t="s"/>
      <c r="N2149" t="s">
        <v>3089</v>
      </c>
      <c r="O2149" t="s">
        <v>79</v>
      </c>
      <c r="P2149" t="s">
        <v>3088</v>
      </c>
      <c r="Q2149" t="s"/>
      <c r="R2149" t="s">
        <v>237</v>
      </c>
      <c r="S2149" t="s">
        <v>1727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>
        <f>HYPERLINK("https://hotelmonitor-cachepage.eclerx.com/savepage/tk_15442502425115762_sr_2150.html","info")</f>
        <v/>
      </c>
      <c r="AA2149" t="n">
        <v>-6713346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182</v>
      </c>
      <c r="AQ2149" t="s">
        <v>91</v>
      </c>
      <c r="AR2149" t="s">
        <v>71</v>
      </c>
      <c r="AS2149" t="s"/>
      <c r="AT2149" t="s">
        <v>93</v>
      </c>
      <c r="AU2149" t="s"/>
      <c r="AV2149" t="s"/>
      <c r="AW2149" t="s"/>
      <c r="AX2149" t="s"/>
      <c r="AY2149" t="n">
        <v>6713346</v>
      </c>
      <c r="AZ2149" t="s">
        <v>3091</v>
      </c>
      <c r="BA2149" t="s"/>
      <c r="BB2149" t="n">
        <v>1158166</v>
      </c>
      <c r="BC2149" t="n">
        <v>98.9160995483398</v>
      </c>
      <c r="BD2149" t="n">
        <v>8.059402465820311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95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3088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680.62</v>
      </c>
      <c r="L2150" t="s">
        <v>77</v>
      </c>
      <c r="M2150" t="s"/>
      <c r="N2150" t="s">
        <v>487</v>
      </c>
      <c r="O2150" t="s">
        <v>79</v>
      </c>
      <c r="P2150" t="s">
        <v>3088</v>
      </c>
      <c r="Q2150" t="s"/>
      <c r="R2150" t="s">
        <v>237</v>
      </c>
      <c r="S2150" t="s">
        <v>3090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>
        <f>HYPERLINK("https://hotelmonitor-cachepage.eclerx.com/savepage/tk_15442502425115762_sr_2150.html","info")</f>
        <v/>
      </c>
      <c r="AA2150" t="n">
        <v>-6713346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89</v>
      </c>
      <c r="AO2150" t="s">
        <v>1399</v>
      </c>
      <c r="AP2150" t="n">
        <v>182</v>
      </c>
      <c r="AQ2150" t="s">
        <v>91</v>
      </c>
      <c r="AR2150" t="s">
        <v>71</v>
      </c>
      <c r="AS2150" t="s"/>
      <c r="AT2150" t="s">
        <v>93</v>
      </c>
      <c r="AU2150" t="s"/>
      <c r="AV2150" t="s"/>
      <c r="AW2150" t="s"/>
      <c r="AX2150" t="s"/>
      <c r="AY2150" t="n">
        <v>6713346</v>
      </c>
      <c r="AZ2150" t="s">
        <v>3091</v>
      </c>
      <c r="BA2150" t="s"/>
      <c r="BB2150" t="n">
        <v>1158166</v>
      </c>
      <c r="BC2150" t="n">
        <v>98.9160995483398</v>
      </c>
      <c r="BD2150" t="n">
        <v>8.059402465820311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95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3088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764.24</v>
      </c>
      <c r="L2151" t="s">
        <v>77</v>
      </c>
      <c r="M2151" t="s"/>
      <c r="N2151" t="s">
        <v>487</v>
      </c>
      <c r="O2151" t="s">
        <v>79</v>
      </c>
      <c r="P2151" t="s">
        <v>3088</v>
      </c>
      <c r="Q2151" t="s"/>
      <c r="R2151" t="s">
        <v>237</v>
      </c>
      <c r="S2151" t="s">
        <v>3092</v>
      </c>
      <c r="T2151" t="s">
        <v>82</v>
      </c>
      <c r="U2151" t="s">
        <v>83</v>
      </c>
      <c r="V2151" t="s">
        <v>84</v>
      </c>
      <c r="W2151" t="s">
        <v>85</v>
      </c>
      <c r="X2151" t="s"/>
      <c r="Y2151" t="s">
        <v>86</v>
      </c>
      <c r="Z2151">
        <f>HYPERLINK("https://hotelmonitor-cachepage.eclerx.com/savepage/tk_15442502425115762_sr_2150.html","info")</f>
        <v/>
      </c>
      <c r="AA2151" t="n">
        <v>-6713346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89</v>
      </c>
      <c r="AO2151" t="s">
        <v>782</v>
      </c>
      <c r="AP2151" t="n">
        <v>182</v>
      </c>
      <c r="AQ2151" t="s">
        <v>91</v>
      </c>
      <c r="AR2151" t="s">
        <v>71</v>
      </c>
      <c r="AS2151" t="s"/>
      <c r="AT2151" t="s">
        <v>93</v>
      </c>
      <c r="AU2151" t="s"/>
      <c r="AV2151" t="s"/>
      <c r="AW2151" t="s"/>
      <c r="AX2151" t="s"/>
      <c r="AY2151" t="n">
        <v>6713346</v>
      </c>
      <c r="AZ2151" t="s">
        <v>3091</v>
      </c>
      <c r="BA2151" t="s"/>
      <c r="BB2151" t="n">
        <v>1158166</v>
      </c>
      <c r="BC2151" t="n">
        <v>98.9160995483398</v>
      </c>
      <c r="BD2151" t="n">
        <v>8.059402465820311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95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3088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799.66</v>
      </c>
      <c r="L2152" t="s">
        <v>77</v>
      </c>
      <c r="M2152" t="s"/>
      <c r="N2152" t="s">
        <v>487</v>
      </c>
      <c r="O2152" t="s">
        <v>79</v>
      </c>
      <c r="P2152" t="s">
        <v>3088</v>
      </c>
      <c r="Q2152" t="s"/>
      <c r="R2152" t="s">
        <v>237</v>
      </c>
      <c r="S2152" t="s">
        <v>1727</v>
      </c>
      <c r="T2152" t="s">
        <v>82</v>
      </c>
      <c r="U2152" t="s">
        <v>83</v>
      </c>
      <c r="V2152" t="s">
        <v>84</v>
      </c>
      <c r="W2152" t="s">
        <v>85</v>
      </c>
      <c r="X2152" t="s"/>
      <c r="Y2152" t="s">
        <v>86</v>
      </c>
      <c r="Z2152">
        <f>HYPERLINK("https://hotelmonitor-cachepage.eclerx.com/savepage/tk_15442502425115762_sr_2150.html","info")</f>
        <v/>
      </c>
      <c r="AA2152" t="n">
        <v>-6713346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182</v>
      </c>
      <c r="AQ2152" t="s">
        <v>91</v>
      </c>
      <c r="AR2152" t="s">
        <v>71</v>
      </c>
      <c r="AS2152" t="s"/>
      <c r="AT2152" t="s">
        <v>93</v>
      </c>
      <c r="AU2152" t="s"/>
      <c r="AV2152" t="s"/>
      <c r="AW2152" t="s"/>
      <c r="AX2152" t="s"/>
      <c r="AY2152" t="n">
        <v>6713346</v>
      </c>
      <c r="AZ2152" t="s">
        <v>3091</v>
      </c>
      <c r="BA2152" t="s"/>
      <c r="BB2152" t="n">
        <v>1158166</v>
      </c>
      <c r="BC2152" t="n">
        <v>98.9160995483398</v>
      </c>
      <c r="BD2152" t="n">
        <v>8.059402465820311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95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3093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594.73</v>
      </c>
      <c r="L2153" t="s">
        <v>77</v>
      </c>
      <c r="M2153" t="s"/>
      <c r="N2153" t="s">
        <v>2015</v>
      </c>
      <c r="O2153" t="s">
        <v>79</v>
      </c>
      <c r="P2153" t="s">
        <v>3093</v>
      </c>
      <c r="Q2153" t="s"/>
      <c r="R2153" t="s">
        <v>115</v>
      </c>
      <c r="S2153" t="s">
        <v>498</v>
      </c>
      <c r="T2153" t="s">
        <v>82</v>
      </c>
      <c r="U2153" t="s">
        <v>83</v>
      </c>
      <c r="V2153" t="s">
        <v>84</v>
      </c>
      <c r="W2153" t="s">
        <v>105</v>
      </c>
      <c r="X2153" t="s"/>
      <c r="Y2153" t="s">
        <v>86</v>
      </c>
      <c r="Z2153">
        <f>HYPERLINK("https://hotelmonitor-cachepage.eclerx.com/savepage/tk_1544250812501783_sr_2150.html","info")</f>
        <v/>
      </c>
      <c r="AA2153" t="n">
        <v>-6683946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399</v>
      </c>
      <c r="AQ2153" t="s">
        <v>91</v>
      </c>
      <c r="AR2153" t="s">
        <v>92</v>
      </c>
      <c r="AS2153" t="s"/>
      <c r="AT2153" t="s">
        <v>93</v>
      </c>
      <c r="AU2153" t="s"/>
      <c r="AV2153" t="s"/>
      <c r="AW2153" t="s"/>
      <c r="AX2153" t="s"/>
      <c r="AY2153" t="n">
        <v>6683946</v>
      </c>
      <c r="AZ2153" t="s">
        <v>3094</v>
      </c>
      <c r="BA2153" t="s"/>
      <c r="BB2153" t="n">
        <v>399369</v>
      </c>
      <c r="BC2153" t="n">
        <v>98.869571685791</v>
      </c>
      <c r="BD2153" t="n">
        <v>8.544557241847951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95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3095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751.89</v>
      </c>
      <c r="L2154" t="s">
        <v>77</v>
      </c>
      <c r="M2154" t="s"/>
      <c r="N2154" t="s">
        <v>3096</v>
      </c>
      <c r="O2154" t="s">
        <v>79</v>
      </c>
      <c r="P2154" t="s">
        <v>3095</v>
      </c>
      <c r="Q2154" t="s"/>
      <c r="R2154" t="s">
        <v>237</v>
      </c>
      <c r="S2154" t="s">
        <v>3097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>
        <f>HYPERLINK("https://hotelmonitor-cachepage.eclerx.com/savepage/tk_15442501242694356_sr_2150.html","info")</f>
        <v/>
      </c>
      <c r="AA2154" t="n">
        <v>-6713373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89</v>
      </c>
      <c r="AO2154" t="s">
        <v>3098</v>
      </c>
      <c r="AP2154" t="n">
        <v>127</v>
      </c>
      <c r="AQ2154" t="s">
        <v>91</v>
      </c>
      <c r="AR2154" t="s">
        <v>92</v>
      </c>
      <c r="AS2154" t="s"/>
      <c r="AT2154" t="s">
        <v>93</v>
      </c>
      <c r="AU2154" t="s"/>
      <c r="AV2154" t="s"/>
      <c r="AW2154" t="s"/>
      <c r="AX2154" t="s"/>
      <c r="AY2154" t="n">
        <v>6713373</v>
      </c>
      <c r="AZ2154" t="s">
        <v>3099</v>
      </c>
      <c r="BA2154" t="s"/>
      <c r="BB2154" t="n">
        <v>1070288</v>
      </c>
      <c r="BC2154" t="n">
        <v>98.9059143066406</v>
      </c>
      <c r="BD2154" t="n">
        <v>8.08130931854248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95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3095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884.59</v>
      </c>
      <c r="L2155" t="s">
        <v>77</v>
      </c>
      <c r="M2155" t="s"/>
      <c r="N2155" t="s">
        <v>3096</v>
      </c>
      <c r="O2155" t="s">
        <v>79</v>
      </c>
      <c r="P2155" t="s">
        <v>3095</v>
      </c>
      <c r="Q2155" t="s"/>
      <c r="R2155" t="s">
        <v>237</v>
      </c>
      <c r="S2155" t="s">
        <v>3100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>
        <f>HYPERLINK("https://hotelmonitor-cachepage.eclerx.com/savepage/tk_15442501242694356_sr_2150.html","info")</f>
        <v/>
      </c>
      <c r="AA2155" t="n">
        <v>-6713373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89</v>
      </c>
      <c r="AO2155" t="s">
        <v>3101</v>
      </c>
      <c r="AP2155" t="n">
        <v>127</v>
      </c>
      <c r="AQ2155" t="s">
        <v>91</v>
      </c>
      <c r="AR2155" t="s">
        <v>92</v>
      </c>
      <c r="AS2155" t="s"/>
      <c r="AT2155" t="s">
        <v>93</v>
      </c>
      <c r="AU2155" t="s"/>
      <c r="AV2155" t="s"/>
      <c r="AW2155" t="s"/>
      <c r="AX2155" t="s"/>
      <c r="AY2155" t="n">
        <v>6713373</v>
      </c>
      <c r="AZ2155" t="s">
        <v>3099</v>
      </c>
      <c r="BA2155" t="s"/>
      <c r="BB2155" t="n">
        <v>1070288</v>
      </c>
      <c r="BC2155" t="n">
        <v>98.9059143066406</v>
      </c>
      <c r="BD2155" t="n">
        <v>8.08130931854248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95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3095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949.29</v>
      </c>
      <c r="L2156" t="s">
        <v>77</v>
      </c>
      <c r="M2156" t="s"/>
      <c r="N2156" t="s">
        <v>3096</v>
      </c>
      <c r="O2156" t="s">
        <v>79</v>
      </c>
      <c r="P2156" t="s">
        <v>3095</v>
      </c>
      <c r="Q2156" t="s"/>
      <c r="R2156" t="s">
        <v>237</v>
      </c>
      <c r="S2156" t="s">
        <v>3102</v>
      </c>
      <c r="T2156" t="s">
        <v>82</v>
      </c>
      <c r="U2156" t="s">
        <v>83</v>
      </c>
      <c r="V2156" t="s">
        <v>84</v>
      </c>
      <c r="W2156" t="s">
        <v>105</v>
      </c>
      <c r="X2156" t="s"/>
      <c r="Y2156" t="s">
        <v>86</v>
      </c>
      <c r="Z2156">
        <f>HYPERLINK("https://hotelmonitor-cachepage.eclerx.com/savepage/tk_15442501242694356_sr_2150.html","info")</f>
        <v/>
      </c>
      <c r="AA2156" t="n">
        <v>-6713373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89</v>
      </c>
      <c r="AO2156" t="s">
        <v>3103</v>
      </c>
      <c r="AP2156" t="n">
        <v>127</v>
      </c>
      <c r="AQ2156" t="s">
        <v>91</v>
      </c>
      <c r="AR2156" t="s">
        <v>71</v>
      </c>
      <c r="AS2156" t="s"/>
      <c r="AT2156" t="s">
        <v>93</v>
      </c>
      <c r="AU2156" t="s"/>
      <c r="AV2156" t="s"/>
      <c r="AW2156" t="s"/>
      <c r="AX2156" t="s"/>
      <c r="AY2156" t="n">
        <v>6713373</v>
      </c>
      <c r="AZ2156" t="s">
        <v>3099</v>
      </c>
      <c r="BA2156" t="s"/>
      <c r="BB2156" t="n">
        <v>1070288</v>
      </c>
      <c r="BC2156" t="n">
        <v>98.9059143066406</v>
      </c>
      <c r="BD2156" t="n">
        <v>8.08130931854248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95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3095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1010.1</v>
      </c>
      <c r="L2157" t="s">
        <v>77</v>
      </c>
      <c r="M2157" t="s"/>
      <c r="N2157" t="s">
        <v>3096</v>
      </c>
      <c r="O2157" t="s">
        <v>79</v>
      </c>
      <c r="P2157" t="s">
        <v>3095</v>
      </c>
      <c r="Q2157" t="s"/>
      <c r="R2157" t="s">
        <v>237</v>
      </c>
      <c r="S2157" t="s">
        <v>656</v>
      </c>
      <c r="T2157" t="s">
        <v>82</v>
      </c>
      <c r="U2157" t="s">
        <v>83</v>
      </c>
      <c r="V2157" t="s">
        <v>84</v>
      </c>
      <c r="W2157" t="s">
        <v>105</v>
      </c>
      <c r="X2157" t="s"/>
      <c r="Y2157" t="s">
        <v>86</v>
      </c>
      <c r="Z2157">
        <f>HYPERLINK("https://hotelmonitor-cachepage.eclerx.com/savepage/tk_15442501242694356_sr_2150.html","info")</f>
        <v/>
      </c>
      <c r="AA2157" t="n">
        <v>-6713373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89</v>
      </c>
      <c r="AO2157" t="s">
        <v>1102</v>
      </c>
      <c r="AP2157" t="n">
        <v>127</v>
      </c>
      <c r="AQ2157" t="s">
        <v>91</v>
      </c>
      <c r="AR2157" t="s">
        <v>71</v>
      </c>
      <c r="AS2157" t="s"/>
      <c r="AT2157" t="s">
        <v>93</v>
      </c>
      <c r="AU2157" t="s"/>
      <c r="AV2157" t="s"/>
      <c r="AW2157" t="s"/>
      <c r="AX2157" t="s"/>
      <c r="AY2157" t="n">
        <v>6713373</v>
      </c>
      <c r="AZ2157" t="s">
        <v>3099</v>
      </c>
      <c r="BA2157" t="s"/>
      <c r="BB2157" t="n">
        <v>1070288</v>
      </c>
      <c r="BC2157" t="n">
        <v>98.9059143066406</v>
      </c>
      <c r="BD2157" t="n">
        <v>8.08130931854248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95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3095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966.72</v>
      </c>
      <c r="L2158" t="s">
        <v>77</v>
      </c>
      <c r="M2158" t="s"/>
      <c r="N2158" t="s">
        <v>3104</v>
      </c>
      <c r="O2158" t="s">
        <v>79</v>
      </c>
      <c r="P2158" t="s">
        <v>3095</v>
      </c>
      <c r="Q2158" t="s"/>
      <c r="R2158" t="s">
        <v>237</v>
      </c>
      <c r="S2158" t="s">
        <v>3105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>
        <f>HYPERLINK("https://hotelmonitor-cachepage.eclerx.com/savepage/tk_15442501242694356_sr_2150.html","info")</f>
        <v/>
      </c>
      <c r="AA2158" t="n">
        <v>-6713373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89</v>
      </c>
      <c r="AO2158" t="s">
        <v>955</v>
      </c>
      <c r="AP2158" t="n">
        <v>127</v>
      </c>
      <c r="AQ2158" t="s">
        <v>91</v>
      </c>
      <c r="AR2158" t="s">
        <v>92</v>
      </c>
      <c r="AS2158" t="s"/>
      <c r="AT2158" t="s">
        <v>93</v>
      </c>
      <c r="AU2158" t="s"/>
      <c r="AV2158" t="s"/>
      <c r="AW2158" t="s"/>
      <c r="AX2158" t="s"/>
      <c r="AY2158" t="n">
        <v>6713373</v>
      </c>
      <c r="AZ2158" t="s">
        <v>3099</v>
      </c>
      <c r="BA2158" t="s"/>
      <c r="BB2158" t="n">
        <v>1070288</v>
      </c>
      <c r="BC2158" t="n">
        <v>98.9059143066406</v>
      </c>
      <c r="BD2158" t="n">
        <v>8.08130931854248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95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3095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1137.32</v>
      </c>
      <c r="L2159" t="s">
        <v>77</v>
      </c>
      <c r="M2159" t="s"/>
      <c r="N2159" t="s">
        <v>3104</v>
      </c>
      <c r="O2159" t="s">
        <v>79</v>
      </c>
      <c r="P2159" t="s">
        <v>3095</v>
      </c>
      <c r="Q2159" t="s"/>
      <c r="R2159" t="s">
        <v>237</v>
      </c>
      <c r="S2159" t="s">
        <v>1349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>
        <f>HYPERLINK("https://hotelmonitor-cachepage.eclerx.com/savepage/tk_15442501242694356_sr_2150.html","info")</f>
        <v/>
      </c>
      <c r="AA2159" t="n">
        <v>-6713373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89</v>
      </c>
      <c r="AO2159" t="s">
        <v>1076</v>
      </c>
      <c r="AP2159" t="n">
        <v>127</v>
      </c>
      <c r="AQ2159" t="s">
        <v>91</v>
      </c>
      <c r="AR2159" t="s">
        <v>92</v>
      </c>
      <c r="AS2159" t="s"/>
      <c r="AT2159" t="s">
        <v>93</v>
      </c>
      <c r="AU2159" t="s"/>
      <c r="AV2159" t="s"/>
      <c r="AW2159" t="s"/>
      <c r="AX2159" t="s"/>
      <c r="AY2159" t="n">
        <v>6713373</v>
      </c>
      <c r="AZ2159" t="s">
        <v>3099</v>
      </c>
      <c r="BA2159" t="s"/>
      <c r="BB2159" t="n">
        <v>1070288</v>
      </c>
      <c r="BC2159" t="n">
        <v>98.9059143066406</v>
      </c>
      <c r="BD2159" t="n">
        <v>8.08130931854248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95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3095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1265.72</v>
      </c>
      <c r="L2160" t="s">
        <v>77</v>
      </c>
      <c r="M2160" t="s"/>
      <c r="N2160" t="s">
        <v>3104</v>
      </c>
      <c r="O2160" t="s">
        <v>79</v>
      </c>
      <c r="P2160" t="s">
        <v>3095</v>
      </c>
      <c r="Q2160" t="s"/>
      <c r="R2160" t="s">
        <v>237</v>
      </c>
      <c r="S2160" t="s">
        <v>3106</v>
      </c>
      <c r="T2160" t="s">
        <v>82</v>
      </c>
      <c r="U2160" t="s">
        <v>83</v>
      </c>
      <c r="V2160" t="s">
        <v>84</v>
      </c>
      <c r="W2160" t="s">
        <v>105</v>
      </c>
      <c r="X2160" t="s"/>
      <c r="Y2160" t="s">
        <v>86</v>
      </c>
      <c r="Z2160">
        <f>HYPERLINK("https://hotelmonitor-cachepage.eclerx.com/savepage/tk_15442501242694356_sr_2150.html","info")</f>
        <v/>
      </c>
      <c r="AA2160" t="n">
        <v>-6713373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89</v>
      </c>
      <c r="AO2160" t="s">
        <v>3107</v>
      </c>
      <c r="AP2160" t="n">
        <v>127</v>
      </c>
      <c r="AQ2160" t="s">
        <v>91</v>
      </c>
      <c r="AR2160" t="s">
        <v>71</v>
      </c>
      <c r="AS2160" t="s"/>
      <c r="AT2160" t="s">
        <v>93</v>
      </c>
      <c r="AU2160" t="s"/>
      <c r="AV2160" t="s"/>
      <c r="AW2160" t="s"/>
      <c r="AX2160" t="s"/>
      <c r="AY2160" t="n">
        <v>6713373</v>
      </c>
      <c r="AZ2160" t="s">
        <v>3099</v>
      </c>
      <c r="BA2160" t="s"/>
      <c r="BB2160" t="n">
        <v>1070288</v>
      </c>
      <c r="BC2160" t="n">
        <v>98.9059143066406</v>
      </c>
      <c r="BD2160" t="n">
        <v>8.08130931854248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95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3095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1346.8</v>
      </c>
      <c r="L2161" t="s">
        <v>77</v>
      </c>
      <c r="M2161" t="s"/>
      <c r="N2161" t="s">
        <v>3104</v>
      </c>
      <c r="O2161" t="s">
        <v>79</v>
      </c>
      <c r="P2161" t="s">
        <v>3095</v>
      </c>
      <c r="Q2161" t="s"/>
      <c r="R2161" t="s">
        <v>237</v>
      </c>
      <c r="S2161" t="s">
        <v>3108</v>
      </c>
      <c r="T2161" t="s">
        <v>82</v>
      </c>
      <c r="U2161" t="s">
        <v>83</v>
      </c>
      <c r="V2161" t="s">
        <v>84</v>
      </c>
      <c r="W2161" t="s">
        <v>105</v>
      </c>
      <c r="X2161" t="s"/>
      <c r="Y2161" t="s">
        <v>86</v>
      </c>
      <c r="Z2161">
        <f>HYPERLINK("https://hotelmonitor-cachepage.eclerx.com/savepage/tk_15442501242694356_sr_2150.html","info")</f>
        <v/>
      </c>
      <c r="AA2161" t="n">
        <v>-6713373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89</v>
      </c>
      <c r="AO2161" t="s">
        <v>242</v>
      </c>
      <c r="AP2161" t="n">
        <v>127</v>
      </c>
      <c r="AQ2161" t="s">
        <v>91</v>
      </c>
      <c r="AR2161" t="s">
        <v>71</v>
      </c>
      <c r="AS2161" t="s"/>
      <c r="AT2161" t="s">
        <v>93</v>
      </c>
      <c r="AU2161" t="s"/>
      <c r="AV2161" t="s"/>
      <c r="AW2161" t="s"/>
      <c r="AX2161" t="s"/>
      <c r="AY2161" t="n">
        <v>6713373</v>
      </c>
      <c r="AZ2161" t="s">
        <v>3099</v>
      </c>
      <c r="BA2161" t="s"/>
      <c r="BB2161" t="n">
        <v>1070288</v>
      </c>
      <c r="BC2161" t="n">
        <v>98.9059143066406</v>
      </c>
      <c r="BD2161" t="n">
        <v>8.08130931854248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95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3109</v>
      </c>
      <c r="F2162" t="n">
        <v>4964650</v>
      </c>
      <c r="G2162" t="s">
        <v>74</v>
      </c>
      <c r="H2162" t="s">
        <v>75</v>
      </c>
      <c r="I2162" t="s"/>
      <c r="J2162" t="s">
        <v>76</v>
      </c>
      <c r="K2162" t="n">
        <v>2859.61</v>
      </c>
      <c r="L2162" t="s">
        <v>77</v>
      </c>
      <c r="M2162" t="s"/>
      <c r="N2162" t="s">
        <v>3110</v>
      </c>
      <c r="O2162" t="s">
        <v>79</v>
      </c>
      <c r="P2162" t="s">
        <v>3109</v>
      </c>
      <c r="Q2162" t="s"/>
      <c r="R2162" t="s">
        <v>337</v>
      </c>
      <c r="S2162" t="s">
        <v>3111</v>
      </c>
      <c r="T2162" t="s">
        <v>82</v>
      </c>
      <c r="U2162" t="s">
        <v>83</v>
      </c>
      <c r="V2162" t="s">
        <v>84</v>
      </c>
      <c r="W2162" t="s">
        <v>105</v>
      </c>
      <c r="X2162" t="s"/>
      <c r="Y2162" t="s">
        <v>86</v>
      </c>
      <c r="Z2162">
        <f>HYPERLINK("https://hotelmonitor-cachepage.eclerx.com/savepage/tk_15442499022427907_sr_2150.html","info")</f>
        <v/>
      </c>
      <c r="AA2162" t="n">
        <v>428399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89</v>
      </c>
      <c r="AO2162" t="s">
        <v>3112</v>
      </c>
      <c r="AP2162" t="n">
        <v>19</v>
      </c>
      <c r="AQ2162" t="s">
        <v>91</v>
      </c>
      <c r="AR2162" t="s">
        <v>71</v>
      </c>
      <c r="AS2162" t="s"/>
      <c r="AT2162" t="s">
        <v>93</v>
      </c>
      <c r="AU2162" t="s"/>
      <c r="AV2162" t="s"/>
      <c r="AW2162" t="s"/>
      <c r="AX2162" t="s"/>
      <c r="AY2162" t="n">
        <v>4751017</v>
      </c>
      <c r="AZ2162" t="s">
        <v>3113</v>
      </c>
      <c r="BA2162" t="s"/>
      <c r="BB2162" t="n">
        <v>551932</v>
      </c>
      <c r="BC2162" t="n">
        <v>99.2093017</v>
      </c>
      <c r="BD2162" t="n">
        <v>7.9266995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95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3109</v>
      </c>
      <c r="F2163" t="n">
        <v>4964650</v>
      </c>
      <c r="G2163" t="s">
        <v>74</v>
      </c>
      <c r="H2163" t="s">
        <v>75</v>
      </c>
      <c r="I2163" t="s"/>
      <c r="J2163" t="s">
        <v>76</v>
      </c>
      <c r="K2163" t="n">
        <v>2859.61</v>
      </c>
      <c r="L2163" t="s">
        <v>77</v>
      </c>
      <c r="M2163" t="s"/>
      <c r="N2163" t="s">
        <v>3110</v>
      </c>
      <c r="O2163" t="s">
        <v>79</v>
      </c>
      <c r="P2163" t="s">
        <v>3109</v>
      </c>
      <c r="Q2163" t="s"/>
      <c r="R2163" t="s">
        <v>337</v>
      </c>
      <c r="S2163" t="s">
        <v>3111</v>
      </c>
      <c r="T2163" t="s">
        <v>82</v>
      </c>
      <c r="U2163" t="s">
        <v>83</v>
      </c>
      <c r="V2163" t="s">
        <v>84</v>
      </c>
      <c r="W2163" t="s">
        <v>105</v>
      </c>
      <c r="X2163" t="s"/>
      <c r="Y2163" t="s">
        <v>86</v>
      </c>
      <c r="Z2163">
        <f>HYPERLINK("https://hotelmonitor-cachepage.eclerx.com/savepage/tk_15442499022427907_sr_2150.html","info")</f>
        <v/>
      </c>
      <c r="AA2163" t="n">
        <v>428399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89</v>
      </c>
      <c r="AO2163" t="s">
        <v>3112</v>
      </c>
      <c r="AP2163" t="n">
        <v>19</v>
      </c>
      <c r="AQ2163" t="s">
        <v>91</v>
      </c>
      <c r="AR2163" t="s">
        <v>261</v>
      </c>
      <c r="AS2163" t="s"/>
      <c r="AT2163" t="s">
        <v>93</v>
      </c>
      <c r="AU2163" t="s"/>
      <c r="AV2163" t="s"/>
      <c r="AW2163" t="s"/>
      <c r="AX2163" t="s"/>
      <c r="AY2163" t="n">
        <v>4751017</v>
      </c>
      <c r="AZ2163" t="s">
        <v>3113</v>
      </c>
      <c r="BA2163" t="s"/>
      <c r="BB2163" t="n">
        <v>551932</v>
      </c>
      <c r="BC2163" t="n">
        <v>99.2093017</v>
      </c>
      <c r="BD2163" t="n">
        <v>7.9266995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95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3109</v>
      </c>
      <c r="F2164" t="n">
        <v>4964650</v>
      </c>
      <c r="G2164" t="s">
        <v>74</v>
      </c>
      <c r="H2164" t="s">
        <v>75</v>
      </c>
      <c r="I2164" t="s"/>
      <c r="J2164" t="s">
        <v>76</v>
      </c>
      <c r="K2164" t="n">
        <v>3254.28</v>
      </c>
      <c r="L2164" t="s">
        <v>77</v>
      </c>
      <c r="M2164" t="s"/>
      <c r="N2164" t="s">
        <v>3114</v>
      </c>
      <c r="O2164" t="s">
        <v>79</v>
      </c>
      <c r="P2164" t="s">
        <v>3109</v>
      </c>
      <c r="Q2164" t="s"/>
      <c r="R2164" t="s">
        <v>337</v>
      </c>
      <c r="S2164" t="s">
        <v>3115</v>
      </c>
      <c r="T2164" t="s">
        <v>82</v>
      </c>
      <c r="U2164" t="s">
        <v>83</v>
      </c>
      <c r="V2164" t="s">
        <v>84</v>
      </c>
      <c r="W2164" t="s">
        <v>105</v>
      </c>
      <c r="X2164" t="s"/>
      <c r="Y2164" t="s">
        <v>86</v>
      </c>
      <c r="Z2164">
        <f>HYPERLINK("https://hotelmonitor-cachepage.eclerx.com/savepage/tk_15442499022427907_sr_2150.html","info")</f>
        <v/>
      </c>
      <c r="AA2164" t="n">
        <v>428399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89</v>
      </c>
      <c r="AO2164" t="s">
        <v>3116</v>
      </c>
      <c r="AP2164" t="n">
        <v>19</v>
      </c>
      <c r="AQ2164" t="s">
        <v>91</v>
      </c>
      <c r="AR2164" t="s">
        <v>71</v>
      </c>
      <c r="AS2164" t="s"/>
      <c r="AT2164" t="s">
        <v>93</v>
      </c>
      <c r="AU2164" t="s"/>
      <c r="AV2164" t="s"/>
      <c r="AW2164" t="s"/>
      <c r="AX2164" t="s"/>
      <c r="AY2164" t="n">
        <v>4751017</v>
      </c>
      <c r="AZ2164" t="s">
        <v>3113</v>
      </c>
      <c r="BA2164" t="s"/>
      <c r="BB2164" t="n">
        <v>551932</v>
      </c>
      <c r="BC2164" t="n">
        <v>99.2093017</v>
      </c>
      <c r="BD2164" t="n">
        <v>7.9266995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95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3109</v>
      </c>
      <c r="F2165" t="n">
        <v>4964650</v>
      </c>
      <c r="G2165" t="s">
        <v>74</v>
      </c>
      <c r="H2165" t="s">
        <v>75</v>
      </c>
      <c r="I2165" t="s"/>
      <c r="J2165" t="s">
        <v>76</v>
      </c>
      <c r="K2165" t="n">
        <v>3254.28</v>
      </c>
      <c r="L2165" t="s">
        <v>77</v>
      </c>
      <c r="M2165" t="s"/>
      <c r="N2165" t="s">
        <v>3114</v>
      </c>
      <c r="O2165" t="s">
        <v>79</v>
      </c>
      <c r="P2165" t="s">
        <v>3109</v>
      </c>
      <c r="Q2165" t="s"/>
      <c r="R2165" t="s">
        <v>337</v>
      </c>
      <c r="S2165" t="s">
        <v>3115</v>
      </c>
      <c r="T2165" t="s">
        <v>82</v>
      </c>
      <c r="U2165" t="s">
        <v>83</v>
      </c>
      <c r="V2165" t="s">
        <v>84</v>
      </c>
      <c r="W2165" t="s">
        <v>105</v>
      </c>
      <c r="X2165" t="s"/>
      <c r="Y2165" t="s">
        <v>86</v>
      </c>
      <c r="Z2165">
        <f>HYPERLINK("https://hotelmonitor-cachepage.eclerx.com/savepage/tk_15442499022427907_sr_2150.html","info")</f>
        <v/>
      </c>
      <c r="AA2165" t="n">
        <v>428399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89</v>
      </c>
      <c r="AO2165" t="s">
        <v>3116</v>
      </c>
      <c r="AP2165" t="n">
        <v>19</v>
      </c>
      <c r="AQ2165" t="s">
        <v>91</v>
      </c>
      <c r="AR2165" t="s">
        <v>261</v>
      </c>
      <c r="AS2165" t="s"/>
      <c r="AT2165" t="s">
        <v>93</v>
      </c>
      <c r="AU2165" t="s"/>
      <c r="AV2165" t="s"/>
      <c r="AW2165" t="s"/>
      <c r="AX2165" t="s"/>
      <c r="AY2165" t="n">
        <v>4751017</v>
      </c>
      <c r="AZ2165" t="s">
        <v>3113</v>
      </c>
      <c r="BA2165" t="s"/>
      <c r="BB2165" t="n">
        <v>551932</v>
      </c>
      <c r="BC2165" t="n">
        <v>99.2093017</v>
      </c>
      <c r="BD2165" t="n">
        <v>7.9266995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95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3109</v>
      </c>
      <c r="F2166" t="n">
        <v>4964650</v>
      </c>
      <c r="G2166" t="s">
        <v>74</v>
      </c>
      <c r="H2166" t="s">
        <v>75</v>
      </c>
      <c r="I2166" t="s"/>
      <c r="J2166" t="s">
        <v>76</v>
      </c>
      <c r="K2166" t="n">
        <v>3440.95</v>
      </c>
      <c r="L2166" t="s">
        <v>77</v>
      </c>
      <c r="M2166" t="s"/>
      <c r="N2166" t="s">
        <v>3110</v>
      </c>
      <c r="O2166" t="s">
        <v>79</v>
      </c>
      <c r="P2166" t="s">
        <v>3109</v>
      </c>
      <c r="Q2166" t="s"/>
      <c r="R2166" t="s">
        <v>337</v>
      </c>
      <c r="S2166" t="s">
        <v>507</v>
      </c>
      <c r="T2166" t="s">
        <v>82</v>
      </c>
      <c r="U2166" t="s">
        <v>83</v>
      </c>
      <c r="V2166" t="s">
        <v>84</v>
      </c>
      <c r="W2166" t="s">
        <v>105</v>
      </c>
      <c r="X2166" t="s"/>
      <c r="Y2166" t="s">
        <v>86</v>
      </c>
      <c r="Z2166">
        <f>HYPERLINK("https://hotelmonitor-cachepage.eclerx.com/savepage/tk_15442499022427907_sr_2150.html","info")</f>
        <v/>
      </c>
      <c r="AA2166" t="n">
        <v>428399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89</v>
      </c>
      <c r="AO2166" t="s">
        <v>3117</v>
      </c>
      <c r="AP2166" t="n">
        <v>19</v>
      </c>
      <c r="AQ2166" t="s">
        <v>91</v>
      </c>
      <c r="AR2166" t="s">
        <v>92</v>
      </c>
      <c r="AS2166" t="s"/>
      <c r="AT2166" t="s">
        <v>93</v>
      </c>
      <c r="AU2166" t="s"/>
      <c r="AV2166" t="s"/>
      <c r="AW2166" t="s"/>
      <c r="AX2166" t="s"/>
      <c r="AY2166" t="n">
        <v>4751017</v>
      </c>
      <c r="AZ2166" t="s">
        <v>3113</v>
      </c>
      <c r="BA2166" t="s"/>
      <c r="BB2166" t="n">
        <v>551932</v>
      </c>
      <c r="BC2166" t="n">
        <v>99.2093017</v>
      </c>
      <c r="BD2166" t="n">
        <v>7.9266995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95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3109</v>
      </c>
      <c r="F2167" t="n">
        <v>4964650</v>
      </c>
      <c r="G2167" t="s">
        <v>74</v>
      </c>
      <c r="H2167" t="s">
        <v>75</v>
      </c>
      <c r="I2167" t="s"/>
      <c r="J2167" t="s">
        <v>76</v>
      </c>
      <c r="K2167" t="n">
        <v>3853.76</v>
      </c>
      <c r="L2167" t="s">
        <v>77</v>
      </c>
      <c r="M2167" t="s"/>
      <c r="N2167" t="s">
        <v>3110</v>
      </c>
      <c r="O2167" t="s">
        <v>79</v>
      </c>
      <c r="P2167" t="s">
        <v>3109</v>
      </c>
      <c r="Q2167" t="s"/>
      <c r="R2167" t="s">
        <v>337</v>
      </c>
      <c r="S2167" t="s">
        <v>1501</v>
      </c>
      <c r="T2167" t="s">
        <v>82</v>
      </c>
      <c r="U2167" t="s">
        <v>83</v>
      </c>
      <c r="V2167" t="s">
        <v>84</v>
      </c>
      <c r="W2167" t="s">
        <v>105</v>
      </c>
      <c r="X2167" t="s"/>
      <c r="Y2167" t="s">
        <v>86</v>
      </c>
      <c r="Z2167">
        <f>HYPERLINK("https://hotelmonitor-cachepage.eclerx.com/savepage/tk_15442499022427907_sr_2150.html","info")</f>
        <v/>
      </c>
      <c r="AA2167" t="n">
        <v>428399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89</v>
      </c>
      <c r="AO2167" t="s">
        <v>3118</v>
      </c>
      <c r="AP2167" t="n">
        <v>19</v>
      </c>
      <c r="AQ2167" t="s">
        <v>91</v>
      </c>
      <c r="AR2167" t="s">
        <v>71</v>
      </c>
      <c r="AS2167" t="s"/>
      <c r="AT2167" t="s">
        <v>93</v>
      </c>
      <c r="AU2167" t="s"/>
      <c r="AV2167" t="s"/>
      <c r="AW2167" t="s"/>
      <c r="AX2167" t="s"/>
      <c r="AY2167" t="n">
        <v>4751017</v>
      </c>
      <c r="AZ2167" t="s">
        <v>3113</v>
      </c>
      <c r="BA2167" t="s"/>
      <c r="BB2167" t="n">
        <v>551932</v>
      </c>
      <c r="BC2167" t="n">
        <v>99.2093017</v>
      </c>
      <c r="BD2167" t="n">
        <v>7.9266995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95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3109</v>
      </c>
      <c r="F2168" t="n">
        <v>4964650</v>
      </c>
      <c r="G2168" t="s">
        <v>74</v>
      </c>
      <c r="H2168" t="s">
        <v>75</v>
      </c>
      <c r="I2168" t="s"/>
      <c r="J2168" t="s">
        <v>76</v>
      </c>
      <c r="K2168" t="n">
        <v>3853.76</v>
      </c>
      <c r="L2168" t="s">
        <v>77</v>
      </c>
      <c r="M2168" t="s"/>
      <c r="N2168" t="s">
        <v>3110</v>
      </c>
      <c r="O2168" t="s">
        <v>79</v>
      </c>
      <c r="P2168" t="s">
        <v>3109</v>
      </c>
      <c r="Q2168" t="s"/>
      <c r="R2168" t="s">
        <v>337</v>
      </c>
      <c r="S2168" t="s">
        <v>1501</v>
      </c>
      <c r="T2168" t="s">
        <v>82</v>
      </c>
      <c r="U2168" t="s">
        <v>83</v>
      </c>
      <c r="V2168" t="s">
        <v>84</v>
      </c>
      <c r="W2168" t="s">
        <v>105</v>
      </c>
      <c r="X2168" t="s"/>
      <c r="Y2168" t="s">
        <v>86</v>
      </c>
      <c r="Z2168">
        <f>HYPERLINK("https://hotelmonitor-cachepage.eclerx.com/savepage/tk_15442499022427907_sr_2150.html","info")</f>
        <v/>
      </c>
      <c r="AA2168" t="n">
        <v>428399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89</v>
      </c>
      <c r="AO2168" t="s">
        <v>3118</v>
      </c>
      <c r="AP2168" t="n">
        <v>19</v>
      </c>
      <c r="AQ2168" t="s">
        <v>91</v>
      </c>
      <c r="AR2168" t="s">
        <v>71</v>
      </c>
      <c r="AS2168" t="s"/>
      <c r="AT2168" t="s">
        <v>93</v>
      </c>
      <c r="AU2168" t="s"/>
      <c r="AV2168" t="s"/>
      <c r="AW2168" t="s"/>
      <c r="AX2168" t="s"/>
      <c r="AY2168" t="n">
        <v>4751017</v>
      </c>
      <c r="AZ2168" t="s">
        <v>3113</v>
      </c>
      <c r="BA2168" t="s"/>
      <c r="BB2168" t="n">
        <v>551932</v>
      </c>
      <c r="BC2168" t="n">
        <v>99.2093017</v>
      </c>
      <c r="BD2168" t="n">
        <v>7.9266995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95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3109</v>
      </c>
      <c r="F2169" t="n">
        <v>4964650</v>
      </c>
      <c r="G2169" t="s">
        <v>74</v>
      </c>
      <c r="H2169" t="s">
        <v>75</v>
      </c>
      <c r="I2169" t="s"/>
      <c r="J2169" t="s">
        <v>76</v>
      </c>
      <c r="K2169" t="n">
        <v>3853.76</v>
      </c>
      <c r="L2169" t="s">
        <v>77</v>
      </c>
      <c r="M2169" t="s"/>
      <c r="N2169" t="s">
        <v>3110</v>
      </c>
      <c r="O2169" t="s">
        <v>79</v>
      </c>
      <c r="P2169" t="s">
        <v>3109</v>
      </c>
      <c r="Q2169" t="s"/>
      <c r="R2169" t="s">
        <v>337</v>
      </c>
      <c r="S2169" t="s">
        <v>1501</v>
      </c>
      <c r="T2169" t="s">
        <v>82</v>
      </c>
      <c r="U2169" t="s">
        <v>83</v>
      </c>
      <c r="V2169" t="s">
        <v>84</v>
      </c>
      <c r="W2169" t="s">
        <v>105</v>
      </c>
      <c r="X2169" t="s"/>
      <c r="Y2169" t="s">
        <v>86</v>
      </c>
      <c r="Z2169">
        <f>HYPERLINK("https://hotelmonitor-cachepage.eclerx.com/savepage/tk_15442499022427907_sr_2150.html","info")</f>
        <v/>
      </c>
      <c r="AA2169" t="n">
        <v>428399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89</v>
      </c>
      <c r="AO2169" t="s">
        <v>3118</v>
      </c>
      <c r="AP2169" t="n">
        <v>19</v>
      </c>
      <c r="AQ2169" t="s">
        <v>91</v>
      </c>
      <c r="AR2169" t="s">
        <v>261</v>
      </c>
      <c r="AS2169" t="s"/>
      <c r="AT2169" t="s">
        <v>93</v>
      </c>
      <c r="AU2169" t="s"/>
      <c r="AV2169" t="s"/>
      <c r="AW2169" t="s"/>
      <c r="AX2169" t="s"/>
      <c r="AY2169" t="n">
        <v>4751017</v>
      </c>
      <c r="AZ2169" t="s">
        <v>3113</v>
      </c>
      <c r="BA2169" t="s"/>
      <c r="BB2169" t="n">
        <v>551932</v>
      </c>
      <c r="BC2169" t="n">
        <v>99.2093017</v>
      </c>
      <c r="BD2169" t="n">
        <v>7.9266995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95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3109</v>
      </c>
      <c r="F2170" t="n">
        <v>4964650</v>
      </c>
      <c r="G2170" t="s">
        <v>74</v>
      </c>
      <c r="H2170" t="s">
        <v>75</v>
      </c>
      <c r="I2170" t="s"/>
      <c r="J2170" t="s">
        <v>76</v>
      </c>
      <c r="K2170" t="n">
        <v>3853.76</v>
      </c>
      <c r="L2170" t="s">
        <v>77</v>
      </c>
      <c r="M2170" t="s"/>
      <c r="N2170" t="s">
        <v>3110</v>
      </c>
      <c r="O2170" t="s">
        <v>79</v>
      </c>
      <c r="P2170" t="s">
        <v>3109</v>
      </c>
      <c r="Q2170" t="s"/>
      <c r="R2170" t="s">
        <v>337</v>
      </c>
      <c r="S2170" t="s">
        <v>1501</v>
      </c>
      <c r="T2170" t="s">
        <v>82</v>
      </c>
      <c r="U2170" t="s">
        <v>83</v>
      </c>
      <c r="V2170" t="s">
        <v>84</v>
      </c>
      <c r="W2170" t="s">
        <v>105</v>
      </c>
      <c r="X2170" t="s"/>
      <c r="Y2170" t="s">
        <v>86</v>
      </c>
      <c r="Z2170">
        <f>HYPERLINK("https://hotelmonitor-cachepage.eclerx.com/savepage/tk_15442499022427907_sr_2150.html","info")</f>
        <v/>
      </c>
      <c r="AA2170" t="n">
        <v>428399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89</v>
      </c>
      <c r="AO2170" t="s">
        <v>3118</v>
      </c>
      <c r="AP2170" t="n">
        <v>19</v>
      </c>
      <c r="AQ2170" t="s">
        <v>91</v>
      </c>
      <c r="AR2170" t="s">
        <v>261</v>
      </c>
      <c r="AS2170" t="s"/>
      <c r="AT2170" t="s">
        <v>93</v>
      </c>
      <c r="AU2170" t="s"/>
      <c r="AV2170" t="s"/>
      <c r="AW2170" t="s"/>
      <c r="AX2170" t="s"/>
      <c r="AY2170" t="n">
        <v>4751017</v>
      </c>
      <c r="AZ2170" t="s">
        <v>3113</v>
      </c>
      <c r="BA2170" t="s"/>
      <c r="BB2170" t="n">
        <v>551932</v>
      </c>
      <c r="BC2170" t="n">
        <v>99.2093017</v>
      </c>
      <c r="BD2170" t="n">
        <v>7.9266995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95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3109</v>
      </c>
      <c r="F2171" t="n">
        <v>4964650</v>
      </c>
      <c r="G2171" t="s">
        <v>74</v>
      </c>
      <c r="H2171" t="s">
        <v>75</v>
      </c>
      <c r="I2171" t="s"/>
      <c r="J2171" t="s">
        <v>76</v>
      </c>
      <c r="K2171" t="n">
        <v>3874.26</v>
      </c>
      <c r="L2171" t="s">
        <v>77</v>
      </c>
      <c r="M2171" t="s"/>
      <c r="N2171" t="s">
        <v>3114</v>
      </c>
      <c r="O2171" t="s">
        <v>79</v>
      </c>
      <c r="P2171" t="s">
        <v>3109</v>
      </c>
      <c r="Q2171" t="s"/>
      <c r="R2171" t="s">
        <v>337</v>
      </c>
      <c r="S2171" t="s">
        <v>3119</v>
      </c>
      <c r="T2171" t="s">
        <v>82</v>
      </c>
      <c r="U2171" t="s">
        <v>83</v>
      </c>
      <c r="V2171" t="s">
        <v>84</v>
      </c>
      <c r="W2171" t="s">
        <v>105</v>
      </c>
      <c r="X2171" t="s"/>
      <c r="Y2171" t="s">
        <v>86</v>
      </c>
      <c r="Z2171">
        <f>HYPERLINK("https://hotelmonitor-cachepage.eclerx.com/savepage/tk_15442499022427907_sr_2150.html","info")</f>
        <v/>
      </c>
      <c r="AA2171" t="n">
        <v>428399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89</v>
      </c>
      <c r="AO2171" t="s">
        <v>3120</v>
      </c>
      <c r="AP2171" t="n">
        <v>19</v>
      </c>
      <c r="AQ2171" t="s">
        <v>91</v>
      </c>
      <c r="AR2171" t="s">
        <v>92</v>
      </c>
      <c r="AS2171" t="s"/>
      <c r="AT2171" t="s">
        <v>93</v>
      </c>
      <c r="AU2171" t="s"/>
      <c r="AV2171" t="s"/>
      <c r="AW2171" t="s"/>
      <c r="AX2171" t="s"/>
      <c r="AY2171" t="n">
        <v>4751017</v>
      </c>
      <c r="AZ2171" t="s">
        <v>3113</v>
      </c>
      <c r="BA2171" t="s"/>
      <c r="BB2171" t="n">
        <v>551932</v>
      </c>
      <c r="BC2171" t="n">
        <v>99.2093017</v>
      </c>
      <c r="BD2171" t="n">
        <v>7.9266995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95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3109</v>
      </c>
      <c r="F2172" t="n">
        <v>4964650</v>
      </c>
      <c r="G2172" t="s">
        <v>74</v>
      </c>
      <c r="H2172" t="s">
        <v>75</v>
      </c>
      <c r="I2172" t="s"/>
      <c r="J2172" t="s">
        <v>76</v>
      </c>
      <c r="K2172" t="n">
        <v>4339.04</v>
      </c>
      <c r="L2172" t="s">
        <v>77</v>
      </c>
      <c r="M2172" t="s"/>
      <c r="N2172" t="s">
        <v>3114</v>
      </c>
      <c r="O2172" t="s">
        <v>79</v>
      </c>
      <c r="P2172" t="s">
        <v>3109</v>
      </c>
      <c r="Q2172" t="s"/>
      <c r="R2172" t="s">
        <v>337</v>
      </c>
      <c r="S2172" t="s">
        <v>3121</v>
      </c>
      <c r="T2172" t="s">
        <v>82</v>
      </c>
      <c r="U2172" t="s">
        <v>83</v>
      </c>
      <c r="V2172" t="s">
        <v>84</v>
      </c>
      <c r="W2172" t="s">
        <v>105</v>
      </c>
      <c r="X2172" t="s"/>
      <c r="Y2172" t="s">
        <v>86</v>
      </c>
      <c r="Z2172">
        <f>HYPERLINK("https://hotelmonitor-cachepage.eclerx.com/savepage/tk_15442499022427907_sr_2150.html","info")</f>
        <v/>
      </c>
      <c r="AA2172" t="n">
        <v>428399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89</v>
      </c>
      <c r="AO2172" t="s">
        <v>3122</v>
      </c>
      <c r="AP2172" t="n">
        <v>19</v>
      </c>
      <c r="AQ2172" t="s">
        <v>91</v>
      </c>
      <c r="AR2172" t="s">
        <v>71</v>
      </c>
      <c r="AS2172" t="s"/>
      <c r="AT2172" t="s">
        <v>93</v>
      </c>
      <c r="AU2172" t="s"/>
      <c r="AV2172" t="s"/>
      <c r="AW2172" t="s"/>
      <c r="AX2172" t="s"/>
      <c r="AY2172" t="n">
        <v>4751017</v>
      </c>
      <c r="AZ2172" t="s">
        <v>3113</v>
      </c>
      <c r="BA2172" t="s"/>
      <c r="BB2172" t="n">
        <v>551932</v>
      </c>
      <c r="BC2172" t="n">
        <v>99.2093017</v>
      </c>
      <c r="BD2172" t="n">
        <v>7.9266995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95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3109</v>
      </c>
      <c r="F2173" t="n">
        <v>4964650</v>
      </c>
      <c r="G2173" t="s">
        <v>74</v>
      </c>
      <c r="H2173" t="s">
        <v>75</v>
      </c>
      <c r="I2173" t="s"/>
      <c r="J2173" t="s">
        <v>76</v>
      </c>
      <c r="K2173" t="n">
        <v>4339.04</v>
      </c>
      <c r="L2173" t="s">
        <v>77</v>
      </c>
      <c r="M2173" t="s"/>
      <c r="N2173" t="s">
        <v>3114</v>
      </c>
      <c r="O2173" t="s">
        <v>79</v>
      </c>
      <c r="P2173" t="s">
        <v>3109</v>
      </c>
      <c r="Q2173" t="s"/>
      <c r="R2173" t="s">
        <v>337</v>
      </c>
      <c r="S2173" t="s">
        <v>3121</v>
      </c>
      <c r="T2173" t="s">
        <v>82</v>
      </c>
      <c r="U2173" t="s">
        <v>83</v>
      </c>
      <c r="V2173" t="s">
        <v>84</v>
      </c>
      <c r="W2173" t="s">
        <v>105</v>
      </c>
      <c r="X2173" t="s"/>
      <c r="Y2173" t="s">
        <v>86</v>
      </c>
      <c r="Z2173">
        <f>HYPERLINK("https://hotelmonitor-cachepage.eclerx.com/savepage/tk_15442499022427907_sr_2150.html","info")</f>
        <v/>
      </c>
      <c r="AA2173" t="n">
        <v>428399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89</v>
      </c>
      <c r="AO2173" t="s">
        <v>3122</v>
      </c>
      <c r="AP2173" t="n">
        <v>19</v>
      </c>
      <c r="AQ2173" t="s">
        <v>91</v>
      </c>
      <c r="AR2173" t="s">
        <v>71</v>
      </c>
      <c r="AS2173" t="s"/>
      <c r="AT2173" t="s">
        <v>93</v>
      </c>
      <c r="AU2173" t="s"/>
      <c r="AV2173" t="s"/>
      <c r="AW2173" t="s"/>
      <c r="AX2173" t="s"/>
      <c r="AY2173" t="n">
        <v>4751017</v>
      </c>
      <c r="AZ2173" t="s">
        <v>3113</v>
      </c>
      <c r="BA2173" t="s"/>
      <c r="BB2173" t="n">
        <v>551932</v>
      </c>
      <c r="BC2173" t="n">
        <v>99.2093017</v>
      </c>
      <c r="BD2173" t="n">
        <v>7.9266995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95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3109</v>
      </c>
      <c r="F2174" t="n">
        <v>4964650</v>
      </c>
      <c r="G2174" t="s">
        <v>74</v>
      </c>
      <c r="H2174" t="s">
        <v>75</v>
      </c>
      <c r="I2174" t="s"/>
      <c r="J2174" t="s">
        <v>76</v>
      </c>
      <c r="K2174" t="n">
        <v>4339.04</v>
      </c>
      <c r="L2174" t="s">
        <v>77</v>
      </c>
      <c r="M2174" t="s"/>
      <c r="N2174" t="s">
        <v>3114</v>
      </c>
      <c r="O2174" t="s">
        <v>79</v>
      </c>
      <c r="P2174" t="s">
        <v>3109</v>
      </c>
      <c r="Q2174" t="s"/>
      <c r="R2174" t="s">
        <v>337</v>
      </c>
      <c r="S2174" t="s">
        <v>3121</v>
      </c>
      <c r="T2174" t="s">
        <v>82</v>
      </c>
      <c r="U2174" t="s">
        <v>83</v>
      </c>
      <c r="V2174" t="s">
        <v>84</v>
      </c>
      <c r="W2174" t="s">
        <v>105</v>
      </c>
      <c r="X2174" t="s"/>
      <c r="Y2174" t="s">
        <v>86</v>
      </c>
      <c r="Z2174">
        <f>HYPERLINK("https://hotelmonitor-cachepage.eclerx.com/savepage/tk_15442499022427907_sr_2150.html","info")</f>
        <v/>
      </c>
      <c r="AA2174" t="n">
        <v>428399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89</v>
      </c>
      <c r="AO2174" t="s">
        <v>3122</v>
      </c>
      <c r="AP2174" t="n">
        <v>19</v>
      </c>
      <c r="AQ2174" t="s">
        <v>91</v>
      </c>
      <c r="AR2174" t="s">
        <v>261</v>
      </c>
      <c r="AS2174" t="s"/>
      <c r="AT2174" t="s">
        <v>93</v>
      </c>
      <c r="AU2174" t="s"/>
      <c r="AV2174" t="s"/>
      <c r="AW2174" t="s"/>
      <c r="AX2174" t="s"/>
      <c r="AY2174" t="n">
        <v>4751017</v>
      </c>
      <c r="AZ2174" t="s">
        <v>3113</v>
      </c>
      <c r="BA2174" t="s"/>
      <c r="BB2174" t="n">
        <v>551932</v>
      </c>
      <c r="BC2174" t="n">
        <v>99.2093017</v>
      </c>
      <c r="BD2174" t="n">
        <v>7.9266995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95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3109</v>
      </c>
      <c r="F2175" t="n">
        <v>4964650</v>
      </c>
      <c r="G2175" t="s">
        <v>74</v>
      </c>
      <c r="H2175" t="s">
        <v>75</v>
      </c>
      <c r="I2175" t="s"/>
      <c r="J2175" t="s">
        <v>76</v>
      </c>
      <c r="K2175" t="n">
        <v>4339.04</v>
      </c>
      <c r="L2175" t="s">
        <v>77</v>
      </c>
      <c r="M2175" t="s"/>
      <c r="N2175" t="s">
        <v>3114</v>
      </c>
      <c r="O2175" t="s">
        <v>79</v>
      </c>
      <c r="P2175" t="s">
        <v>3109</v>
      </c>
      <c r="Q2175" t="s"/>
      <c r="R2175" t="s">
        <v>337</v>
      </c>
      <c r="S2175" t="s">
        <v>3121</v>
      </c>
      <c r="T2175" t="s">
        <v>82</v>
      </c>
      <c r="U2175" t="s">
        <v>83</v>
      </c>
      <c r="V2175" t="s">
        <v>84</v>
      </c>
      <c r="W2175" t="s">
        <v>105</v>
      </c>
      <c r="X2175" t="s"/>
      <c r="Y2175" t="s">
        <v>86</v>
      </c>
      <c r="Z2175">
        <f>HYPERLINK("https://hotelmonitor-cachepage.eclerx.com/savepage/tk_15442499022427907_sr_2150.html","info")</f>
        <v/>
      </c>
      <c r="AA2175" t="n">
        <v>428399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89</v>
      </c>
      <c r="AO2175" t="s">
        <v>3122</v>
      </c>
      <c r="AP2175" t="n">
        <v>19</v>
      </c>
      <c r="AQ2175" t="s">
        <v>91</v>
      </c>
      <c r="AR2175" t="s">
        <v>261</v>
      </c>
      <c r="AS2175" t="s"/>
      <c r="AT2175" t="s">
        <v>93</v>
      </c>
      <c r="AU2175" t="s"/>
      <c r="AV2175" t="s"/>
      <c r="AW2175" t="s"/>
      <c r="AX2175" t="s"/>
      <c r="AY2175" t="n">
        <v>4751017</v>
      </c>
      <c r="AZ2175" t="s">
        <v>3113</v>
      </c>
      <c r="BA2175" t="s"/>
      <c r="BB2175" t="n">
        <v>551932</v>
      </c>
      <c r="BC2175" t="n">
        <v>99.2093017</v>
      </c>
      <c r="BD2175" t="n">
        <v>7.9266995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95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3109</v>
      </c>
      <c r="F2176" t="n">
        <v>4964650</v>
      </c>
      <c r="G2176" t="s">
        <v>74</v>
      </c>
      <c r="H2176" t="s">
        <v>75</v>
      </c>
      <c r="I2176" t="s"/>
      <c r="J2176" t="s">
        <v>76</v>
      </c>
      <c r="K2176" t="n">
        <v>4817.2</v>
      </c>
      <c r="L2176" t="s">
        <v>77</v>
      </c>
      <c r="M2176" t="s"/>
      <c r="N2176" t="s">
        <v>3110</v>
      </c>
      <c r="O2176" t="s">
        <v>79</v>
      </c>
      <c r="P2176" t="s">
        <v>3109</v>
      </c>
      <c r="Q2176" t="s"/>
      <c r="R2176" t="s">
        <v>337</v>
      </c>
      <c r="S2176" t="s">
        <v>2429</v>
      </c>
      <c r="T2176" t="s">
        <v>82</v>
      </c>
      <c r="U2176" t="s">
        <v>83</v>
      </c>
      <c r="V2176" t="s">
        <v>84</v>
      </c>
      <c r="W2176" t="s">
        <v>105</v>
      </c>
      <c r="X2176" t="s"/>
      <c r="Y2176" t="s">
        <v>86</v>
      </c>
      <c r="Z2176">
        <f>HYPERLINK("https://hotelmonitor-cachepage.eclerx.com/savepage/tk_15442499022427907_sr_2150.html","info")</f>
        <v/>
      </c>
      <c r="AA2176" t="n">
        <v>428399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89</v>
      </c>
      <c r="AO2176" t="s">
        <v>3123</v>
      </c>
      <c r="AP2176" t="n">
        <v>19</v>
      </c>
      <c r="AQ2176" t="s">
        <v>91</v>
      </c>
      <c r="AR2176" t="s">
        <v>71</v>
      </c>
      <c r="AS2176" t="s"/>
      <c r="AT2176" t="s">
        <v>93</v>
      </c>
      <c r="AU2176" t="s"/>
      <c r="AV2176" t="s"/>
      <c r="AW2176" t="s"/>
      <c r="AX2176" t="s"/>
      <c r="AY2176" t="n">
        <v>4751017</v>
      </c>
      <c r="AZ2176" t="s">
        <v>3113</v>
      </c>
      <c r="BA2176" t="s"/>
      <c r="BB2176" t="n">
        <v>551932</v>
      </c>
      <c r="BC2176" t="n">
        <v>99.2093017</v>
      </c>
      <c r="BD2176" t="n">
        <v>7.9266995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95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3109</v>
      </c>
      <c r="F2177" t="n">
        <v>4964650</v>
      </c>
      <c r="G2177" t="s">
        <v>74</v>
      </c>
      <c r="H2177" t="s">
        <v>75</v>
      </c>
      <c r="I2177" t="s"/>
      <c r="J2177" t="s">
        <v>76</v>
      </c>
      <c r="K2177" t="n">
        <v>4817.2</v>
      </c>
      <c r="L2177" t="s">
        <v>77</v>
      </c>
      <c r="M2177" t="s"/>
      <c r="N2177" t="s">
        <v>3110</v>
      </c>
      <c r="O2177" t="s">
        <v>79</v>
      </c>
      <c r="P2177" t="s">
        <v>3109</v>
      </c>
      <c r="Q2177" t="s"/>
      <c r="R2177" t="s">
        <v>337</v>
      </c>
      <c r="S2177" t="s">
        <v>2429</v>
      </c>
      <c r="T2177" t="s">
        <v>82</v>
      </c>
      <c r="U2177" t="s">
        <v>83</v>
      </c>
      <c r="V2177" t="s">
        <v>84</v>
      </c>
      <c r="W2177" t="s">
        <v>105</v>
      </c>
      <c r="X2177" t="s"/>
      <c r="Y2177" t="s">
        <v>86</v>
      </c>
      <c r="Z2177">
        <f>HYPERLINK("https://hotelmonitor-cachepage.eclerx.com/savepage/tk_15442499022427907_sr_2150.html","info")</f>
        <v/>
      </c>
      <c r="AA2177" t="n">
        <v>428399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89</v>
      </c>
      <c r="AO2177" t="s">
        <v>3123</v>
      </c>
      <c r="AP2177" t="n">
        <v>19</v>
      </c>
      <c r="AQ2177" t="s">
        <v>91</v>
      </c>
      <c r="AR2177" t="s">
        <v>261</v>
      </c>
      <c r="AS2177" t="s"/>
      <c r="AT2177" t="s">
        <v>93</v>
      </c>
      <c r="AU2177" t="s"/>
      <c r="AV2177" t="s"/>
      <c r="AW2177" t="s"/>
      <c r="AX2177" t="s"/>
      <c r="AY2177" t="n">
        <v>4751017</v>
      </c>
      <c r="AZ2177" t="s">
        <v>3113</v>
      </c>
      <c r="BA2177" t="s"/>
      <c r="BB2177" t="n">
        <v>551932</v>
      </c>
      <c r="BC2177" t="n">
        <v>99.2093017</v>
      </c>
      <c r="BD2177" t="n">
        <v>7.9266995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95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3109</v>
      </c>
      <c r="F2178" t="n">
        <v>4964650</v>
      </c>
      <c r="G2178" t="s">
        <v>74</v>
      </c>
      <c r="H2178" t="s">
        <v>75</v>
      </c>
      <c r="I2178" t="s"/>
      <c r="J2178" t="s">
        <v>76</v>
      </c>
      <c r="K2178" t="n">
        <v>5423.81</v>
      </c>
      <c r="L2178" t="s">
        <v>77</v>
      </c>
      <c r="M2178" t="s"/>
      <c r="N2178" t="s">
        <v>3114</v>
      </c>
      <c r="O2178" t="s">
        <v>79</v>
      </c>
      <c r="P2178" t="s">
        <v>3109</v>
      </c>
      <c r="Q2178" t="s"/>
      <c r="R2178" t="s">
        <v>337</v>
      </c>
      <c r="S2178" t="s">
        <v>3124</v>
      </c>
      <c r="T2178" t="s">
        <v>82</v>
      </c>
      <c r="U2178" t="s">
        <v>83</v>
      </c>
      <c r="V2178" t="s">
        <v>84</v>
      </c>
      <c r="W2178" t="s">
        <v>105</v>
      </c>
      <c r="X2178" t="s"/>
      <c r="Y2178" t="s">
        <v>86</v>
      </c>
      <c r="Z2178">
        <f>HYPERLINK("https://hotelmonitor-cachepage.eclerx.com/savepage/tk_15442499022427907_sr_2150.html","info")</f>
        <v/>
      </c>
      <c r="AA2178" t="n">
        <v>428399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89</v>
      </c>
      <c r="AO2178" t="s">
        <v>3125</v>
      </c>
      <c r="AP2178" t="n">
        <v>19</v>
      </c>
      <c r="AQ2178" t="s">
        <v>91</v>
      </c>
      <c r="AR2178" t="s">
        <v>71</v>
      </c>
      <c r="AS2178" t="s"/>
      <c r="AT2178" t="s">
        <v>93</v>
      </c>
      <c r="AU2178" t="s"/>
      <c r="AV2178" t="s"/>
      <c r="AW2178" t="s"/>
      <c r="AX2178" t="s"/>
      <c r="AY2178" t="n">
        <v>4751017</v>
      </c>
      <c r="AZ2178" t="s">
        <v>3113</v>
      </c>
      <c r="BA2178" t="s"/>
      <c r="BB2178" t="n">
        <v>551932</v>
      </c>
      <c r="BC2178" t="n">
        <v>99.2093017</v>
      </c>
      <c r="BD2178" t="n">
        <v>7.9266995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95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3109</v>
      </c>
      <c r="F2179" t="n">
        <v>4964650</v>
      </c>
      <c r="G2179" t="s">
        <v>74</v>
      </c>
      <c r="H2179" t="s">
        <v>75</v>
      </c>
      <c r="I2179" t="s"/>
      <c r="J2179" t="s">
        <v>76</v>
      </c>
      <c r="K2179" t="n">
        <v>5423.81</v>
      </c>
      <c r="L2179" t="s">
        <v>77</v>
      </c>
      <c r="M2179" t="s"/>
      <c r="N2179" t="s">
        <v>3114</v>
      </c>
      <c r="O2179" t="s">
        <v>79</v>
      </c>
      <c r="P2179" t="s">
        <v>3109</v>
      </c>
      <c r="Q2179" t="s"/>
      <c r="R2179" t="s">
        <v>337</v>
      </c>
      <c r="S2179" t="s">
        <v>3124</v>
      </c>
      <c r="T2179" t="s">
        <v>82</v>
      </c>
      <c r="U2179" t="s">
        <v>83</v>
      </c>
      <c r="V2179" t="s">
        <v>84</v>
      </c>
      <c r="W2179" t="s">
        <v>105</v>
      </c>
      <c r="X2179" t="s"/>
      <c r="Y2179" t="s">
        <v>86</v>
      </c>
      <c r="Z2179">
        <f>HYPERLINK("https://hotelmonitor-cachepage.eclerx.com/savepage/tk_15442499022427907_sr_2150.html","info")</f>
        <v/>
      </c>
      <c r="AA2179" t="n">
        <v>428399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89</v>
      </c>
      <c r="AO2179" t="s">
        <v>3125</v>
      </c>
      <c r="AP2179" t="n">
        <v>19</v>
      </c>
      <c r="AQ2179" t="s">
        <v>91</v>
      </c>
      <c r="AR2179" t="s">
        <v>261</v>
      </c>
      <c r="AS2179" t="s"/>
      <c r="AT2179" t="s">
        <v>93</v>
      </c>
      <c r="AU2179" t="s"/>
      <c r="AV2179" t="s"/>
      <c r="AW2179" t="s"/>
      <c r="AX2179" t="s"/>
      <c r="AY2179" t="n">
        <v>4751017</v>
      </c>
      <c r="AZ2179" t="s">
        <v>3113</v>
      </c>
      <c r="BA2179" t="s"/>
      <c r="BB2179" t="n">
        <v>551932</v>
      </c>
      <c r="BC2179" t="n">
        <v>99.2093017</v>
      </c>
      <c r="BD2179" t="n">
        <v>7.9266995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95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3109</v>
      </c>
      <c r="F2180" t="n">
        <v>4964650</v>
      </c>
      <c r="G2180" t="s">
        <v>74</v>
      </c>
      <c r="H2180" t="s">
        <v>75</v>
      </c>
      <c r="I2180" t="s"/>
      <c r="J2180" t="s">
        <v>76</v>
      </c>
      <c r="K2180" t="n">
        <v>5673.59</v>
      </c>
      <c r="L2180" t="s">
        <v>77</v>
      </c>
      <c r="M2180" t="s"/>
      <c r="N2180" t="s">
        <v>3110</v>
      </c>
      <c r="O2180" t="s">
        <v>79</v>
      </c>
      <c r="P2180" t="s">
        <v>3109</v>
      </c>
      <c r="Q2180" t="s"/>
      <c r="R2180" t="s">
        <v>337</v>
      </c>
      <c r="S2180" t="s">
        <v>3126</v>
      </c>
      <c r="T2180" t="s">
        <v>82</v>
      </c>
      <c r="U2180" t="s">
        <v>83</v>
      </c>
      <c r="V2180" t="s">
        <v>84</v>
      </c>
      <c r="W2180" t="s">
        <v>105</v>
      </c>
      <c r="X2180" t="s"/>
      <c r="Y2180" t="s">
        <v>86</v>
      </c>
      <c r="Z2180">
        <f>HYPERLINK("https://hotelmonitor-cachepage.eclerx.com/savepage/tk_15442499022427907_sr_2150.html","info")</f>
        <v/>
      </c>
      <c r="AA2180" t="n">
        <v>428399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89</v>
      </c>
      <c r="AO2180" t="s">
        <v>3127</v>
      </c>
      <c r="AP2180" t="n">
        <v>19</v>
      </c>
      <c r="AQ2180" t="s">
        <v>91</v>
      </c>
      <c r="AR2180" t="s">
        <v>71</v>
      </c>
      <c r="AS2180" t="s"/>
      <c r="AT2180" t="s">
        <v>93</v>
      </c>
      <c r="AU2180" t="s"/>
      <c r="AV2180" t="s"/>
      <c r="AW2180" t="s"/>
      <c r="AX2180" t="s"/>
      <c r="AY2180" t="n">
        <v>4751017</v>
      </c>
      <c r="AZ2180" t="s">
        <v>3113</v>
      </c>
      <c r="BA2180" t="s"/>
      <c r="BB2180" t="n">
        <v>551932</v>
      </c>
      <c r="BC2180" t="n">
        <v>99.2093017</v>
      </c>
      <c r="BD2180" t="n">
        <v>7.9266995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95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3109</v>
      </c>
      <c r="F2181" t="n">
        <v>4964650</v>
      </c>
      <c r="G2181" t="s">
        <v>74</v>
      </c>
      <c r="H2181" t="s">
        <v>75</v>
      </c>
      <c r="I2181" t="s"/>
      <c r="J2181" t="s">
        <v>76</v>
      </c>
      <c r="K2181" t="n">
        <v>5673.59</v>
      </c>
      <c r="L2181" t="s">
        <v>77</v>
      </c>
      <c r="M2181" t="s"/>
      <c r="N2181" t="s">
        <v>3110</v>
      </c>
      <c r="O2181" t="s">
        <v>79</v>
      </c>
      <c r="P2181" t="s">
        <v>3109</v>
      </c>
      <c r="Q2181" t="s"/>
      <c r="R2181" t="s">
        <v>337</v>
      </c>
      <c r="S2181" t="s">
        <v>3126</v>
      </c>
      <c r="T2181" t="s">
        <v>82</v>
      </c>
      <c r="U2181" t="s">
        <v>83</v>
      </c>
      <c r="V2181" t="s">
        <v>84</v>
      </c>
      <c r="W2181" t="s">
        <v>105</v>
      </c>
      <c r="X2181" t="s"/>
      <c r="Y2181" t="s">
        <v>86</v>
      </c>
      <c r="Z2181">
        <f>HYPERLINK("https://hotelmonitor-cachepage.eclerx.com/savepage/tk_15442499022427907_sr_2150.html","info")</f>
        <v/>
      </c>
      <c r="AA2181" t="n">
        <v>428399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89</v>
      </c>
      <c r="AO2181" t="s">
        <v>3127</v>
      </c>
      <c r="AP2181" t="n">
        <v>19</v>
      </c>
      <c r="AQ2181" t="s">
        <v>91</v>
      </c>
      <c r="AR2181" t="s">
        <v>261</v>
      </c>
      <c r="AS2181" t="s"/>
      <c r="AT2181" t="s">
        <v>93</v>
      </c>
      <c r="AU2181" t="s"/>
      <c r="AV2181" t="s"/>
      <c r="AW2181" t="s"/>
      <c r="AX2181" t="s"/>
      <c r="AY2181" t="n">
        <v>4751017</v>
      </c>
      <c r="AZ2181" t="s">
        <v>3113</v>
      </c>
      <c r="BA2181" t="s"/>
      <c r="BB2181" t="n">
        <v>551932</v>
      </c>
      <c r="BC2181" t="n">
        <v>99.2093017</v>
      </c>
      <c r="BD2181" t="n">
        <v>7.9266995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95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3109</v>
      </c>
      <c r="F2182" t="n">
        <v>4964650</v>
      </c>
      <c r="G2182" t="s">
        <v>74</v>
      </c>
      <c r="H2182" t="s">
        <v>75</v>
      </c>
      <c r="I2182" t="s"/>
      <c r="J2182" t="s">
        <v>76</v>
      </c>
      <c r="K2182" t="n">
        <v>5741.29</v>
      </c>
      <c r="L2182" t="s">
        <v>77</v>
      </c>
      <c r="M2182" t="s"/>
      <c r="N2182" t="s">
        <v>3110</v>
      </c>
      <c r="O2182" t="s">
        <v>79</v>
      </c>
      <c r="P2182" t="s">
        <v>3109</v>
      </c>
      <c r="Q2182" t="s"/>
      <c r="R2182" t="s">
        <v>337</v>
      </c>
      <c r="S2182" t="s">
        <v>3128</v>
      </c>
      <c r="T2182" t="s">
        <v>82</v>
      </c>
      <c r="U2182" t="s">
        <v>83</v>
      </c>
      <c r="V2182" t="s">
        <v>84</v>
      </c>
      <c r="W2182" t="s">
        <v>416</v>
      </c>
      <c r="X2182" t="s"/>
      <c r="Y2182" t="s">
        <v>86</v>
      </c>
      <c r="Z2182">
        <f>HYPERLINK("https://hotelmonitor-cachepage.eclerx.com/savepage/tk_15442499022427907_sr_2150.html","info")</f>
        <v/>
      </c>
      <c r="AA2182" t="n">
        <v>428399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19</v>
      </c>
      <c r="AQ2182" t="s">
        <v>91</v>
      </c>
      <c r="AR2182" t="s">
        <v>92</v>
      </c>
      <c r="AS2182" t="s"/>
      <c r="AT2182" t="s">
        <v>93</v>
      </c>
      <c r="AU2182" t="s"/>
      <c r="AV2182" t="s"/>
      <c r="AW2182" t="s"/>
      <c r="AX2182" t="s"/>
      <c r="AY2182" t="n">
        <v>4751017</v>
      </c>
      <c r="AZ2182" t="s">
        <v>3113</v>
      </c>
      <c r="BA2182" t="s"/>
      <c r="BB2182" t="n">
        <v>551932</v>
      </c>
      <c r="BC2182" t="n">
        <v>99.2093017</v>
      </c>
      <c r="BD2182" t="n">
        <v>7.9266995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95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3109</v>
      </c>
      <c r="F2183" t="n">
        <v>4964650</v>
      </c>
      <c r="G2183" t="s">
        <v>74</v>
      </c>
      <c r="H2183" t="s">
        <v>75</v>
      </c>
      <c r="I2183" t="s"/>
      <c r="J2183" t="s">
        <v>76</v>
      </c>
      <c r="K2183" t="n">
        <v>6280.2</v>
      </c>
      <c r="L2183" t="s">
        <v>77</v>
      </c>
      <c r="M2183" t="s"/>
      <c r="N2183" t="s">
        <v>3114</v>
      </c>
      <c r="O2183" t="s">
        <v>79</v>
      </c>
      <c r="P2183" t="s">
        <v>3109</v>
      </c>
      <c r="Q2183" t="s"/>
      <c r="R2183" t="s">
        <v>337</v>
      </c>
      <c r="S2183" t="s">
        <v>3129</v>
      </c>
      <c r="T2183" t="s">
        <v>82</v>
      </c>
      <c r="U2183" t="s">
        <v>83</v>
      </c>
      <c r="V2183" t="s">
        <v>84</v>
      </c>
      <c r="W2183" t="s">
        <v>105</v>
      </c>
      <c r="X2183" t="s"/>
      <c r="Y2183" t="s">
        <v>86</v>
      </c>
      <c r="Z2183">
        <f>HYPERLINK("https://hotelmonitor-cachepage.eclerx.com/savepage/tk_15442499022427907_sr_2150.html","info")</f>
        <v/>
      </c>
      <c r="AA2183" t="n">
        <v>428399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89</v>
      </c>
      <c r="AO2183" t="s">
        <v>3130</v>
      </c>
      <c r="AP2183" t="n">
        <v>19</v>
      </c>
      <c r="AQ2183" t="s">
        <v>91</v>
      </c>
      <c r="AR2183" t="s">
        <v>71</v>
      </c>
      <c r="AS2183" t="s"/>
      <c r="AT2183" t="s">
        <v>93</v>
      </c>
      <c r="AU2183" t="s"/>
      <c r="AV2183" t="s"/>
      <c r="AW2183" t="s"/>
      <c r="AX2183" t="s"/>
      <c r="AY2183" t="n">
        <v>4751017</v>
      </c>
      <c r="AZ2183" t="s">
        <v>3113</v>
      </c>
      <c r="BA2183" t="s"/>
      <c r="BB2183" t="n">
        <v>551932</v>
      </c>
      <c r="BC2183" t="n">
        <v>99.2093017</v>
      </c>
      <c r="BD2183" t="n">
        <v>7.9266995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95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3109</v>
      </c>
      <c r="F2184" t="n">
        <v>4964650</v>
      </c>
      <c r="G2184" t="s">
        <v>74</v>
      </c>
      <c r="H2184" t="s">
        <v>75</v>
      </c>
      <c r="I2184" t="s"/>
      <c r="J2184" t="s">
        <v>76</v>
      </c>
      <c r="K2184" t="n">
        <v>6280.2</v>
      </c>
      <c r="L2184" t="s">
        <v>77</v>
      </c>
      <c r="M2184" t="s"/>
      <c r="N2184" t="s">
        <v>3114</v>
      </c>
      <c r="O2184" t="s">
        <v>79</v>
      </c>
      <c r="P2184" t="s">
        <v>3109</v>
      </c>
      <c r="Q2184" t="s"/>
      <c r="R2184" t="s">
        <v>337</v>
      </c>
      <c r="S2184" t="s">
        <v>3129</v>
      </c>
      <c r="T2184" t="s">
        <v>82</v>
      </c>
      <c r="U2184" t="s">
        <v>83</v>
      </c>
      <c r="V2184" t="s">
        <v>84</v>
      </c>
      <c r="W2184" t="s">
        <v>105</v>
      </c>
      <c r="X2184" t="s"/>
      <c r="Y2184" t="s">
        <v>86</v>
      </c>
      <c r="Z2184">
        <f>HYPERLINK("https://hotelmonitor-cachepage.eclerx.com/savepage/tk_15442499022427907_sr_2150.html","info")</f>
        <v/>
      </c>
      <c r="AA2184" t="n">
        <v>428399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89</v>
      </c>
      <c r="AO2184" t="s">
        <v>3130</v>
      </c>
      <c r="AP2184" t="n">
        <v>19</v>
      </c>
      <c r="AQ2184" t="s">
        <v>91</v>
      </c>
      <c r="AR2184" t="s">
        <v>261</v>
      </c>
      <c r="AS2184" t="s"/>
      <c r="AT2184" t="s">
        <v>93</v>
      </c>
      <c r="AU2184" t="s"/>
      <c r="AV2184" t="s"/>
      <c r="AW2184" t="s"/>
      <c r="AX2184" t="s"/>
      <c r="AY2184" t="n">
        <v>4751017</v>
      </c>
      <c r="AZ2184" t="s">
        <v>3113</v>
      </c>
      <c r="BA2184" t="s"/>
      <c r="BB2184" t="n">
        <v>551932</v>
      </c>
      <c r="BC2184" t="n">
        <v>99.2093017</v>
      </c>
      <c r="BD2184" t="n">
        <v>7.9266995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95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3109</v>
      </c>
      <c r="F2185" t="n">
        <v>4964650</v>
      </c>
      <c r="G2185" t="s">
        <v>74</v>
      </c>
      <c r="H2185" t="s">
        <v>75</v>
      </c>
      <c r="I2185" t="s"/>
      <c r="J2185" t="s">
        <v>76</v>
      </c>
      <c r="K2185" t="n">
        <v>6355.14</v>
      </c>
      <c r="L2185" t="s">
        <v>77</v>
      </c>
      <c r="M2185" t="s"/>
      <c r="N2185" t="s">
        <v>3114</v>
      </c>
      <c r="O2185" t="s">
        <v>79</v>
      </c>
      <c r="P2185" t="s">
        <v>3109</v>
      </c>
      <c r="Q2185" t="s"/>
      <c r="R2185" t="s">
        <v>337</v>
      </c>
      <c r="S2185" t="s">
        <v>3131</v>
      </c>
      <c r="T2185" t="s">
        <v>82</v>
      </c>
      <c r="U2185" t="s">
        <v>83</v>
      </c>
      <c r="V2185" t="s">
        <v>84</v>
      </c>
      <c r="W2185" t="s">
        <v>416</v>
      </c>
      <c r="X2185" t="s"/>
      <c r="Y2185" t="s">
        <v>86</v>
      </c>
      <c r="Z2185">
        <f>HYPERLINK("https://hotelmonitor-cachepage.eclerx.com/savepage/tk_15442499022427907_sr_2150.html","info")</f>
        <v/>
      </c>
      <c r="AA2185" t="n">
        <v>428399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19</v>
      </c>
      <c r="AQ2185" t="s">
        <v>91</v>
      </c>
      <c r="AR2185" t="s">
        <v>92</v>
      </c>
      <c r="AS2185" t="s"/>
      <c r="AT2185" t="s">
        <v>93</v>
      </c>
      <c r="AU2185" t="s"/>
      <c r="AV2185" t="s"/>
      <c r="AW2185" t="s"/>
      <c r="AX2185" t="s"/>
      <c r="AY2185" t="n">
        <v>4751017</v>
      </c>
      <c r="AZ2185" t="s">
        <v>3113</v>
      </c>
      <c r="BA2185" t="s"/>
      <c r="BB2185" t="n">
        <v>551932</v>
      </c>
      <c r="BC2185" t="n">
        <v>99.2093017</v>
      </c>
      <c r="BD2185" t="n">
        <v>7.9266995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95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3109</v>
      </c>
      <c r="F2186" t="n">
        <v>4964650</v>
      </c>
      <c r="G2186" t="s">
        <v>74</v>
      </c>
      <c r="H2186" t="s">
        <v>75</v>
      </c>
      <c r="I2186" t="s"/>
      <c r="J2186" t="s">
        <v>76</v>
      </c>
      <c r="K2186" t="n">
        <v>6529.98</v>
      </c>
      <c r="L2186" t="s">
        <v>77</v>
      </c>
      <c r="M2186" t="s"/>
      <c r="N2186" t="s">
        <v>3110</v>
      </c>
      <c r="O2186" t="s">
        <v>79</v>
      </c>
      <c r="P2186" t="s">
        <v>3109</v>
      </c>
      <c r="Q2186" t="s"/>
      <c r="R2186" t="s">
        <v>337</v>
      </c>
      <c r="S2186" t="s">
        <v>3132</v>
      </c>
      <c r="T2186" t="s">
        <v>82</v>
      </c>
      <c r="U2186" t="s">
        <v>83</v>
      </c>
      <c r="V2186" t="s">
        <v>84</v>
      </c>
      <c r="W2186" t="s">
        <v>105</v>
      </c>
      <c r="X2186" t="s"/>
      <c r="Y2186" t="s">
        <v>86</v>
      </c>
      <c r="Z2186">
        <f>HYPERLINK("https://hotelmonitor-cachepage.eclerx.com/savepage/tk_15442499022427907_sr_2150.html","info")</f>
        <v/>
      </c>
      <c r="AA2186" t="n">
        <v>428399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89</v>
      </c>
      <c r="AO2186" t="s">
        <v>3133</v>
      </c>
      <c r="AP2186" t="n">
        <v>19</v>
      </c>
      <c r="AQ2186" t="s">
        <v>91</v>
      </c>
      <c r="AR2186" t="s">
        <v>71</v>
      </c>
      <c r="AS2186" t="s"/>
      <c r="AT2186" t="s">
        <v>93</v>
      </c>
      <c r="AU2186" t="s"/>
      <c r="AV2186" t="s"/>
      <c r="AW2186" t="s"/>
      <c r="AX2186" t="s"/>
      <c r="AY2186" t="n">
        <v>4751017</v>
      </c>
      <c r="AZ2186" t="s">
        <v>3113</v>
      </c>
      <c r="BA2186" t="s"/>
      <c r="BB2186" t="n">
        <v>551932</v>
      </c>
      <c r="BC2186" t="n">
        <v>99.2093017</v>
      </c>
      <c r="BD2186" t="n">
        <v>7.9266995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95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3109</v>
      </c>
      <c r="F2187" t="n">
        <v>4964650</v>
      </c>
      <c r="G2187" t="s">
        <v>74</v>
      </c>
      <c r="H2187" t="s">
        <v>75</v>
      </c>
      <c r="I2187" t="s"/>
      <c r="J2187" t="s">
        <v>76</v>
      </c>
      <c r="K2187" t="n">
        <v>6529.98</v>
      </c>
      <c r="L2187" t="s">
        <v>77</v>
      </c>
      <c r="M2187" t="s"/>
      <c r="N2187" t="s">
        <v>3110</v>
      </c>
      <c r="O2187" t="s">
        <v>79</v>
      </c>
      <c r="P2187" t="s">
        <v>3109</v>
      </c>
      <c r="Q2187" t="s"/>
      <c r="R2187" t="s">
        <v>337</v>
      </c>
      <c r="S2187" t="s">
        <v>3132</v>
      </c>
      <c r="T2187" t="s">
        <v>82</v>
      </c>
      <c r="U2187" t="s">
        <v>83</v>
      </c>
      <c r="V2187" t="s">
        <v>84</v>
      </c>
      <c r="W2187" t="s">
        <v>105</v>
      </c>
      <c r="X2187" t="s"/>
      <c r="Y2187" t="s">
        <v>86</v>
      </c>
      <c r="Z2187">
        <f>HYPERLINK("https://hotelmonitor-cachepage.eclerx.com/savepage/tk_15442499022427907_sr_2150.html","info")</f>
        <v/>
      </c>
      <c r="AA2187" t="n">
        <v>428399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89</v>
      </c>
      <c r="AO2187" t="s">
        <v>3133</v>
      </c>
      <c r="AP2187" t="n">
        <v>19</v>
      </c>
      <c r="AQ2187" t="s">
        <v>91</v>
      </c>
      <c r="AR2187" t="s">
        <v>261</v>
      </c>
      <c r="AS2187" t="s"/>
      <c r="AT2187" t="s">
        <v>93</v>
      </c>
      <c r="AU2187" t="s"/>
      <c r="AV2187" t="s"/>
      <c r="AW2187" t="s"/>
      <c r="AX2187" t="s"/>
      <c r="AY2187" t="n">
        <v>4751017</v>
      </c>
      <c r="AZ2187" t="s">
        <v>3113</v>
      </c>
      <c r="BA2187" t="s"/>
      <c r="BB2187" t="n">
        <v>551932</v>
      </c>
      <c r="BC2187" t="n">
        <v>99.2093017</v>
      </c>
      <c r="BD2187" t="n">
        <v>7.9266995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95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3109</v>
      </c>
      <c r="F2188" t="n">
        <v>4964650</v>
      </c>
      <c r="G2188" t="s">
        <v>74</v>
      </c>
      <c r="H2188" t="s">
        <v>75</v>
      </c>
      <c r="I2188" t="s"/>
      <c r="J2188" t="s">
        <v>76</v>
      </c>
      <c r="K2188" t="n">
        <v>6607.9</v>
      </c>
      <c r="L2188" t="s">
        <v>77</v>
      </c>
      <c r="M2188" t="s"/>
      <c r="N2188" t="s">
        <v>3110</v>
      </c>
      <c r="O2188" t="s">
        <v>79</v>
      </c>
      <c r="P2188" t="s">
        <v>3109</v>
      </c>
      <c r="Q2188" t="s"/>
      <c r="R2188" t="s">
        <v>337</v>
      </c>
      <c r="S2188" t="s">
        <v>3134</v>
      </c>
      <c r="T2188" t="s">
        <v>82</v>
      </c>
      <c r="U2188" t="s">
        <v>83</v>
      </c>
      <c r="V2188" t="s">
        <v>84</v>
      </c>
      <c r="W2188" t="s">
        <v>416</v>
      </c>
      <c r="X2188" t="s"/>
      <c r="Y2188" t="s">
        <v>86</v>
      </c>
      <c r="Z2188">
        <f>HYPERLINK("https://hotelmonitor-cachepage.eclerx.com/savepage/tk_15442499022427907_sr_2150.html","info")</f>
        <v/>
      </c>
      <c r="AA2188" t="n">
        <v>428399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19</v>
      </c>
      <c r="AQ2188" t="s">
        <v>91</v>
      </c>
      <c r="AR2188" t="s">
        <v>92</v>
      </c>
      <c r="AS2188" t="s"/>
      <c r="AT2188" t="s">
        <v>93</v>
      </c>
      <c r="AU2188" t="s"/>
      <c r="AV2188" t="s"/>
      <c r="AW2188" t="s"/>
      <c r="AX2188" t="s"/>
      <c r="AY2188" t="n">
        <v>4751017</v>
      </c>
      <c r="AZ2188" t="s">
        <v>3113</v>
      </c>
      <c r="BA2188" t="s"/>
      <c r="BB2188" t="n">
        <v>551932</v>
      </c>
      <c r="BC2188" t="n">
        <v>99.2093017</v>
      </c>
      <c r="BD2188" t="n">
        <v>7.9266995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95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3109</v>
      </c>
      <c r="F2189" t="n">
        <v>4964650</v>
      </c>
      <c r="G2189" t="s">
        <v>74</v>
      </c>
      <c r="H2189" t="s">
        <v>75</v>
      </c>
      <c r="I2189" t="s"/>
      <c r="J2189" t="s">
        <v>76</v>
      </c>
      <c r="K2189" t="n">
        <v>7136.59</v>
      </c>
      <c r="L2189" t="s">
        <v>77</v>
      </c>
      <c r="M2189" t="s"/>
      <c r="N2189" t="s">
        <v>3114</v>
      </c>
      <c r="O2189" t="s">
        <v>79</v>
      </c>
      <c r="P2189" t="s">
        <v>3109</v>
      </c>
      <c r="Q2189" t="s"/>
      <c r="R2189" t="s">
        <v>337</v>
      </c>
      <c r="S2189" t="s">
        <v>3135</v>
      </c>
      <c r="T2189" t="s">
        <v>82</v>
      </c>
      <c r="U2189" t="s">
        <v>83</v>
      </c>
      <c r="V2189" t="s">
        <v>84</v>
      </c>
      <c r="W2189" t="s">
        <v>105</v>
      </c>
      <c r="X2189" t="s"/>
      <c r="Y2189" t="s">
        <v>86</v>
      </c>
      <c r="Z2189">
        <f>HYPERLINK("https://hotelmonitor-cachepage.eclerx.com/savepage/tk_15442499022427907_sr_2150.html","info")</f>
        <v/>
      </c>
      <c r="AA2189" t="n">
        <v>428399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89</v>
      </c>
      <c r="AO2189" t="s">
        <v>3136</v>
      </c>
      <c r="AP2189" t="n">
        <v>19</v>
      </c>
      <c r="AQ2189" t="s">
        <v>91</v>
      </c>
      <c r="AR2189" t="s">
        <v>71</v>
      </c>
      <c r="AS2189" t="s"/>
      <c r="AT2189" t="s">
        <v>93</v>
      </c>
      <c r="AU2189" t="s"/>
      <c r="AV2189" t="s"/>
      <c r="AW2189" t="s"/>
      <c r="AX2189" t="s"/>
      <c r="AY2189" t="n">
        <v>4751017</v>
      </c>
      <c r="AZ2189" t="s">
        <v>3113</v>
      </c>
      <c r="BA2189" t="s"/>
      <c r="BB2189" t="n">
        <v>551932</v>
      </c>
      <c r="BC2189" t="n">
        <v>99.2093017</v>
      </c>
      <c r="BD2189" t="n">
        <v>7.9266995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95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3109</v>
      </c>
      <c r="F2190" t="n">
        <v>4964650</v>
      </c>
      <c r="G2190" t="s">
        <v>74</v>
      </c>
      <c r="H2190" t="s">
        <v>75</v>
      </c>
      <c r="I2190" t="s"/>
      <c r="J2190" t="s">
        <v>76</v>
      </c>
      <c r="K2190" t="n">
        <v>7136.59</v>
      </c>
      <c r="L2190" t="s">
        <v>77</v>
      </c>
      <c r="M2190" t="s"/>
      <c r="N2190" t="s">
        <v>3114</v>
      </c>
      <c r="O2190" t="s">
        <v>79</v>
      </c>
      <c r="P2190" t="s">
        <v>3109</v>
      </c>
      <c r="Q2190" t="s"/>
      <c r="R2190" t="s">
        <v>337</v>
      </c>
      <c r="S2190" t="s">
        <v>3135</v>
      </c>
      <c r="T2190" t="s">
        <v>82</v>
      </c>
      <c r="U2190" t="s">
        <v>83</v>
      </c>
      <c r="V2190" t="s">
        <v>84</v>
      </c>
      <c r="W2190" t="s">
        <v>105</v>
      </c>
      <c r="X2190" t="s"/>
      <c r="Y2190" t="s">
        <v>86</v>
      </c>
      <c r="Z2190">
        <f>HYPERLINK("https://hotelmonitor-cachepage.eclerx.com/savepage/tk_15442499022427907_sr_2150.html","info")</f>
        <v/>
      </c>
      <c r="AA2190" t="n">
        <v>428399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89</v>
      </c>
      <c r="AO2190" t="s">
        <v>3136</v>
      </c>
      <c r="AP2190" t="n">
        <v>19</v>
      </c>
      <c r="AQ2190" t="s">
        <v>91</v>
      </c>
      <c r="AR2190" t="s">
        <v>261</v>
      </c>
      <c r="AS2190" t="s"/>
      <c r="AT2190" t="s">
        <v>93</v>
      </c>
      <c r="AU2190" t="s"/>
      <c r="AV2190" t="s"/>
      <c r="AW2190" t="s"/>
      <c r="AX2190" t="s"/>
      <c r="AY2190" t="n">
        <v>4751017</v>
      </c>
      <c r="AZ2190" t="s">
        <v>3113</v>
      </c>
      <c r="BA2190" t="s"/>
      <c r="BB2190" t="n">
        <v>551932</v>
      </c>
      <c r="BC2190" t="n">
        <v>99.2093017</v>
      </c>
      <c r="BD2190" t="n">
        <v>7.9266995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95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3109</v>
      </c>
      <c r="F2191" t="n">
        <v>4964650</v>
      </c>
      <c r="G2191" t="s">
        <v>74</v>
      </c>
      <c r="H2191" t="s">
        <v>75</v>
      </c>
      <c r="I2191" t="s"/>
      <c r="J2191" t="s">
        <v>76</v>
      </c>
      <c r="K2191" t="n">
        <v>7221.75</v>
      </c>
      <c r="L2191" t="s">
        <v>77</v>
      </c>
      <c r="M2191" t="s"/>
      <c r="N2191" t="s">
        <v>3114</v>
      </c>
      <c r="O2191" t="s">
        <v>79</v>
      </c>
      <c r="P2191" t="s">
        <v>3109</v>
      </c>
      <c r="Q2191" t="s"/>
      <c r="R2191" t="s">
        <v>337</v>
      </c>
      <c r="S2191" t="s">
        <v>3137</v>
      </c>
      <c r="T2191" t="s">
        <v>82</v>
      </c>
      <c r="U2191" t="s">
        <v>83</v>
      </c>
      <c r="V2191" t="s">
        <v>84</v>
      </c>
      <c r="W2191" t="s">
        <v>416</v>
      </c>
      <c r="X2191" t="s"/>
      <c r="Y2191" t="s">
        <v>86</v>
      </c>
      <c r="Z2191">
        <f>HYPERLINK("https://hotelmonitor-cachepage.eclerx.com/savepage/tk_15442499022427907_sr_2150.html","info")</f>
        <v/>
      </c>
      <c r="AA2191" t="n">
        <v>428399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19</v>
      </c>
      <c r="AQ2191" t="s">
        <v>91</v>
      </c>
      <c r="AR2191" t="s">
        <v>92</v>
      </c>
      <c r="AS2191" t="s"/>
      <c r="AT2191" t="s">
        <v>93</v>
      </c>
      <c r="AU2191" t="s"/>
      <c r="AV2191" t="s"/>
      <c r="AW2191" t="s"/>
      <c r="AX2191" t="s"/>
      <c r="AY2191" t="n">
        <v>4751017</v>
      </c>
      <c r="AZ2191" t="s">
        <v>3113</v>
      </c>
      <c r="BA2191" t="s"/>
      <c r="BB2191" t="n">
        <v>551932</v>
      </c>
      <c r="BC2191" t="n">
        <v>99.2093017</v>
      </c>
      <c r="BD2191" t="n">
        <v>7.9266995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95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3138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858.98</v>
      </c>
      <c r="L2192" t="s">
        <v>77</v>
      </c>
      <c r="M2192" t="s"/>
      <c r="N2192" t="s">
        <v>492</v>
      </c>
      <c r="O2192" t="s">
        <v>79</v>
      </c>
      <c r="P2192" t="s">
        <v>3138</v>
      </c>
      <c r="Q2192" t="s"/>
      <c r="R2192" t="s">
        <v>237</v>
      </c>
      <c r="S2192" t="s">
        <v>3139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>
        <f>HYPERLINK("https://hotelmonitor-cachepage.eclerx.com/savepage/tk_15442507541413713_sr_2150.html","info")</f>
        <v/>
      </c>
      <c r="AA2192" t="n">
        <v>-6659763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89</v>
      </c>
      <c r="AO2192" t="s">
        <v>3140</v>
      </c>
      <c r="AP2192" t="n">
        <v>378</v>
      </c>
      <c r="AQ2192" t="s">
        <v>91</v>
      </c>
      <c r="AR2192" t="s">
        <v>71</v>
      </c>
      <c r="AS2192" t="s"/>
      <c r="AT2192" t="s">
        <v>93</v>
      </c>
      <c r="AU2192" t="s"/>
      <c r="AV2192" t="s"/>
      <c r="AW2192" t="s"/>
      <c r="AX2192" t="s"/>
      <c r="AY2192" t="n">
        <v>6659763</v>
      </c>
      <c r="AZ2192" t="s">
        <v>3141</v>
      </c>
      <c r="BA2192" t="s"/>
      <c r="BB2192" t="n">
        <v>4922963</v>
      </c>
      <c r="BC2192" t="n">
        <v>98.8018083572388</v>
      </c>
      <c r="BD2192" t="n">
        <v>8.1801847510679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95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3142</v>
      </c>
      <c r="F2193" t="n">
        <v>545194</v>
      </c>
      <c r="G2193" t="s">
        <v>74</v>
      </c>
      <c r="H2193" t="s">
        <v>75</v>
      </c>
      <c r="I2193" t="s"/>
      <c r="J2193" t="s">
        <v>76</v>
      </c>
      <c r="K2193" t="n">
        <v>7706.48</v>
      </c>
      <c r="L2193" t="s">
        <v>77</v>
      </c>
      <c r="M2193" t="s"/>
      <c r="N2193" t="s">
        <v>1629</v>
      </c>
      <c r="O2193" t="s">
        <v>79</v>
      </c>
      <c r="P2193" t="s">
        <v>3143</v>
      </c>
      <c r="Q2193" t="s"/>
      <c r="R2193" t="s">
        <v>80</v>
      </c>
      <c r="S2193" t="s">
        <v>3144</v>
      </c>
      <c r="T2193" t="s">
        <v>82</v>
      </c>
      <c r="U2193" t="s">
        <v>83</v>
      </c>
      <c r="V2193" t="s">
        <v>84</v>
      </c>
      <c r="W2193" t="s">
        <v>105</v>
      </c>
      <c r="X2193" t="s"/>
      <c r="Y2193" t="s">
        <v>86</v>
      </c>
      <c r="Z2193">
        <f>HYPERLINK("https://hotelmonitor-cachepage.eclerx.com/savepage/tk_15442499241256936_sr_2150.html","info")</f>
        <v/>
      </c>
      <c r="AA2193" t="n">
        <v>72648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29</v>
      </c>
      <c r="AQ2193" t="s">
        <v>91</v>
      </c>
      <c r="AR2193" t="s">
        <v>92</v>
      </c>
      <c r="AS2193" t="s"/>
      <c r="AT2193" t="s">
        <v>93</v>
      </c>
      <c r="AU2193" t="s"/>
      <c r="AV2193" t="s"/>
      <c r="AW2193" t="s"/>
      <c r="AX2193" t="s"/>
      <c r="AY2193" t="n">
        <v>4751002</v>
      </c>
      <c r="AZ2193" t="s">
        <v>3145</v>
      </c>
      <c r="BA2193" t="s"/>
      <c r="BB2193" t="n">
        <v>44888</v>
      </c>
      <c r="BC2193" t="n">
        <v>98.83818333000001</v>
      </c>
      <c r="BD2193" t="n">
        <v>8.010819443999999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95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3142</v>
      </c>
      <c r="F2194" t="n">
        <v>545194</v>
      </c>
      <c r="G2194" t="s">
        <v>74</v>
      </c>
      <c r="H2194" t="s">
        <v>75</v>
      </c>
      <c r="I2194" t="s"/>
      <c r="J2194" t="s">
        <v>76</v>
      </c>
      <c r="K2194" t="n">
        <v>9007.59</v>
      </c>
      <c r="L2194" t="s">
        <v>77</v>
      </c>
      <c r="M2194" t="s"/>
      <c r="N2194" t="s">
        <v>1676</v>
      </c>
      <c r="O2194" t="s">
        <v>79</v>
      </c>
      <c r="P2194" t="s">
        <v>3143</v>
      </c>
      <c r="Q2194" t="s"/>
      <c r="R2194" t="s">
        <v>80</v>
      </c>
      <c r="S2194" t="s">
        <v>3146</v>
      </c>
      <c r="T2194" t="s">
        <v>82</v>
      </c>
      <c r="U2194" t="s">
        <v>83</v>
      </c>
      <c r="V2194" t="s">
        <v>84</v>
      </c>
      <c r="W2194" t="s">
        <v>105</v>
      </c>
      <c r="X2194" t="s"/>
      <c r="Y2194" t="s">
        <v>86</v>
      </c>
      <c r="Z2194">
        <f>HYPERLINK("https://hotelmonitor-cachepage.eclerx.com/savepage/tk_15442499241256936_sr_2150.html","info")</f>
        <v/>
      </c>
      <c r="AA2194" t="n">
        <v>72648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29</v>
      </c>
      <c r="AQ2194" t="s">
        <v>91</v>
      </c>
      <c r="AR2194" t="s">
        <v>92</v>
      </c>
      <c r="AS2194" t="s"/>
      <c r="AT2194" t="s">
        <v>93</v>
      </c>
      <c r="AU2194" t="s"/>
      <c r="AV2194" t="s"/>
      <c r="AW2194" t="s"/>
      <c r="AX2194" t="s"/>
      <c r="AY2194" t="n">
        <v>4751002</v>
      </c>
      <c r="AZ2194" t="s">
        <v>3145</v>
      </c>
      <c r="BA2194" t="s"/>
      <c r="BB2194" t="n">
        <v>44888</v>
      </c>
      <c r="BC2194" t="n">
        <v>98.83818333000001</v>
      </c>
      <c r="BD2194" t="n">
        <v>8.010819443999999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95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3147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471.88</v>
      </c>
      <c r="L2195" t="s">
        <v>77</v>
      </c>
      <c r="M2195" t="s"/>
      <c r="N2195" t="s">
        <v>2845</v>
      </c>
      <c r="O2195" t="s">
        <v>79</v>
      </c>
      <c r="P2195" t="s">
        <v>3147</v>
      </c>
      <c r="Q2195" t="s"/>
      <c r="R2195" t="s">
        <v>115</v>
      </c>
      <c r="S2195" t="s">
        <v>3148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>
        <f>HYPERLINK("https://hotelmonitor-cachepage.eclerx.com/savepage/tk_1544250532003308_sr_2150.html","info")</f>
        <v/>
      </c>
      <c r="AA2195" t="n">
        <v>-3791773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89</v>
      </c>
      <c r="AO2195" t="s">
        <v>3149</v>
      </c>
      <c r="AP2195" t="n">
        <v>292</v>
      </c>
      <c r="AQ2195" t="s">
        <v>91</v>
      </c>
      <c r="AR2195" t="s">
        <v>71</v>
      </c>
      <c r="AS2195" t="s"/>
      <c r="AT2195" t="s">
        <v>93</v>
      </c>
      <c r="AU2195" t="s"/>
      <c r="AV2195" t="s"/>
      <c r="AW2195" t="s"/>
      <c r="AX2195" t="s"/>
      <c r="AY2195" t="n">
        <v>3791773</v>
      </c>
      <c r="AZ2195" t="s">
        <v>3150</v>
      </c>
      <c r="BA2195" t="s"/>
      <c r="BB2195" t="n">
        <v>1192839</v>
      </c>
      <c r="BC2195" t="n">
        <v>98.9069683849812</v>
      </c>
      <c r="BD2195" t="n">
        <v>8.08121041273993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95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3147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505.05</v>
      </c>
      <c r="L2196" t="s">
        <v>77</v>
      </c>
      <c r="M2196" t="s"/>
      <c r="N2196" t="s">
        <v>2845</v>
      </c>
      <c r="O2196" t="s">
        <v>79</v>
      </c>
      <c r="P2196" t="s">
        <v>3147</v>
      </c>
      <c r="Q2196" t="s"/>
      <c r="R2196" t="s">
        <v>115</v>
      </c>
      <c r="S2196" t="s">
        <v>1264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HYPERLINK("https://hotelmonitor-cachepage.eclerx.com/savepage/tk_1544250532003308_sr_2150.html","info")</f>
        <v/>
      </c>
      <c r="AA2196" t="n">
        <v>-3791773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89</v>
      </c>
      <c r="AO2196" t="s">
        <v>3151</v>
      </c>
      <c r="AP2196" t="n">
        <v>292</v>
      </c>
      <c r="AQ2196" t="s">
        <v>91</v>
      </c>
      <c r="AR2196" t="s">
        <v>71</v>
      </c>
      <c r="AS2196" t="s"/>
      <c r="AT2196" t="s">
        <v>93</v>
      </c>
      <c r="AU2196" t="s"/>
      <c r="AV2196" t="s"/>
      <c r="AW2196" t="s"/>
      <c r="AX2196" t="s"/>
      <c r="AY2196" t="n">
        <v>3791773</v>
      </c>
      <c r="AZ2196" t="s">
        <v>3150</v>
      </c>
      <c r="BA2196" t="s"/>
      <c r="BB2196" t="n">
        <v>1192839</v>
      </c>
      <c r="BC2196" t="n">
        <v>98.9069683849812</v>
      </c>
      <c r="BD2196" t="n">
        <v>8.08121041273993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95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3147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471.88</v>
      </c>
      <c r="L2197" t="s">
        <v>77</v>
      </c>
      <c r="M2197" t="s"/>
      <c r="N2197" t="s">
        <v>2678</v>
      </c>
      <c r="O2197" t="s">
        <v>79</v>
      </c>
      <c r="P2197" t="s">
        <v>3147</v>
      </c>
      <c r="Q2197" t="s"/>
      <c r="R2197" t="s">
        <v>115</v>
      </c>
      <c r="S2197" t="s">
        <v>3148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HYPERLINK("https://hotelmonitor-cachepage.eclerx.com/savepage/tk_1544250532003308_sr_2150.html","info")</f>
        <v/>
      </c>
      <c r="AA2197" t="n">
        <v>-3791773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89</v>
      </c>
      <c r="AO2197" t="s">
        <v>3149</v>
      </c>
      <c r="AP2197" t="n">
        <v>292</v>
      </c>
      <c r="AQ2197" t="s">
        <v>91</v>
      </c>
      <c r="AR2197" t="s">
        <v>71</v>
      </c>
      <c r="AS2197" t="s"/>
      <c r="AT2197" t="s">
        <v>93</v>
      </c>
      <c r="AU2197" t="s"/>
      <c r="AV2197" t="s"/>
      <c r="AW2197" t="s"/>
      <c r="AX2197" t="s"/>
      <c r="AY2197" t="n">
        <v>3791773</v>
      </c>
      <c r="AZ2197" t="s">
        <v>3150</v>
      </c>
      <c r="BA2197" t="s"/>
      <c r="BB2197" t="n">
        <v>1192839</v>
      </c>
      <c r="BC2197" t="n">
        <v>98.9069683849812</v>
      </c>
      <c r="BD2197" t="n">
        <v>8.08121041273993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95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3147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505.05</v>
      </c>
      <c r="L2198" t="s">
        <v>77</v>
      </c>
      <c r="M2198" t="s"/>
      <c r="N2198" t="s">
        <v>2678</v>
      </c>
      <c r="O2198" t="s">
        <v>79</v>
      </c>
      <c r="P2198" t="s">
        <v>3147</v>
      </c>
      <c r="Q2198" t="s"/>
      <c r="R2198" t="s">
        <v>115</v>
      </c>
      <c r="S2198" t="s">
        <v>1264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>
        <f>HYPERLINK("https://hotelmonitor-cachepage.eclerx.com/savepage/tk_1544250532003308_sr_2150.html","info")</f>
        <v/>
      </c>
      <c r="AA2198" t="n">
        <v>-3791773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89</v>
      </c>
      <c r="AO2198" t="s">
        <v>3151</v>
      </c>
      <c r="AP2198" t="n">
        <v>292</v>
      </c>
      <c r="AQ2198" t="s">
        <v>91</v>
      </c>
      <c r="AR2198" t="s">
        <v>71</v>
      </c>
      <c r="AS2198" t="s"/>
      <c r="AT2198" t="s">
        <v>93</v>
      </c>
      <c r="AU2198" t="s"/>
      <c r="AV2198" t="s"/>
      <c r="AW2198" t="s"/>
      <c r="AX2198" t="s"/>
      <c r="AY2198" t="n">
        <v>3791773</v>
      </c>
      <c r="AZ2198" t="s">
        <v>3150</v>
      </c>
      <c r="BA2198" t="s"/>
      <c r="BB2198" t="n">
        <v>1192839</v>
      </c>
      <c r="BC2198" t="n">
        <v>98.9069683849812</v>
      </c>
      <c r="BD2198" t="n">
        <v>8.08121041273993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95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3152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1529.32</v>
      </c>
      <c r="L2199" t="s">
        <v>77</v>
      </c>
      <c r="M2199" t="s"/>
      <c r="N2199" t="s">
        <v>1348</v>
      </c>
      <c r="O2199" t="s">
        <v>79</v>
      </c>
      <c r="P2199" t="s">
        <v>3152</v>
      </c>
      <c r="Q2199" t="s"/>
      <c r="R2199" t="s">
        <v>80</v>
      </c>
      <c r="S2199" t="s">
        <v>1515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>
        <f>HYPERLINK("https://hotelmonitor-cachepage.eclerx.com/savepage/tk_15442509597089527_sr_2150.html","info")</f>
        <v/>
      </c>
      <c r="AA2199" t="n">
        <v>-6797515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433</v>
      </c>
      <c r="AQ2199" t="s">
        <v>91</v>
      </c>
      <c r="AR2199" t="s">
        <v>92</v>
      </c>
      <c r="AS2199" t="s"/>
      <c r="AT2199" t="s">
        <v>93</v>
      </c>
      <c r="AU2199" t="s"/>
      <c r="AV2199" t="s"/>
      <c r="AW2199" t="s"/>
      <c r="AX2199" t="s"/>
      <c r="AY2199" t="n">
        <v>6797515</v>
      </c>
      <c r="AZ2199" t="s"/>
      <c r="BA2199" t="s"/>
      <c r="BB2199" t="n">
        <v>916161</v>
      </c>
      <c r="BC2199" t="n">
        <v>98.83792161941528</v>
      </c>
      <c r="BD2199" t="n">
        <v>8.05617022777283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95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3152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2124.04</v>
      </c>
      <c r="L2200" t="s">
        <v>77</v>
      </c>
      <c r="M2200" t="s"/>
      <c r="N2200" t="s">
        <v>3153</v>
      </c>
      <c r="O2200" t="s">
        <v>79</v>
      </c>
      <c r="P2200" t="s">
        <v>3152</v>
      </c>
      <c r="Q2200" t="s"/>
      <c r="R2200" t="s">
        <v>80</v>
      </c>
      <c r="S2200" t="s">
        <v>2331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>
        <f>HYPERLINK("https://hotelmonitor-cachepage.eclerx.com/savepage/tk_15442509597089527_sr_2150.html","info")</f>
        <v/>
      </c>
      <c r="AA2200" t="n">
        <v>-6797515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433</v>
      </c>
      <c r="AQ2200" t="s">
        <v>91</v>
      </c>
      <c r="AR2200" t="s">
        <v>92</v>
      </c>
      <c r="AS2200" t="s"/>
      <c r="AT2200" t="s">
        <v>93</v>
      </c>
      <c r="AU2200" t="s"/>
      <c r="AV2200" t="s"/>
      <c r="AW2200" t="s"/>
      <c r="AX2200" t="s"/>
      <c r="AY2200" t="n">
        <v>6797515</v>
      </c>
      <c r="AZ2200" t="s"/>
      <c r="BA2200" t="s"/>
      <c r="BB2200" t="n">
        <v>916161</v>
      </c>
      <c r="BC2200" t="n">
        <v>98.83792161941528</v>
      </c>
      <c r="BD2200" t="n">
        <v>8.05617022777283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95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3154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1199.08</v>
      </c>
      <c r="L2201" t="s">
        <v>77</v>
      </c>
      <c r="M2201" t="s"/>
      <c r="N2201" t="s">
        <v>248</v>
      </c>
      <c r="O2201" t="s">
        <v>79</v>
      </c>
      <c r="P2201" t="s">
        <v>3154</v>
      </c>
      <c r="Q2201" t="s"/>
      <c r="R2201" t="s">
        <v>80</v>
      </c>
      <c r="S2201" t="s">
        <v>3155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>
        <f>HYPERLINK("https://hotelmonitor-cachepage.eclerx.com/savepage/tk_15442503071144643_sr_2150.html","info")</f>
        <v/>
      </c>
      <c r="AA2201" t="n">
        <v>-3791645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89</v>
      </c>
      <c r="AO2201" t="s">
        <v>593</v>
      </c>
      <c r="AP2201" t="n">
        <v>208</v>
      </c>
      <c r="AQ2201" t="s">
        <v>91</v>
      </c>
      <c r="AR2201" t="s">
        <v>71</v>
      </c>
      <c r="AS2201" t="s"/>
      <c r="AT2201" t="s">
        <v>93</v>
      </c>
      <c r="AU2201" t="s"/>
      <c r="AV2201" t="s"/>
      <c r="AW2201" t="s"/>
      <c r="AX2201" t="s"/>
      <c r="AY2201" t="n">
        <v>3791645</v>
      </c>
      <c r="AZ2201" t="s">
        <v>3156</v>
      </c>
      <c r="BA2201" t="s"/>
      <c r="BB2201" t="n">
        <v>1618844</v>
      </c>
      <c r="BC2201" t="n">
        <v>99.6629905700684</v>
      </c>
      <c r="BD2201" t="n">
        <v>7.61384824272932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95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3154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1199.08</v>
      </c>
      <c r="L2202" t="s">
        <v>77</v>
      </c>
      <c r="M2202" t="s"/>
      <c r="N2202" t="s">
        <v>248</v>
      </c>
      <c r="O2202" t="s">
        <v>79</v>
      </c>
      <c r="P2202" t="s">
        <v>3154</v>
      </c>
      <c r="Q2202" t="s"/>
      <c r="R2202" t="s">
        <v>80</v>
      </c>
      <c r="S2202" t="s">
        <v>3155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HYPERLINK("https://hotelmonitor-cachepage.eclerx.com/savepage/tk_15442503071144643_sr_2150.html","info")</f>
        <v/>
      </c>
      <c r="AA2202" t="n">
        <v>-3791645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89</v>
      </c>
      <c r="AO2202" t="s">
        <v>593</v>
      </c>
      <c r="AP2202" t="n">
        <v>208</v>
      </c>
      <c r="AQ2202" t="s">
        <v>91</v>
      </c>
      <c r="AR2202" t="s">
        <v>71</v>
      </c>
      <c r="AS2202" t="s"/>
      <c r="AT2202" t="s">
        <v>93</v>
      </c>
      <c r="AU2202" t="s"/>
      <c r="AV2202" t="s"/>
      <c r="AW2202" t="s"/>
      <c r="AX2202" t="s"/>
      <c r="AY2202" t="n">
        <v>3791645</v>
      </c>
      <c r="AZ2202" t="s">
        <v>3156</v>
      </c>
      <c r="BA2202" t="s"/>
      <c r="BB2202" t="n">
        <v>1618844</v>
      </c>
      <c r="BC2202" t="n">
        <v>99.6629905700684</v>
      </c>
      <c r="BD2202" t="n">
        <v>7.61384824272932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95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3154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1497.13</v>
      </c>
      <c r="L2203" t="s">
        <v>77</v>
      </c>
      <c r="M2203" t="s"/>
      <c r="N2203" t="s">
        <v>248</v>
      </c>
      <c r="O2203" t="s">
        <v>79</v>
      </c>
      <c r="P2203" t="s">
        <v>3154</v>
      </c>
      <c r="Q2203" t="s"/>
      <c r="R2203" t="s">
        <v>80</v>
      </c>
      <c r="S2203" t="s">
        <v>3157</v>
      </c>
      <c r="T2203" t="s">
        <v>82</v>
      </c>
      <c r="U2203" t="s">
        <v>83</v>
      </c>
      <c r="V2203" t="s">
        <v>84</v>
      </c>
      <c r="W2203" t="s">
        <v>105</v>
      </c>
      <c r="X2203" t="s"/>
      <c r="Y2203" t="s">
        <v>86</v>
      </c>
      <c r="Z2203">
        <f>HYPERLINK("https://hotelmonitor-cachepage.eclerx.com/savepage/tk_15442503071144643_sr_2150.html","info")</f>
        <v/>
      </c>
      <c r="AA2203" t="n">
        <v>-3791645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89</v>
      </c>
      <c r="AO2203" t="s">
        <v>3158</v>
      </c>
      <c r="AP2203" t="n">
        <v>208</v>
      </c>
      <c r="AQ2203" t="s">
        <v>91</v>
      </c>
      <c r="AR2203" t="s">
        <v>71</v>
      </c>
      <c r="AS2203" t="s"/>
      <c r="AT2203" t="s">
        <v>93</v>
      </c>
      <c r="AU2203" t="s"/>
      <c r="AV2203" t="s"/>
      <c r="AW2203" t="s"/>
      <c r="AX2203" t="s"/>
      <c r="AY2203" t="n">
        <v>3791645</v>
      </c>
      <c r="AZ2203" t="s">
        <v>3156</v>
      </c>
      <c r="BA2203" t="s"/>
      <c r="BB2203" t="n">
        <v>1618844</v>
      </c>
      <c r="BC2203" t="n">
        <v>99.6629905700684</v>
      </c>
      <c r="BD2203" t="n">
        <v>7.61384824272932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95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3154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1497.13</v>
      </c>
      <c r="L2204" t="s">
        <v>77</v>
      </c>
      <c r="M2204" t="s"/>
      <c r="N2204" t="s">
        <v>248</v>
      </c>
      <c r="O2204" t="s">
        <v>79</v>
      </c>
      <c r="P2204" t="s">
        <v>3154</v>
      </c>
      <c r="Q2204" t="s"/>
      <c r="R2204" t="s">
        <v>80</v>
      </c>
      <c r="S2204" t="s">
        <v>3157</v>
      </c>
      <c r="T2204" t="s">
        <v>82</v>
      </c>
      <c r="U2204" t="s">
        <v>83</v>
      </c>
      <c r="V2204" t="s">
        <v>84</v>
      </c>
      <c r="W2204" t="s">
        <v>105</v>
      </c>
      <c r="X2204" t="s"/>
      <c r="Y2204" t="s">
        <v>86</v>
      </c>
      <c r="Z2204">
        <f>HYPERLINK("https://hotelmonitor-cachepage.eclerx.com/savepage/tk_15442503071144643_sr_2150.html","info")</f>
        <v/>
      </c>
      <c r="AA2204" t="n">
        <v>-3791645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89</v>
      </c>
      <c r="AO2204" t="s">
        <v>3158</v>
      </c>
      <c r="AP2204" t="n">
        <v>208</v>
      </c>
      <c r="AQ2204" t="s">
        <v>91</v>
      </c>
      <c r="AR2204" t="s">
        <v>71</v>
      </c>
      <c r="AS2204" t="s"/>
      <c r="AT2204" t="s">
        <v>93</v>
      </c>
      <c r="AU2204" t="s"/>
      <c r="AV2204" t="s"/>
      <c r="AW2204" t="s"/>
      <c r="AX2204" t="s"/>
      <c r="AY2204" t="n">
        <v>3791645</v>
      </c>
      <c r="AZ2204" t="s">
        <v>3156</v>
      </c>
      <c r="BA2204" t="s"/>
      <c r="BB2204" t="n">
        <v>1618844</v>
      </c>
      <c r="BC2204" t="n">
        <v>99.6629905700684</v>
      </c>
      <c r="BD2204" t="n">
        <v>7.61384824272932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95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3159</v>
      </c>
      <c r="F2205" t="n">
        <v>545198</v>
      </c>
      <c r="G2205" t="s">
        <v>74</v>
      </c>
      <c r="H2205" t="s">
        <v>75</v>
      </c>
      <c r="I2205" t="s"/>
      <c r="J2205" t="s">
        <v>76</v>
      </c>
      <c r="K2205" t="n">
        <v>5037.65</v>
      </c>
      <c r="L2205" t="s">
        <v>77</v>
      </c>
      <c r="M2205" t="s"/>
      <c r="N2205" t="s">
        <v>3160</v>
      </c>
      <c r="O2205" t="s">
        <v>79</v>
      </c>
      <c r="P2205" t="s">
        <v>3159</v>
      </c>
      <c r="Q2205" t="s"/>
      <c r="R2205" t="s">
        <v>148</v>
      </c>
      <c r="S2205" t="s">
        <v>3161</v>
      </c>
      <c r="T2205" t="s">
        <v>82</v>
      </c>
      <c r="U2205" t="s">
        <v>83</v>
      </c>
      <c r="V2205" t="s">
        <v>84</v>
      </c>
      <c r="W2205" t="s">
        <v>105</v>
      </c>
      <c r="X2205" t="s"/>
      <c r="Y2205" t="s">
        <v>86</v>
      </c>
      <c r="Z2205">
        <f>HYPERLINK("https://hotelmonitor-cachepage.eclerx.com/savepage/tk_15442502110352848_sr_2150.html","info")</f>
        <v/>
      </c>
      <c r="AA2205" t="n">
        <v>78933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89</v>
      </c>
      <c r="AO2205" t="s">
        <v>3162</v>
      </c>
      <c r="AP2205" t="n">
        <v>172</v>
      </c>
      <c r="AQ2205" t="s">
        <v>91</v>
      </c>
      <c r="AR2205" t="s">
        <v>71</v>
      </c>
      <c r="AS2205" t="s"/>
      <c r="AT2205" t="s">
        <v>93</v>
      </c>
      <c r="AU2205" t="s"/>
      <c r="AV2205" t="s"/>
      <c r="AW2205" t="s"/>
      <c r="AX2205" t="s"/>
      <c r="AY2205" t="n">
        <v>754724</v>
      </c>
      <c r="AZ2205" t="s">
        <v>3163</v>
      </c>
      <c r="BA2205" t="s"/>
      <c r="BB2205" t="n">
        <v>10824</v>
      </c>
      <c r="BC2205" t="n">
        <v>98.8191035762429</v>
      </c>
      <c r="BD2205" t="n">
        <v>8.037476051702381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95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3159</v>
      </c>
      <c r="F2206" t="n">
        <v>545198</v>
      </c>
      <c r="G2206" t="s">
        <v>74</v>
      </c>
      <c r="H2206" t="s">
        <v>75</v>
      </c>
      <c r="I2206" t="s"/>
      <c r="J2206" t="s">
        <v>76</v>
      </c>
      <c r="K2206" t="n">
        <v>5037.65</v>
      </c>
      <c r="L2206" t="s">
        <v>77</v>
      </c>
      <c r="M2206" t="s"/>
      <c r="N2206" t="s">
        <v>3160</v>
      </c>
      <c r="O2206" t="s">
        <v>79</v>
      </c>
      <c r="P2206" t="s">
        <v>3159</v>
      </c>
      <c r="Q2206" t="s"/>
      <c r="R2206" t="s">
        <v>148</v>
      </c>
      <c r="S2206" t="s">
        <v>3161</v>
      </c>
      <c r="T2206" t="s">
        <v>82</v>
      </c>
      <c r="U2206" t="s">
        <v>83</v>
      </c>
      <c r="V2206" t="s">
        <v>84</v>
      </c>
      <c r="W2206" t="s">
        <v>105</v>
      </c>
      <c r="X2206" t="s"/>
      <c r="Y2206" t="s">
        <v>86</v>
      </c>
      <c r="Z2206">
        <f>HYPERLINK("https://hotelmonitor-cachepage.eclerx.com/savepage/tk_15442502110352848_sr_2150.html","info")</f>
        <v/>
      </c>
      <c r="AA2206" t="n">
        <v>78933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89</v>
      </c>
      <c r="AO2206" t="s">
        <v>3162</v>
      </c>
      <c r="AP2206" t="n">
        <v>172</v>
      </c>
      <c r="AQ2206" t="s">
        <v>91</v>
      </c>
      <c r="AR2206" t="s">
        <v>261</v>
      </c>
      <c r="AS2206" t="s"/>
      <c r="AT2206" t="s">
        <v>93</v>
      </c>
      <c r="AU2206" t="s"/>
      <c r="AV2206" t="s"/>
      <c r="AW2206" t="s"/>
      <c r="AX2206" t="s"/>
      <c r="AY2206" t="n">
        <v>754724</v>
      </c>
      <c r="AZ2206" t="s">
        <v>3163</v>
      </c>
      <c r="BA2206" t="s"/>
      <c r="BB2206" t="n">
        <v>10824</v>
      </c>
      <c r="BC2206" t="n">
        <v>98.8191035762429</v>
      </c>
      <c r="BD2206" t="n">
        <v>8.037476051702381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95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3159</v>
      </c>
      <c r="F2207" t="n">
        <v>545198</v>
      </c>
      <c r="G2207" t="s">
        <v>74</v>
      </c>
      <c r="H2207" t="s">
        <v>75</v>
      </c>
      <c r="I2207" t="s"/>
      <c r="J2207" t="s">
        <v>76</v>
      </c>
      <c r="K2207" t="n">
        <v>5413.65</v>
      </c>
      <c r="L2207" t="s">
        <v>77</v>
      </c>
      <c r="M2207" t="s"/>
      <c r="N2207" t="s">
        <v>3160</v>
      </c>
      <c r="O2207" t="s">
        <v>79</v>
      </c>
      <c r="P2207" t="s">
        <v>3159</v>
      </c>
      <c r="Q2207" t="s"/>
      <c r="R2207" t="s">
        <v>148</v>
      </c>
      <c r="S2207" t="s">
        <v>3164</v>
      </c>
      <c r="T2207" t="s">
        <v>82</v>
      </c>
      <c r="U2207" t="s">
        <v>83</v>
      </c>
      <c r="V2207" t="s">
        <v>84</v>
      </c>
      <c r="W2207" t="s">
        <v>105</v>
      </c>
      <c r="X2207" t="s"/>
      <c r="Y2207" t="s">
        <v>86</v>
      </c>
      <c r="Z2207">
        <f>HYPERLINK("https://hotelmonitor-cachepage.eclerx.com/savepage/tk_15442502110352848_sr_2150.html","info")</f>
        <v/>
      </c>
      <c r="AA2207" t="n">
        <v>78933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89</v>
      </c>
      <c r="AO2207" t="s">
        <v>802</v>
      </c>
      <c r="AP2207" t="n">
        <v>172</v>
      </c>
      <c r="AQ2207" t="s">
        <v>91</v>
      </c>
      <c r="AR2207" t="s">
        <v>92</v>
      </c>
      <c r="AS2207" t="s"/>
      <c r="AT2207" t="s">
        <v>93</v>
      </c>
      <c r="AU2207" t="s"/>
      <c r="AV2207" t="s"/>
      <c r="AW2207" t="s"/>
      <c r="AX2207" t="s"/>
      <c r="AY2207" t="n">
        <v>754724</v>
      </c>
      <c r="AZ2207" t="s">
        <v>3163</v>
      </c>
      <c r="BA2207" t="s"/>
      <c r="BB2207" t="n">
        <v>10824</v>
      </c>
      <c r="BC2207" t="n">
        <v>98.8191035762429</v>
      </c>
      <c r="BD2207" t="n">
        <v>8.037476051702381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95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3159</v>
      </c>
      <c r="F2208" t="n">
        <v>545198</v>
      </c>
      <c r="G2208" t="s">
        <v>74</v>
      </c>
      <c r="H2208" t="s">
        <v>75</v>
      </c>
      <c r="I2208" t="s"/>
      <c r="J2208" t="s">
        <v>76</v>
      </c>
      <c r="K2208" t="n">
        <v>7273.92</v>
      </c>
      <c r="L2208" t="s">
        <v>77</v>
      </c>
      <c r="M2208" t="s"/>
      <c r="N2208" t="s">
        <v>3165</v>
      </c>
      <c r="O2208" t="s">
        <v>79</v>
      </c>
      <c r="P2208" t="s">
        <v>3159</v>
      </c>
      <c r="Q2208" t="s"/>
      <c r="R2208" t="s">
        <v>148</v>
      </c>
      <c r="S2208" t="s">
        <v>3166</v>
      </c>
      <c r="T2208" t="s">
        <v>82</v>
      </c>
      <c r="U2208" t="s">
        <v>83</v>
      </c>
      <c r="V2208" t="s">
        <v>84</v>
      </c>
      <c r="W2208" t="s">
        <v>105</v>
      </c>
      <c r="X2208" t="s"/>
      <c r="Y2208" t="s">
        <v>86</v>
      </c>
      <c r="Z2208">
        <f>HYPERLINK("https://hotelmonitor-cachepage.eclerx.com/savepage/tk_15442502110352848_sr_2150.html","info")</f>
        <v/>
      </c>
      <c r="AA2208" t="n">
        <v>78933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89</v>
      </c>
      <c r="AO2208" t="s">
        <v>3167</v>
      </c>
      <c r="AP2208" t="n">
        <v>172</v>
      </c>
      <c r="AQ2208" t="s">
        <v>91</v>
      </c>
      <c r="AR2208" t="s">
        <v>71</v>
      </c>
      <c r="AS2208" t="s"/>
      <c r="AT2208" t="s">
        <v>93</v>
      </c>
      <c r="AU2208" t="s"/>
      <c r="AV2208" t="s"/>
      <c r="AW2208" t="s"/>
      <c r="AX2208" t="s"/>
      <c r="AY2208" t="n">
        <v>754724</v>
      </c>
      <c r="AZ2208" t="s">
        <v>3163</v>
      </c>
      <c r="BA2208" t="s"/>
      <c r="BB2208" t="n">
        <v>10824</v>
      </c>
      <c r="BC2208" t="n">
        <v>98.8191035762429</v>
      </c>
      <c r="BD2208" t="n">
        <v>8.037476051702381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95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3159</v>
      </c>
      <c r="F2209" t="n">
        <v>545198</v>
      </c>
      <c r="G2209" t="s">
        <v>74</v>
      </c>
      <c r="H2209" t="s">
        <v>75</v>
      </c>
      <c r="I2209" t="s"/>
      <c r="J2209" t="s">
        <v>76</v>
      </c>
      <c r="K2209" t="n">
        <v>7273.92</v>
      </c>
      <c r="L2209" t="s">
        <v>77</v>
      </c>
      <c r="M2209" t="s"/>
      <c r="N2209" t="s">
        <v>3165</v>
      </c>
      <c r="O2209" t="s">
        <v>79</v>
      </c>
      <c r="P2209" t="s">
        <v>3159</v>
      </c>
      <c r="Q2209" t="s"/>
      <c r="R2209" t="s">
        <v>148</v>
      </c>
      <c r="S2209" t="s">
        <v>3166</v>
      </c>
      <c r="T2209" t="s">
        <v>82</v>
      </c>
      <c r="U2209" t="s">
        <v>83</v>
      </c>
      <c r="V2209" t="s">
        <v>84</v>
      </c>
      <c r="W2209" t="s">
        <v>105</v>
      </c>
      <c r="X2209" t="s"/>
      <c r="Y2209" t="s">
        <v>86</v>
      </c>
      <c r="Z2209">
        <f>HYPERLINK("https://hotelmonitor-cachepage.eclerx.com/savepage/tk_15442502110352848_sr_2150.html","info")</f>
        <v/>
      </c>
      <c r="AA2209" t="n">
        <v>78933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89</v>
      </c>
      <c r="AO2209" t="s">
        <v>3167</v>
      </c>
      <c r="AP2209" t="n">
        <v>172</v>
      </c>
      <c r="AQ2209" t="s">
        <v>91</v>
      </c>
      <c r="AR2209" t="s">
        <v>261</v>
      </c>
      <c r="AS2209" t="s"/>
      <c r="AT2209" t="s">
        <v>93</v>
      </c>
      <c r="AU2209" t="s"/>
      <c r="AV2209" t="s"/>
      <c r="AW2209" t="s"/>
      <c r="AX2209" t="s"/>
      <c r="AY2209" t="n">
        <v>754724</v>
      </c>
      <c r="AZ2209" t="s">
        <v>3163</v>
      </c>
      <c r="BA2209" t="s"/>
      <c r="BB2209" t="n">
        <v>10824</v>
      </c>
      <c r="BC2209" t="n">
        <v>98.8191035762429</v>
      </c>
      <c r="BD2209" t="n">
        <v>8.037476051702381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95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3159</v>
      </c>
      <c r="F2210" t="n">
        <v>545198</v>
      </c>
      <c r="G2210" t="s">
        <v>74</v>
      </c>
      <c r="H2210" t="s">
        <v>75</v>
      </c>
      <c r="I2210" t="s"/>
      <c r="J2210" t="s">
        <v>76</v>
      </c>
      <c r="K2210" t="n">
        <v>7733.78</v>
      </c>
      <c r="L2210" t="s">
        <v>77</v>
      </c>
      <c r="M2210" t="s"/>
      <c r="N2210" t="s">
        <v>3165</v>
      </c>
      <c r="O2210" t="s">
        <v>79</v>
      </c>
      <c r="P2210" t="s">
        <v>3159</v>
      </c>
      <c r="Q2210" t="s"/>
      <c r="R2210" t="s">
        <v>148</v>
      </c>
      <c r="S2210" t="s">
        <v>3168</v>
      </c>
      <c r="T2210" t="s">
        <v>82</v>
      </c>
      <c r="U2210" t="s">
        <v>83</v>
      </c>
      <c r="V2210" t="s">
        <v>84</v>
      </c>
      <c r="W2210" t="s">
        <v>105</v>
      </c>
      <c r="X2210" t="s"/>
      <c r="Y2210" t="s">
        <v>86</v>
      </c>
      <c r="Z2210">
        <f>HYPERLINK("https://hotelmonitor-cachepage.eclerx.com/savepage/tk_15442502110352848_sr_2150.html","info")</f>
        <v/>
      </c>
      <c r="AA2210" t="n">
        <v>78933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172</v>
      </c>
      <c r="AQ2210" t="s">
        <v>91</v>
      </c>
      <c r="AR2210" t="s">
        <v>92</v>
      </c>
      <c r="AS2210" t="s"/>
      <c r="AT2210" t="s">
        <v>93</v>
      </c>
      <c r="AU2210" t="s"/>
      <c r="AV2210" t="s"/>
      <c r="AW2210" t="s"/>
      <c r="AX2210" t="s"/>
      <c r="AY2210" t="n">
        <v>754724</v>
      </c>
      <c r="AZ2210" t="s">
        <v>3163</v>
      </c>
      <c r="BA2210" t="s"/>
      <c r="BB2210" t="n">
        <v>10824</v>
      </c>
      <c r="BC2210" t="n">
        <v>98.8191035762429</v>
      </c>
      <c r="BD2210" t="n">
        <v>8.037476051702381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95</v>
      </c>
    </row>
    <row r="2211" spans="1:70">
      <c r="A2211" t="s">
        <v>145</v>
      </c>
      <c r="B2211" t="s">
        <v>71</v>
      </c>
      <c r="C2211" t="s">
        <v>72</v>
      </c>
      <c r="D2211" t="n">
        <v>2</v>
      </c>
      <c r="E2211" t="s">
        <v>3169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929.91</v>
      </c>
      <c r="L2211" t="s">
        <v>77</v>
      </c>
      <c r="M2211" t="s"/>
      <c r="N2211" t="s">
        <v>353</v>
      </c>
      <c r="O2211" t="s">
        <v>79</v>
      </c>
      <c r="P2211" t="s">
        <v>3169</v>
      </c>
      <c r="Q2211" t="s"/>
      <c r="R2211" t="s">
        <v>354</v>
      </c>
      <c r="S2211" t="s">
        <v>654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HYPERLINK("https://hotelmonitor-cachepage.eclerx.com/savepage/tk_15442512318218148_sr_2150.html","info")</f>
        <v/>
      </c>
      <c r="AA2211" t="n">
        <v>-5055974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472</v>
      </c>
      <c r="AQ2211" t="s">
        <v>91</v>
      </c>
      <c r="AR2211" t="s">
        <v>92</v>
      </c>
      <c r="AS2211" t="s"/>
      <c r="AT2211" t="s">
        <v>93</v>
      </c>
      <c r="AU2211" t="s"/>
      <c r="AV2211" t="s"/>
      <c r="AW2211" t="s"/>
      <c r="AX2211" t="s"/>
      <c r="AY2211" t="n">
        <v>5055974</v>
      </c>
      <c r="AZ2211" t="s">
        <v>3170</v>
      </c>
      <c r="BA2211" t="s"/>
      <c r="BB2211" t="n">
        <v>3343068</v>
      </c>
      <c r="BC2211" t="n">
        <v>99.166264</v>
      </c>
      <c r="BD2211" t="n">
        <v>7.864064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95</v>
      </c>
    </row>
    <row r="2212" spans="1:70">
      <c r="A2212" t="s">
        <v>145</v>
      </c>
      <c r="B2212" t="s">
        <v>71</v>
      </c>
      <c r="C2212" t="s">
        <v>72</v>
      </c>
      <c r="D2212" t="n">
        <v>2</v>
      </c>
      <c r="E2212" t="s">
        <v>3169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4200.93</v>
      </c>
      <c r="L2212" t="s">
        <v>77</v>
      </c>
      <c r="M2212" t="s"/>
      <c r="N2212" t="s">
        <v>1794</v>
      </c>
      <c r="O2212" t="s">
        <v>79</v>
      </c>
      <c r="P2212" t="s">
        <v>3169</v>
      </c>
      <c r="Q2212" t="s"/>
      <c r="R2212" t="s">
        <v>354</v>
      </c>
      <c r="S2212" t="s">
        <v>1570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HYPERLINK("https://hotelmonitor-cachepage.eclerx.com/savepage/tk_15442512318218148_sr_2150.html","info")</f>
        <v/>
      </c>
      <c r="AA2212" t="n">
        <v>-5055974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472</v>
      </c>
      <c r="AQ2212" t="s">
        <v>91</v>
      </c>
      <c r="AR2212" t="s">
        <v>92</v>
      </c>
      <c r="AS2212" t="s"/>
      <c r="AT2212" t="s">
        <v>93</v>
      </c>
      <c r="AU2212" t="s"/>
      <c r="AV2212" t="s"/>
      <c r="AW2212" t="s"/>
      <c r="AX2212" t="s"/>
      <c r="AY2212" t="n">
        <v>5055974</v>
      </c>
      <c r="AZ2212" t="s">
        <v>3170</v>
      </c>
      <c r="BA2212" t="s"/>
      <c r="BB2212" t="n">
        <v>3343068</v>
      </c>
      <c r="BC2212" t="n">
        <v>99.166264</v>
      </c>
      <c r="BD2212" t="n">
        <v>7.864064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95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3171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494.01</v>
      </c>
      <c r="L2213" t="s">
        <v>77</v>
      </c>
      <c r="M2213" t="s"/>
      <c r="N2213" t="s">
        <v>3172</v>
      </c>
      <c r="O2213" t="s">
        <v>79</v>
      </c>
      <c r="P2213" t="s">
        <v>3171</v>
      </c>
      <c r="Q2213" t="s"/>
      <c r="R2213" t="s">
        <v>359</v>
      </c>
      <c r="S2213" t="s">
        <v>3173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HYPERLINK("https://hotelmonitor-cachepage.eclerx.com/savepage/tk_15442507321960316_sr_2150.html","info")</f>
        <v/>
      </c>
      <c r="AA2213" t="n">
        <v>-6797501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89</v>
      </c>
      <c r="AO2213" t="s">
        <v>3174</v>
      </c>
      <c r="AP2213" t="n">
        <v>369</v>
      </c>
      <c r="AQ2213" t="s">
        <v>91</v>
      </c>
      <c r="AR2213" t="s">
        <v>71</v>
      </c>
      <c r="AS2213" t="s"/>
      <c r="AT2213" t="s">
        <v>93</v>
      </c>
      <c r="AU2213" t="s"/>
      <c r="AV2213" t="s"/>
      <c r="AW2213" t="s"/>
      <c r="AX2213" t="s"/>
      <c r="AY2213" t="n">
        <v>6797501</v>
      </c>
      <c r="AZ2213" t="s"/>
      <c r="BA2213" t="s"/>
      <c r="BB2213" t="n">
        <v>5837067</v>
      </c>
      <c r="BC2213" t="n">
        <v>98.91578936406847</v>
      </c>
      <c r="BD2213" t="n">
        <v>8.06096172630455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95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3171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506.47</v>
      </c>
      <c r="L2214" t="s">
        <v>77</v>
      </c>
      <c r="M2214" t="s"/>
      <c r="N2214" t="s">
        <v>3175</v>
      </c>
      <c r="O2214" t="s">
        <v>79</v>
      </c>
      <c r="P2214" t="s">
        <v>3171</v>
      </c>
      <c r="Q2214" t="s"/>
      <c r="R2214" t="s">
        <v>359</v>
      </c>
      <c r="S2214" t="s">
        <v>3176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HYPERLINK("https://hotelmonitor-cachepage.eclerx.com/savepage/tk_15442507321960316_sr_2150.html","info")</f>
        <v/>
      </c>
      <c r="AA2214" t="n">
        <v>-6797501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89</v>
      </c>
      <c r="AO2214" t="s">
        <v>3177</v>
      </c>
      <c r="AP2214" t="n">
        <v>369</v>
      </c>
      <c r="AQ2214" t="s">
        <v>91</v>
      </c>
      <c r="AR2214" t="s">
        <v>71</v>
      </c>
      <c r="AS2214" t="s"/>
      <c r="AT2214" t="s">
        <v>93</v>
      </c>
      <c r="AU2214" t="s"/>
      <c r="AV2214" t="s"/>
      <c r="AW2214" t="s"/>
      <c r="AX2214" t="s"/>
      <c r="AY2214" t="n">
        <v>6797501</v>
      </c>
      <c r="AZ2214" t="s"/>
      <c r="BA2214" t="s"/>
      <c r="BB2214" t="n">
        <v>5837067</v>
      </c>
      <c r="BC2214" t="n">
        <v>98.91578936406847</v>
      </c>
      <c r="BD2214" t="n">
        <v>8.06096172630455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95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3178</v>
      </c>
      <c r="F2215" t="n">
        <v>545221</v>
      </c>
      <c r="G2215" t="s">
        <v>74</v>
      </c>
      <c r="H2215" t="s">
        <v>75</v>
      </c>
      <c r="I2215" t="s"/>
      <c r="J2215" t="s">
        <v>76</v>
      </c>
      <c r="K2215" t="n">
        <v>6783.59</v>
      </c>
      <c r="L2215" t="s">
        <v>77</v>
      </c>
      <c r="M2215" t="s"/>
      <c r="N2215" t="s">
        <v>3179</v>
      </c>
      <c r="O2215" t="s">
        <v>79</v>
      </c>
      <c r="P2215" t="s">
        <v>3180</v>
      </c>
      <c r="Q2215" t="s"/>
      <c r="R2215" t="s">
        <v>337</v>
      </c>
      <c r="S2215" t="s">
        <v>3181</v>
      </c>
      <c r="T2215" t="s">
        <v>82</v>
      </c>
      <c r="U2215" t="s">
        <v>83</v>
      </c>
      <c r="V2215" t="s">
        <v>84</v>
      </c>
      <c r="W2215" t="s">
        <v>105</v>
      </c>
      <c r="X2215" t="s"/>
      <c r="Y2215" t="s">
        <v>86</v>
      </c>
      <c r="Z2215">
        <f>HYPERLINK("https://hotelmonitor-cachepage.eclerx.com/savepage/tk_15442506735665693_sr_2150.html","info")</f>
        <v/>
      </c>
      <c r="AA2215" t="n">
        <v>100114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351</v>
      </c>
      <c r="AQ2215" t="s">
        <v>91</v>
      </c>
      <c r="AR2215" t="s">
        <v>71</v>
      </c>
      <c r="AS2215" t="s"/>
      <c r="AT2215" t="s">
        <v>93</v>
      </c>
      <c r="AU2215" t="s"/>
      <c r="AV2215" t="s"/>
      <c r="AW2215" t="s"/>
      <c r="AX2215" t="s"/>
      <c r="AY2215" t="n">
        <v>754766</v>
      </c>
      <c r="AZ2215" t="s">
        <v>3182</v>
      </c>
      <c r="BA2215" t="s"/>
      <c r="BB2215" t="n">
        <v>96901</v>
      </c>
      <c r="BC2215" t="n">
        <v>98.9632076025009</v>
      </c>
      <c r="BD2215" t="n">
        <v>7.9532505580634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95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3183</v>
      </c>
      <c r="F2216" t="n">
        <v>915600</v>
      </c>
      <c r="G2216" t="s">
        <v>74</v>
      </c>
      <c r="H2216" t="s">
        <v>75</v>
      </c>
      <c r="I2216" t="s"/>
      <c r="J2216" t="s">
        <v>76</v>
      </c>
      <c r="K2216" t="n">
        <v>1364.79</v>
      </c>
      <c r="L2216" t="s">
        <v>77</v>
      </c>
      <c r="M2216" t="s"/>
      <c r="N2216" t="s">
        <v>3184</v>
      </c>
      <c r="O2216" t="s">
        <v>79</v>
      </c>
      <c r="P2216" t="s">
        <v>3183</v>
      </c>
      <c r="Q2216" t="s"/>
      <c r="R2216" t="s">
        <v>148</v>
      </c>
      <c r="S2216" t="s">
        <v>3185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>
        <f>HYPERLINK("https://hotelmonitor-cachepage.eclerx.com/savepage/tk_15442503887246788_sr_2150.html","info")</f>
        <v/>
      </c>
      <c r="AA2216" t="n">
        <v>156160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89</v>
      </c>
      <c r="AO2216" t="s">
        <v>1297</v>
      </c>
      <c r="AP2216" t="n">
        <v>235</v>
      </c>
      <c r="AQ2216" t="s">
        <v>91</v>
      </c>
      <c r="AR2216" t="s">
        <v>92</v>
      </c>
      <c r="AS2216" t="s"/>
      <c r="AT2216" t="s">
        <v>93</v>
      </c>
      <c r="AU2216" t="s"/>
      <c r="AV2216" t="s"/>
      <c r="AW2216" t="s"/>
      <c r="AX2216" t="s"/>
      <c r="AY2216" t="n">
        <v>754731</v>
      </c>
      <c r="AZ2216" t="s">
        <v>3186</v>
      </c>
      <c r="BA2216" t="s"/>
      <c r="BB2216" t="n">
        <v>247734</v>
      </c>
      <c r="BC2216" t="n">
        <v>98.82780700922009</v>
      </c>
      <c r="BD2216" t="n">
        <v>8.03375782897414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95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3183</v>
      </c>
      <c r="F2217" t="n">
        <v>915600</v>
      </c>
      <c r="G2217" t="s">
        <v>74</v>
      </c>
      <c r="H2217" t="s">
        <v>75</v>
      </c>
      <c r="I2217" t="s"/>
      <c r="J2217" t="s">
        <v>76</v>
      </c>
      <c r="K2217" t="n">
        <v>1668.07</v>
      </c>
      <c r="L2217" t="s">
        <v>77</v>
      </c>
      <c r="M2217" t="s"/>
      <c r="N2217" t="s">
        <v>3187</v>
      </c>
      <c r="O2217" t="s">
        <v>79</v>
      </c>
      <c r="P2217" t="s">
        <v>3183</v>
      </c>
      <c r="Q2217" t="s"/>
      <c r="R2217" t="s">
        <v>148</v>
      </c>
      <c r="S2217" t="s">
        <v>227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>
        <f>HYPERLINK("https://hotelmonitor-cachepage.eclerx.com/savepage/tk_15442503887246788_sr_2150.html","info")</f>
        <v/>
      </c>
      <c r="AA2217" t="n">
        <v>156160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235</v>
      </c>
      <c r="AQ2217" t="s">
        <v>91</v>
      </c>
      <c r="AR2217" t="s">
        <v>92</v>
      </c>
      <c r="AS2217" t="s"/>
      <c r="AT2217" t="s">
        <v>93</v>
      </c>
      <c r="AU2217" t="s"/>
      <c r="AV2217" t="s"/>
      <c r="AW2217" t="s"/>
      <c r="AX2217" t="s"/>
      <c r="AY2217" t="n">
        <v>754731</v>
      </c>
      <c r="AZ2217" t="s">
        <v>3186</v>
      </c>
      <c r="BA2217" t="s"/>
      <c r="BB2217" t="n">
        <v>247734</v>
      </c>
      <c r="BC2217" t="n">
        <v>98.82780700922009</v>
      </c>
      <c r="BD2217" t="n">
        <v>8.03375782897414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95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3183</v>
      </c>
      <c r="F2218" t="n">
        <v>915600</v>
      </c>
      <c r="G2218" t="s">
        <v>74</v>
      </c>
      <c r="H2218" t="s">
        <v>75</v>
      </c>
      <c r="I2218" t="s"/>
      <c r="J2218" t="s">
        <v>76</v>
      </c>
      <c r="K2218" t="n">
        <v>1743.89</v>
      </c>
      <c r="L2218" t="s">
        <v>77</v>
      </c>
      <c r="M2218" t="s"/>
      <c r="N2218" t="s">
        <v>3188</v>
      </c>
      <c r="O2218" t="s">
        <v>79</v>
      </c>
      <c r="P2218" t="s">
        <v>3183</v>
      </c>
      <c r="Q2218" t="s"/>
      <c r="R2218" t="s">
        <v>148</v>
      </c>
      <c r="S2218" t="s">
        <v>626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>
        <f>HYPERLINK("https://hotelmonitor-cachepage.eclerx.com/savepage/tk_15442503887246788_sr_2150.html","info")</f>
        <v/>
      </c>
      <c r="AA2218" t="n">
        <v>156160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235</v>
      </c>
      <c r="AQ2218" t="s">
        <v>91</v>
      </c>
      <c r="AR2218" t="s">
        <v>92</v>
      </c>
      <c r="AS2218" t="s"/>
      <c r="AT2218" t="s">
        <v>93</v>
      </c>
      <c r="AU2218" t="s"/>
      <c r="AV2218" t="s"/>
      <c r="AW2218" t="s"/>
      <c r="AX2218" t="s"/>
      <c r="AY2218" t="n">
        <v>754731</v>
      </c>
      <c r="AZ2218" t="s">
        <v>3186</v>
      </c>
      <c r="BA2218" t="s"/>
      <c r="BB2218" t="n">
        <v>247734</v>
      </c>
      <c r="BC2218" t="n">
        <v>98.82780700922009</v>
      </c>
      <c r="BD2218" t="n">
        <v>8.03375782897414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95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3183</v>
      </c>
      <c r="F2219" t="n">
        <v>915600</v>
      </c>
      <c r="G2219" t="s">
        <v>74</v>
      </c>
      <c r="H2219" t="s">
        <v>75</v>
      </c>
      <c r="I2219" t="s"/>
      <c r="J2219" t="s">
        <v>76</v>
      </c>
      <c r="K2219" t="n">
        <v>1933.45</v>
      </c>
      <c r="L2219" t="s">
        <v>77</v>
      </c>
      <c r="M2219" t="s"/>
      <c r="N2219" t="s">
        <v>3184</v>
      </c>
      <c r="O2219" t="s">
        <v>79</v>
      </c>
      <c r="P2219" t="s">
        <v>3183</v>
      </c>
      <c r="Q2219" t="s"/>
      <c r="R2219" t="s">
        <v>148</v>
      </c>
      <c r="S2219" t="s">
        <v>3189</v>
      </c>
      <c r="T2219" t="s">
        <v>82</v>
      </c>
      <c r="U2219" t="s">
        <v>83</v>
      </c>
      <c r="V2219" t="s">
        <v>84</v>
      </c>
      <c r="W2219" t="s">
        <v>105</v>
      </c>
      <c r="X2219" t="s"/>
      <c r="Y2219" t="s">
        <v>86</v>
      </c>
      <c r="Z2219">
        <f>HYPERLINK("https://hotelmonitor-cachepage.eclerx.com/savepage/tk_15442503887246788_sr_2150.html","info")</f>
        <v/>
      </c>
      <c r="AA2219" t="n">
        <v>156160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235</v>
      </c>
      <c r="AQ2219" t="s">
        <v>91</v>
      </c>
      <c r="AR2219" t="s">
        <v>92</v>
      </c>
      <c r="AS2219" t="s"/>
      <c r="AT2219" t="s">
        <v>93</v>
      </c>
      <c r="AU2219" t="s"/>
      <c r="AV2219" t="s"/>
      <c r="AW2219" t="s"/>
      <c r="AX2219" t="s"/>
      <c r="AY2219" t="n">
        <v>754731</v>
      </c>
      <c r="AZ2219" t="s">
        <v>3186</v>
      </c>
      <c r="BA2219" t="s"/>
      <c r="BB2219" t="n">
        <v>247734</v>
      </c>
      <c r="BC2219" t="n">
        <v>98.82780700922009</v>
      </c>
      <c r="BD2219" t="n">
        <v>8.03375782897414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95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3183</v>
      </c>
      <c r="F2220" t="n">
        <v>915600</v>
      </c>
      <c r="G2220" t="s">
        <v>74</v>
      </c>
      <c r="H2220" t="s">
        <v>75</v>
      </c>
      <c r="I2220" t="s"/>
      <c r="J2220" t="s">
        <v>76</v>
      </c>
      <c r="K2220" t="n">
        <v>1959.87</v>
      </c>
      <c r="L2220" t="s">
        <v>77</v>
      </c>
      <c r="M2220" t="s"/>
      <c r="N2220" t="s">
        <v>3184</v>
      </c>
      <c r="O2220" t="s">
        <v>79</v>
      </c>
      <c r="P2220" t="s">
        <v>3183</v>
      </c>
      <c r="Q2220" t="s"/>
      <c r="R2220" t="s">
        <v>148</v>
      </c>
      <c r="S2220" t="s">
        <v>3190</v>
      </c>
      <c r="T2220" t="s">
        <v>82</v>
      </c>
      <c r="U2220" t="s">
        <v>83</v>
      </c>
      <c r="V2220" t="s">
        <v>84</v>
      </c>
      <c r="W2220" t="s">
        <v>105</v>
      </c>
      <c r="X2220" t="s"/>
      <c r="Y2220" t="s">
        <v>86</v>
      </c>
      <c r="Z2220">
        <f>HYPERLINK("https://hotelmonitor-cachepage.eclerx.com/savepage/tk_15442503887246788_sr_2150.html","info")</f>
        <v/>
      </c>
      <c r="AA2220" t="n">
        <v>156160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89</v>
      </c>
      <c r="AO2220" t="s">
        <v>3191</v>
      </c>
      <c r="AP2220" t="n">
        <v>235</v>
      </c>
      <c r="AQ2220" t="s">
        <v>91</v>
      </c>
      <c r="AR2220" t="s">
        <v>71</v>
      </c>
      <c r="AS2220" t="s"/>
      <c r="AT2220" t="s">
        <v>93</v>
      </c>
      <c r="AU2220" t="s"/>
      <c r="AV2220" t="s"/>
      <c r="AW2220" t="s"/>
      <c r="AX2220" t="s"/>
      <c r="AY2220" t="n">
        <v>754731</v>
      </c>
      <c r="AZ2220" t="s">
        <v>3186</v>
      </c>
      <c r="BA2220" t="s"/>
      <c r="BB2220" t="n">
        <v>247734</v>
      </c>
      <c r="BC2220" t="n">
        <v>98.82780700922009</v>
      </c>
      <c r="BD2220" t="n">
        <v>8.03375782897414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95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3183</v>
      </c>
      <c r="F2221" t="n">
        <v>915600</v>
      </c>
      <c r="G2221" t="s">
        <v>74</v>
      </c>
      <c r="H2221" t="s">
        <v>75</v>
      </c>
      <c r="I2221" t="s"/>
      <c r="J2221" t="s">
        <v>76</v>
      </c>
      <c r="K2221" t="n">
        <v>1959.87</v>
      </c>
      <c r="L2221" t="s">
        <v>77</v>
      </c>
      <c r="M2221" t="s"/>
      <c r="N2221" t="s">
        <v>3184</v>
      </c>
      <c r="O2221" t="s">
        <v>79</v>
      </c>
      <c r="P2221" t="s">
        <v>3183</v>
      </c>
      <c r="Q2221" t="s"/>
      <c r="R2221" t="s">
        <v>148</v>
      </c>
      <c r="S2221" t="s">
        <v>3190</v>
      </c>
      <c r="T2221" t="s">
        <v>82</v>
      </c>
      <c r="U2221" t="s">
        <v>83</v>
      </c>
      <c r="V2221" t="s">
        <v>84</v>
      </c>
      <c r="W2221" t="s">
        <v>105</v>
      </c>
      <c r="X2221" t="s"/>
      <c r="Y2221" t="s">
        <v>86</v>
      </c>
      <c r="Z2221">
        <f>HYPERLINK("https://hotelmonitor-cachepage.eclerx.com/savepage/tk_15442503887246788_sr_2150.html","info")</f>
        <v/>
      </c>
      <c r="AA2221" t="n">
        <v>156160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89</v>
      </c>
      <c r="AO2221" t="s">
        <v>3191</v>
      </c>
      <c r="AP2221" t="n">
        <v>235</v>
      </c>
      <c r="AQ2221" t="s">
        <v>91</v>
      </c>
      <c r="AR2221" t="s">
        <v>261</v>
      </c>
      <c r="AS2221" t="s"/>
      <c r="AT2221" t="s">
        <v>93</v>
      </c>
      <c r="AU2221" t="s"/>
      <c r="AV2221" t="s"/>
      <c r="AW2221" t="s"/>
      <c r="AX2221" t="s"/>
      <c r="AY2221" t="n">
        <v>754731</v>
      </c>
      <c r="AZ2221" t="s">
        <v>3186</v>
      </c>
      <c r="BA2221" t="s"/>
      <c r="BB2221" t="n">
        <v>247734</v>
      </c>
      <c r="BC2221" t="n">
        <v>98.82780700922009</v>
      </c>
      <c r="BD2221" t="n">
        <v>8.03375782897414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95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3183</v>
      </c>
      <c r="F2222" t="n">
        <v>915600</v>
      </c>
      <c r="G2222" t="s">
        <v>74</v>
      </c>
      <c r="H2222" t="s">
        <v>75</v>
      </c>
      <c r="I2222" t="s"/>
      <c r="J2222" t="s">
        <v>76</v>
      </c>
      <c r="K2222" t="n">
        <v>1971.35</v>
      </c>
      <c r="L2222" t="s">
        <v>77</v>
      </c>
      <c r="M2222" t="s"/>
      <c r="N2222" t="s">
        <v>3187</v>
      </c>
      <c r="O2222" t="s">
        <v>79</v>
      </c>
      <c r="P2222" t="s">
        <v>3183</v>
      </c>
      <c r="Q2222" t="s"/>
      <c r="R2222" t="s">
        <v>148</v>
      </c>
      <c r="S2222" t="s">
        <v>3192</v>
      </c>
      <c r="T2222" t="s">
        <v>82</v>
      </c>
      <c r="U2222" t="s">
        <v>83</v>
      </c>
      <c r="V2222" t="s">
        <v>84</v>
      </c>
      <c r="W2222" t="s">
        <v>105</v>
      </c>
      <c r="X2222" t="s"/>
      <c r="Y2222" t="s">
        <v>86</v>
      </c>
      <c r="Z2222">
        <f>HYPERLINK("https://hotelmonitor-cachepage.eclerx.com/savepage/tk_15442503887246788_sr_2150.html","info")</f>
        <v/>
      </c>
      <c r="AA2222" t="n">
        <v>156160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235</v>
      </c>
      <c r="AQ2222" t="s">
        <v>91</v>
      </c>
      <c r="AR2222" t="s">
        <v>92</v>
      </c>
      <c r="AS2222" t="s"/>
      <c r="AT2222" t="s">
        <v>93</v>
      </c>
      <c r="AU2222" t="s"/>
      <c r="AV2222" t="s"/>
      <c r="AW2222" t="s"/>
      <c r="AX2222" t="s"/>
      <c r="AY2222" t="n">
        <v>754731</v>
      </c>
      <c r="AZ2222" t="s">
        <v>3186</v>
      </c>
      <c r="BA2222" t="s"/>
      <c r="BB2222" t="n">
        <v>247734</v>
      </c>
      <c r="BC2222" t="n">
        <v>98.82780700922009</v>
      </c>
      <c r="BD2222" t="n">
        <v>8.03375782897414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95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3183</v>
      </c>
      <c r="F2223" t="n">
        <v>915600</v>
      </c>
      <c r="G2223" t="s">
        <v>74</v>
      </c>
      <c r="H2223" t="s">
        <v>75</v>
      </c>
      <c r="I2223" t="s"/>
      <c r="J2223" t="s">
        <v>76</v>
      </c>
      <c r="K2223" t="n">
        <v>2047.18</v>
      </c>
      <c r="L2223" t="s">
        <v>77</v>
      </c>
      <c r="M2223" t="s"/>
      <c r="N2223" t="s">
        <v>3188</v>
      </c>
      <c r="O2223" t="s">
        <v>79</v>
      </c>
      <c r="P2223" t="s">
        <v>3183</v>
      </c>
      <c r="Q2223" t="s"/>
      <c r="R2223" t="s">
        <v>148</v>
      </c>
      <c r="S2223" t="s">
        <v>1457</v>
      </c>
      <c r="T2223" t="s">
        <v>82</v>
      </c>
      <c r="U2223" t="s">
        <v>83</v>
      </c>
      <c r="V2223" t="s">
        <v>84</v>
      </c>
      <c r="W2223" t="s">
        <v>105</v>
      </c>
      <c r="X2223" t="s"/>
      <c r="Y2223" t="s">
        <v>86</v>
      </c>
      <c r="Z2223">
        <f>HYPERLINK("https://hotelmonitor-cachepage.eclerx.com/savepage/tk_15442503887246788_sr_2150.html","info")</f>
        <v/>
      </c>
      <c r="AA2223" t="n">
        <v>156160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235</v>
      </c>
      <c r="AQ2223" t="s">
        <v>91</v>
      </c>
      <c r="AR2223" t="s">
        <v>92</v>
      </c>
      <c r="AS2223" t="s"/>
      <c r="AT2223" t="s">
        <v>93</v>
      </c>
      <c r="AU2223" t="s"/>
      <c r="AV2223" t="s"/>
      <c r="AW2223" t="s"/>
      <c r="AX2223" t="s"/>
      <c r="AY2223" t="n">
        <v>754731</v>
      </c>
      <c r="AZ2223" t="s">
        <v>3186</v>
      </c>
      <c r="BA2223" t="s"/>
      <c r="BB2223" t="n">
        <v>247734</v>
      </c>
      <c r="BC2223" t="n">
        <v>98.82780700922009</v>
      </c>
      <c r="BD2223" t="n">
        <v>8.03375782897414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95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3183</v>
      </c>
      <c r="F2224" t="n">
        <v>915600</v>
      </c>
      <c r="G2224" t="s">
        <v>74</v>
      </c>
      <c r="H2224" t="s">
        <v>75</v>
      </c>
      <c r="I2224" t="s"/>
      <c r="J2224" t="s">
        <v>76</v>
      </c>
      <c r="K2224" t="n">
        <v>2351.85</v>
      </c>
      <c r="L2224" t="s">
        <v>77</v>
      </c>
      <c r="M2224" t="s"/>
      <c r="N2224" t="s">
        <v>3187</v>
      </c>
      <c r="O2224" t="s">
        <v>79</v>
      </c>
      <c r="P2224" t="s">
        <v>3183</v>
      </c>
      <c r="Q2224" t="s"/>
      <c r="R2224" t="s">
        <v>148</v>
      </c>
      <c r="S2224" t="s">
        <v>3193</v>
      </c>
      <c r="T2224" t="s">
        <v>82</v>
      </c>
      <c r="U2224" t="s">
        <v>83</v>
      </c>
      <c r="V2224" t="s">
        <v>84</v>
      </c>
      <c r="W2224" t="s">
        <v>105</v>
      </c>
      <c r="X2224" t="s"/>
      <c r="Y2224" t="s">
        <v>86</v>
      </c>
      <c r="Z2224">
        <f>HYPERLINK("https://hotelmonitor-cachepage.eclerx.com/savepage/tk_15442503887246788_sr_2150.html","info")</f>
        <v/>
      </c>
      <c r="AA2224" t="n">
        <v>156160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89</v>
      </c>
      <c r="AO2224" t="s">
        <v>3194</v>
      </c>
      <c r="AP2224" t="n">
        <v>235</v>
      </c>
      <c r="AQ2224" t="s">
        <v>91</v>
      </c>
      <c r="AR2224" t="s">
        <v>71</v>
      </c>
      <c r="AS2224" t="s"/>
      <c r="AT2224" t="s">
        <v>93</v>
      </c>
      <c r="AU2224" t="s"/>
      <c r="AV2224" t="s"/>
      <c r="AW2224" t="s"/>
      <c r="AX2224" t="s"/>
      <c r="AY2224" t="n">
        <v>754731</v>
      </c>
      <c r="AZ2224" t="s">
        <v>3186</v>
      </c>
      <c r="BA2224" t="s"/>
      <c r="BB2224" t="n">
        <v>247734</v>
      </c>
      <c r="BC2224" t="n">
        <v>98.82780700922009</v>
      </c>
      <c r="BD2224" t="n">
        <v>8.03375782897414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95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3183</v>
      </c>
      <c r="F2225" t="n">
        <v>915600</v>
      </c>
      <c r="G2225" t="s">
        <v>74</v>
      </c>
      <c r="H2225" t="s">
        <v>75</v>
      </c>
      <c r="I2225" t="s"/>
      <c r="J2225" t="s">
        <v>76</v>
      </c>
      <c r="K2225" t="n">
        <v>2351.85</v>
      </c>
      <c r="L2225" t="s">
        <v>77</v>
      </c>
      <c r="M2225" t="s"/>
      <c r="N2225" t="s">
        <v>3187</v>
      </c>
      <c r="O2225" t="s">
        <v>79</v>
      </c>
      <c r="P2225" t="s">
        <v>3183</v>
      </c>
      <c r="Q2225" t="s"/>
      <c r="R2225" t="s">
        <v>148</v>
      </c>
      <c r="S2225" t="s">
        <v>3193</v>
      </c>
      <c r="T2225" t="s">
        <v>82</v>
      </c>
      <c r="U2225" t="s">
        <v>83</v>
      </c>
      <c r="V2225" t="s">
        <v>84</v>
      </c>
      <c r="W2225" t="s">
        <v>105</v>
      </c>
      <c r="X2225" t="s"/>
      <c r="Y2225" t="s">
        <v>86</v>
      </c>
      <c r="Z2225">
        <f>HYPERLINK("https://hotelmonitor-cachepage.eclerx.com/savepage/tk_15442503887246788_sr_2150.html","info")</f>
        <v/>
      </c>
      <c r="AA2225" t="n">
        <v>156160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89</v>
      </c>
      <c r="AO2225" t="s">
        <v>3194</v>
      </c>
      <c r="AP2225" t="n">
        <v>235</v>
      </c>
      <c r="AQ2225" t="s">
        <v>91</v>
      </c>
      <c r="AR2225" t="s">
        <v>261</v>
      </c>
      <c r="AS2225" t="s"/>
      <c r="AT2225" t="s">
        <v>93</v>
      </c>
      <c r="AU2225" t="s"/>
      <c r="AV2225" t="s"/>
      <c r="AW2225" t="s"/>
      <c r="AX2225" t="s"/>
      <c r="AY2225" t="n">
        <v>754731</v>
      </c>
      <c r="AZ2225" t="s">
        <v>3186</v>
      </c>
      <c r="BA2225" t="s"/>
      <c r="BB2225" t="n">
        <v>247734</v>
      </c>
      <c r="BC2225" t="n">
        <v>98.82780700922009</v>
      </c>
      <c r="BD2225" t="n">
        <v>8.03375782897414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95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3183</v>
      </c>
      <c r="F2226" t="n">
        <v>915600</v>
      </c>
      <c r="G2226" t="s">
        <v>74</v>
      </c>
      <c r="H2226" t="s">
        <v>75</v>
      </c>
      <c r="I2226" t="s"/>
      <c r="J2226" t="s">
        <v>76</v>
      </c>
      <c r="K2226" t="n">
        <v>2743.82</v>
      </c>
      <c r="L2226" t="s">
        <v>77</v>
      </c>
      <c r="M2226" t="s"/>
      <c r="N2226" t="s">
        <v>3188</v>
      </c>
      <c r="O2226" t="s">
        <v>79</v>
      </c>
      <c r="P2226" t="s">
        <v>3183</v>
      </c>
      <c r="Q2226" t="s"/>
      <c r="R2226" t="s">
        <v>148</v>
      </c>
      <c r="S2226" t="s">
        <v>3195</v>
      </c>
      <c r="T2226" t="s">
        <v>82</v>
      </c>
      <c r="U2226" t="s">
        <v>83</v>
      </c>
      <c r="V2226" t="s">
        <v>84</v>
      </c>
      <c r="W2226" t="s">
        <v>105</v>
      </c>
      <c r="X2226" t="s"/>
      <c r="Y2226" t="s">
        <v>86</v>
      </c>
      <c r="Z2226">
        <f>HYPERLINK("https://hotelmonitor-cachepage.eclerx.com/savepage/tk_15442503887246788_sr_2150.html","info")</f>
        <v/>
      </c>
      <c r="AA2226" t="n">
        <v>156160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89</v>
      </c>
      <c r="AO2226" t="s">
        <v>3196</v>
      </c>
      <c r="AP2226" t="n">
        <v>235</v>
      </c>
      <c r="AQ2226" t="s">
        <v>91</v>
      </c>
      <c r="AR2226" t="s">
        <v>71</v>
      </c>
      <c r="AS2226" t="s"/>
      <c r="AT2226" t="s">
        <v>93</v>
      </c>
      <c r="AU2226" t="s"/>
      <c r="AV2226" t="s"/>
      <c r="AW2226" t="s"/>
      <c r="AX2226" t="s"/>
      <c r="AY2226" t="n">
        <v>754731</v>
      </c>
      <c r="AZ2226" t="s">
        <v>3186</v>
      </c>
      <c r="BA2226" t="s"/>
      <c r="BB2226" t="n">
        <v>247734</v>
      </c>
      <c r="BC2226" t="n">
        <v>98.82780700922009</v>
      </c>
      <c r="BD2226" t="n">
        <v>8.03375782897414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95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3183</v>
      </c>
      <c r="F2227" t="n">
        <v>915600</v>
      </c>
      <c r="G2227" t="s">
        <v>74</v>
      </c>
      <c r="H2227" t="s">
        <v>75</v>
      </c>
      <c r="I2227" t="s"/>
      <c r="J2227" t="s">
        <v>76</v>
      </c>
      <c r="K2227" t="n">
        <v>2743.82</v>
      </c>
      <c r="L2227" t="s">
        <v>77</v>
      </c>
      <c r="M2227" t="s"/>
      <c r="N2227" t="s">
        <v>3188</v>
      </c>
      <c r="O2227" t="s">
        <v>79</v>
      </c>
      <c r="P2227" t="s">
        <v>3183</v>
      </c>
      <c r="Q2227" t="s"/>
      <c r="R2227" t="s">
        <v>148</v>
      </c>
      <c r="S2227" t="s">
        <v>3195</v>
      </c>
      <c r="T2227" t="s">
        <v>82</v>
      </c>
      <c r="U2227" t="s">
        <v>83</v>
      </c>
      <c r="V2227" t="s">
        <v>84</v>
      </c>
      <c r="W2227" t="s">
        <v>105</v>
      </c>
      <c r="X2227" t="s"/>
      <c r="Y2227" t="s">
        <v>86</v>
      </c>
      <c r="Z2227">
        <f>HYPERLINK("https://hotelmonitor-cachepage.eclerx.com/savepage/tk_15442503887246788_sr_2150.html","info")</f>
        <v/>
      </c>
      <c r="AA2227" t="n">
        <v>156160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89</v>
      </c>
      <c r="AO2227" t="s">
        <v>3196</v>
      </c>
      <c r="AP2227" t="n">
        <v>235</v>
      </c>
      <c r="AQ2227" t="s">
        <v>91</v>
      </c>
      <c r="AR2227" t="s">
        <v>261</v>
      </c>
      <c r="AS2227" t="s"/>
      <c r="AT2227" t="s">
        <v>93</v>
      </c>
      <c r="AU2227" t="s"/>
      <c r="AV2227" t="s"/>
      <c r="AW2227" t="s"/>
      <c r="AX2227" t="s"/>
      <c r="AY2227" t="n">
        <v>754731</v>
      </c>
      <c r="AZ2227" t="s">
        <v>3186</v>
      </c>
      <c r="BA2227" t="s"/>
      <c r="BB2227" t="n">
        <v>247734</v>
      </c>
      <c r="BC2227" t="n">
        <v>98.82780700922009</v>
      </c>
      <c r="BD2227" t="n">
        <v>8.03375782897414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95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3197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578.1799999999999</v>
      </c>
      <c r="L2228" t="s">
        <v>77</v>
      </c>
      <c r="M2228" t="s"/>
      <c r="N2228" t="s">
        <v>3198</v>
      </c>
      <c r="O2228" t="s">
        <v>79</v>
      </c>
      <c r="P2228" t="s">
        <v>3197</v>
      </c>
      <c r="Q2228" t="s"/>
      <c r="R2228" t="s">
        <v>80</v>
      </c>
      <c r="S2228" t="s">
        <v>3199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HYPERLINK("https://hotelmonitor-cachepage.eclerx.com/savepage/tk_15442501635642314_sr_2150.html","info")</f>
        <v/>
      </c>
      <c r="AA2228" t="n">
        <v>-3791928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89</v>
      </c>
      <c r="AO2228" t="s">
        <v>3200</v>
      </c>
      <c r="AP2228" t="n">
        <v>151</v>
      </c>
      <c r="AQ2228" t="s">
        <v>91</v>
      </c>
      <c r="AR2228" t="s">
        <v>71</v>
      </c>
      <c r="AS2228" t="s"/>
      <c r="AT2228" t="s">
        <v>93</v>
      </c>
      <c r="AU2228" t="s"/>
      <c r="AV2228" t="s"/>
      <c r="AW2228" t="s"/>
      <c r="AX2228" t="s"/>
      <c r="AY2228" t="n">
        <v>3791928</v>
      </c>
      <c r="AZ2228" t="s">
        <v>3201</v>
      </c>
      <c r="BA2228" t="s"/>
      <c r="BB2228" t="n">
        <v>1197049</v>
      </c>
      <c r="BC2228" t="n">
        <v>99.14574</v>
      </c>
      <c r="BD2228" t="n">
        <v>7.93638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95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3197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591.53</v>
      </c>
      <c r="L2229" t="s">
        <v>77</v>
      </c>
      <c r="M2229" t="s"/>
      <c r="N2229" t="s">
        <v>3202</v>
      </c>
      <c r="O2229" t="s">
        <v>79</v>
      </c>
      <c r="P2229" t="s">
        <v>3197</v>
      </c>
      <c r="Q2229" t="s"/>
      <c r="R2229" t="s">
        <v>80</v>
      </c>
      <c r="S2229" t="s">
        <v>3203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HYPERLINK("https://hotelmonitor-cachepage.eclerx.com/savepage/tk_15442501635642314_sr_2150.html","info")</f>
        <v/>
      </c>
      <c r="AA2229" t="n">
        <v>-3791928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89</v>
      </c>
      <c r="AO2229" t="s">
        <v>3204</v>
      </c>
      <c r="AP2229" t="n">
        <v>151</v>
      </c>
      <c r="AQ2229" t="s">
        <v>91</v>
      </c>
      <c r="AR2229" t="s">
        <v>71</v>
      </c>
      <c r="AS2229" t="s"/>
      <c r="AT2229" t="s">
        <v>93</v>
      </c>
      <c r="AU2229" t="s"/>
      <c r="AV2229" t="s"/>
      <c r="AW2229" t="s"/>
      <c r="AX2229" t="s"/>
      <c r="AY2229" t="n">
        <v>3791928</v>
      </c>
      <c r="AZ2229" t="s">
        <v>3201</v>
      </c>
      <c r="BA2229" t="s"/>
      <c r="BB2229" t="n">
        <v>1197049</v>
      </c>
      <c r="BC2229" t="n">
        <v>99.14574</v>
      </c>
      <c r="BD2229" t="n">
        <v>7.93638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95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3197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591.53</v>
      </c>
      <c r="L2230" t="s">
        <v>77</v>
      </c>
      <c r="M2230" t="s"/>
      <c r="N2230" t="s">
        <v>3205</v>
      </c>
      <c r="O2230" t="s">
        <v>79</v>
      </c>
      <c r="P2230" t="s">
        <v>3197</v>
      </c>
      <c r="Q2230" t="s"/>
      <c r="R2230" t="s">
        <v>80</v>
      </c>
      <c r="S2230" t="s">
        <v>3203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HYPERLINK("https://hotelmonitor-cachepage.eclerx.com/savepage/tk_15442501635642314_sr_2150.html","info")</f>
        <v/>
      </c>
      <c r="AA2230" t="n">
        <v>-3791928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89</v>
      </c>
      <c r="AO2230" t="s">
        <v>3204</v>
      </c>
      <c r="AP2230" t="n">
        <v>151</v>
      </c>
      <c r="AQ2230" t="s">
        <v>91</v>
      </c>
      <c r="AR2230" t="s">
        <v>71</v>
      </c>
      <c r="AS2230" t="s"/>
      <c r="AT2230" t="s">
        <v>93</v>
      </c>
      <c r="AU2230" t="s"/>
      <c r="AV2230" t="s"/>
      <c r="AW2230" t="s"/>
      <c r="AX2230" t="s"/>
      <c r="AY2230" t="n">
        <v>3791928</v>
      </c>
      <c r="AZ2230" t="s">
        <v>3201</v>
      </c>
      <c r="BA2230" t="s"/>
      <c r="BB2230" t="n">
        <v>1197049</v>
      </c>
      <c r="BC2230" t="n">
        <v>99.14574</v>
      </c>
      <c r="BD2230" t="n">
        <v>7.93638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95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3197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668.83</v>
      </c>
      <c r="L2231" t="s">
        <v>77</v>
      </c>
      <c r="M2231" t="s"/>
      <c r="N2231" t="s">
        <v>2937</v>
      </c>
      <c r="O2231" t="s">
        <v>79</v>
      </c>
      <c r="P2231" t="s">
        <v>3197</v>
      </c>
      <c r="Q2231" t="s"/>
      <c r="R2231" t="s">
        <v>80</v>
      </c>
      <c r="S2231" t="s">
        <v>3206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HYPERLINK("https://hotelmonitor-cachepage.eclerx.com/savepage/tk_15442501635642314_sr_2150.html","info")</f>
        <v/>
      </c>
      <c r="AA2231" t="n">
        <v>-3791928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89</v>
      </c>
      <c r="AO2231" t="s">
        <v>3207</v>
      </c>
      <c r="AP2231" t="n">
        <v>151</v>
      </c>
      <c r="AQ2231" t="s">
        <v>91</v>
      </c>
      <c r="AR2231" t="s">
        <v>71</v>
      </c>
      <c r="AS2231" t="s"/>
      <c r="AT2231" t="s">
        <v>93</v>
      </c>
      <c r="AU2231" t="s"/>
      <c r="AV2231" t="s"/>
      <c r="AW2231" t="s"/>
      <c r="AX2231" t="s"/>
      <c r="AY2231" t="n">
        <v>3791928</v>
      </c>
      <c r="AZ2231" t="s">
        <v>3201</v>
      </c>
      <c r="BA2231" t="s"/>
      <c r="BB2231" t="n">
        <v>1197049</v>
      </c>
      <c r="BC2231" t="n">
        <v>99.14574</v>
      </c>
      <c r="BD2231" t="n">
        <v>7.93638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95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3208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3982.39</v>
      </c>
      <c r="L2232" t="s">
        <v>77</v>
      </c>
      <c r="M2232" t="s"/>
      <c r="N2232" t="s">
        <v>3209</v>
      </c>
      <c r="O2232" t="s">
        <v>79</v>
      </c>
      <c r="P2232" t="s">
        <v>3208</v>
      </c>
      <c r="Q2232" t="s"/>
      <c r="R2232" t="s">
        <v>80</v>
      </c>
      <c r="S2232" t="s">
        <v>3210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>
        <f>HYPERLINK("https://hotelmonitor-cachepage.eclerx.com/savepage/tk_15442501389381402_sr_2150.html","info")</f>
        <v/>
      </c>
      <c r="AA2232" t="n">
        <v>-6713331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89</v>
      </c>
      <c r="AO2232" t="s">
        <v>3211</v>
      </c>
      <c r="AP2232" t="n">
        <v>135</v>
      </c>
      <c r="AQ2232" t="s">
        <v>91</v>
      </c>
      <c r="AR2232" t="s">
        <v>71</v>
      </c>
      <c r="AS2232" t="s"/>
      <c r="AT2232" t="s">
        <v>93</v>
      </c>
      <c r="AU2232" t="s"/>
      <c r="AV2232" t="s"/>
      <c r="AW2232" t="s"/>
      <c r="AX2232" t="s"/>
      <c r="AY2232" t="n">
        <v>6713331</v>
      </c>
      <c r="AZ2232" t="s">
        <v>3212</v>
      </c>
      <c r="BA2232" t="s"/>
      <c r="BB2232" t="n">
        <v>983267</v>
      </c>
      <c r="BC2232" t="n">
        <v>98.84580230712891</v>
      </c>
      <c r="BD2232" t="n">
        <v>8.056607246398929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95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3208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5762.72</v>
      </c>
      <c r="L2233" t="s">
        <v>77</v>
      </c>
      <c r="M2233" t="s"/>
      <c r="N2233" t="s">
        <v>3209</v>
      </c>
      <c r="O2233" t="s">
        <v>79</v>
      </c>
      <c r="P2233" t="s">
        <v>3208</v>
      </c>
      <c r="Q2233" t="s"/>
      <c r="R2233" t="s">
        <v>80</v>
      </c>
      <c r="S2233" t="s">
        <v>3213</v>
      </c>
      <c r="T2233" t="s">
        <v>82</v>
      </c>
      <c r="U2233" t="s">
        <v>83</v>
      </c>
      <c r="V2233" t="s">
        <v>84</v>
      </c>
      <c r="W2233" t="s">
        <v>105</v>
      </c>
      <c r="X2233" t="s"/>
      <c r="Y2233" t="s">
        <v>86</v>
      </c>
      <c r="Z2233">
        <f>HYPERLINK("https://hotelmonitor-cachepage.eclerx.com/savepage/tk_15442501389381402_sr_2150.html","info")</f>
        <v/>
      </c>
      <c r="AA2233" t="n">
        <v>-6713331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89</v>
      </c>
      <c r="AO2233" t="s">
        <v>1529</v>
      </c>
      <c r="AP2233" t="n">
        <v>135</v>
      </c>
      <c r="AQ2233" t="s">
        <v>91</v>
      </c>
      <c r="AR2233" t="s">
        <v>92</v>
      </c>
      <c r="AS2233" t="s"/>
      <c r="AT2233" t="s">
        <v>93</v>
      </c>
      <c r="AU2233" t="s"/>
      <c r="AV2233" t="s"/>
      <c r="AW2233" t="s"/>
      <c r="AX2233" t="s"/>
      <c r="AY2233" t="n">
        <v>6713331</v>
      </c>
      <c r="AZ2233" t="s">
        <v>3212</v>
      </c>
      <c r="BA2233" t="s"/>
      <c r="BB2233" t="n">
        <v>983267</v>
      </c>
      <c r="BC2233" t="n">
        <v>98.84580230712891</v>
      </c>
      <c r="BD2233" t="n">
        <v>8.056607246398929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95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3208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10231.02</v>
      </c>
      <c r="L2234" t="s">
        <v>77</v>
      </c>
      <c r="M2234" t="s"/>
      <c r="N2234" t="s">
        <v>3214</v>
      </c>
      <c r="O2234" t="s">
        <v>79</v>
      </c>
      <c r="P2234" t="s">
        <v>3208</v>
      </c>
      <c r="Q2234" t="s"/>
      <c r="R2234" t="s">
        <v>80</v>
      </c>
      <c r="S2234" t="s">
        <v>3215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HYPERLINK("https://hotelmonitor-cachepage.eclerx.com/savepage/tk_15442501389381402_sr_2150.html","info")</f>
        <v/>
      </c>
      <c r="AA2234" t="n">
        <v>-6713331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89</v>
      </c>
      <c r="AO2234" t="s">
        <v>3216</v>
      </c>
      <c r="AP2234" t="n">
        <v>135</v>
      </c>
      <c r="AQ2234" t="s">
        <v>91</v>
      </c>
      <c r="AR2234" t="s">
        <v>71</v>
      </c>
      <c r="AS2234" t="s"/>
      <c r="AT2234" t="s">
        <v>93</v>
      </c>
      <c r="AU2234" t="s"/>
      <c r="AV2234" t="s"/>
      <c r="AW2234" t="s"/>
      <c r="AX2234" t="s"/>
      <c r="AY2234" t="n">
        <v>6713331</v>
      </c>
      <c r="AZ2234" t="s">
        <v>3212</v>
      </c>
      <c r="BA2234" t="s"/>
      <c r="BB2234" t="n">
        <v>983267</v>
      </c>
      <c r="BC2234" t="n">
        <v>98.84580230712891</v>
      </c>
      <c r="BD2234" t="n">
        <v>8.056607246398929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95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3217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467.29</v>
      </c>
      <c r="L2235" t="s">
        <v>77</v>
      </c>
      <c r="M2235" t="s"/>
      <c r="N2235" t="s">
        <v>3218</v>
      </c>
      <c r="O2235" t="s">
        <v>79</v>
      </c>
      <c r="P2235" t="s">
        <v>3217</v>
      </c>
      <c r="Q2235" t="s"/>
      <c r="R2235" t="s">
        <v>115</v>
      </c>
      <c r="S2235" t="s">
        <v>2013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HYPERLINK("https://hotelmonitor-cachepage.eclerx.com/savepage/tk_15442506684295828_sr_2150.html","info")</f>
        <v/>
      </c>
      <c r="AA2235" t="n">
        <v>-6713360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348</v>
      </c>
      <c r="AQ2235" t="s">
        <v>91</v>
      </c>
      <c r="AR2235" t="s">
        <v>92</v>
      </c>
      <c r="AS2235" t="s"/>
      <c r="AT2235" t="s">
        <v>93</v>
      </c>
      <c r="AU2235" t="s"/>
      <c r="AV2235" t="s"/>
      <c r="AW2235" t="s"/>
      <c r="AX2235" t="s"/>
      <c r="AY2235" t="n">
        <v>6713360</v>
      </c>
      <c r="AZ2235" t="s">
        <v>3219</v>
      </c>
      <c r="BA2235" t="s"/>
      <c r="BB2235" t="n">
        <v>263017</v>
      </c>
      <c r="BC2235" t="n">
        <v>98.916374206543</v>
      </c>
      <c r="BD2235" t="n">
        <v>8.071254730224609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95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3217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654.2</v>
      </c>
      <c r="L2236" t="s">
        <v>77</v>
      </c>
      <c r="M2236" t="s"/>
      <c r="N2236" t="s">
        <v>694</v>
      </c>
      <c r="O2236" t="s">
        <v>79</v>
      </c>
      <c r="P2236" t="s">
        <v>3217</v>
      </c>
      <c r="Q2236" t="s"/>
      <c r="R2236" t="s">
        <v>115</v>
      </c>
      <c r="S2236" t="s">
        <v>498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>
        <f>HYPERLINK("https://hotelmonitor-cachepage.eclerx.com/savepage/tk_15442506684295828_sr_2150.html","info")</f>
        <v/>
      </c>
      <c r="AA2236" t="n">
        <v>-6713360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348</v>
      </c>
      <c r="AQ2236" t="s">
        <v>91</v>
      </c>
      <c r="AR2236" t="s">
        <v>92</v>
      </c>
      <c r="AS2236" t="s"/>
      <c r="AT2236" t="s">
        <v>93</v>
      </c>
      <c r="AU2236" t="s"/>
      <c r="AV2236" t="s"/>
      <c r="AW2236" t="s"/>
      <c r="AX2236" t="s"/>
      <c r="AY2236" t="n">
        <v>6713360</v>
      </c>
      <c r="AZ2236" t="s">
        <v>3219</v>
      </c>
      <c r="BA2236" t="s"/>
      <c r="BB2236" t="n">
        <v>263017</v>
      </c>
      <c r="BC2236" t="n">
        <v>98.916374206543</v>
      </c>
      <c r="BD2236" t="n">
        <v>8.071254730224609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95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3217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1028.04</v>
      </c>
      <c r="L2237" t="s">
        <v>77</v>
      </c>
      <c r="M2237" t="s"/>
      <c r="N2237" t="s">
        <v>229</v>
      </c>
      <c r="O2237" t="s">
        <v>79</v>
      </c>
      <c r="P2237" t="s">
        <v>3217</v>
      </c>
      <c r="Q2237" t="s"/>
      <c r="R2237" t="s">
        <v>115</v>
      </c>
      <c r="S2237" t="s">
        <v>454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>
        <f>HYPERLINK("https://hotelmonitor-cachepage.eclerx.com/savepage/tk_15442506684295828_sr_2150.html","info")</f>
        <v/>
      </c>
      <c r="AA2237" t="n">
        <v>-6713360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348</v>
      </c>
      <c r="AQ2237" t="s">
        <v>91</v>
      </c>
      <c r="AR2237" t="s">
        <v>92</v>
      </c>
      <c r="AS2237" t="s"/>
      <c r="AT2237" t="s">
        <v>93</v>
      </c>
      <c r="AU2237" t="s"/>
      <c r="AV2237" t="s"/>
      <c r="AW2237" t="s"/>
      <c r="AX2237" t="s"/>
      <c r="AY2237" t="n">
        <v>6713360</v>
      </c>
      <c r="AZ2237" t="s">
        <v>3219</v>
      </c>
      <c r="BA2237" t="s"/>
      <c r="BB2237" t="n">
        <v>263017</v>
      </c>
      <c r="BC2237" t="n">
        <v>98.916374206543</v>
      </c>
      <c r="BD2237" t="n">
        <v>8.071254730224609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95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3220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842.46</v>
      </c>
      <c r="L2238" t="s">
        <v>77</v>
      </c>
      <c r="M2238" t="s"/>
      <c r="N2238" t="s">
        <v>3221</v>
      </c>
      <c r="O2238" t="s">
        <v>79</v>
      </c>
      <c r="P2238" t="s">
        <v>3220</v>
      </c>
      <c r="Q2238" t="s"/>
      <c r="R2238" t="s">
        <v>115</v>
      </c>
      <c r="S2238" t="s">
        <v>654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>
        <f>HYPERLINK("https://hotelmonitor-cachepage.eclerx.com/savepage/tk_15442498814304063_sr_2150.html","info")</f>
        <v/>
      </c>
      <c r="AA2238" t="n">
        <v>-3791433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11</v>
      </c>
      <c r="AQ2238" t="s">
        <v>91</v>
      </c>
      <c r="AR2238" t="s">
        <v>92</v>
      </c>
      <c r="AS2238" t="s"/>
      <c r="AT2238" t="s">
        <v>93</v>
      </c>
      <c r="AU2238" t="s"/>
      <c r="AV2238" t="s"/>
      <c r="AW2238" t="s"/>
      <c r="AX2238" t="s"/>
      <c r="AY2238" t="n">
        <v>3791433</v>
      </c>
      <c r="AZ2238" t="s">
        <v>3222</v>
      </c>
      <c r="BA2238" t="s"/>
      <c r="BB2238" t="n">
        <v>652206</v>
      </c>
      <c r="BC2238" t="n">
        <v>98.91735298675491</v>
      </c>
      <c r="BD2238" t="n">
        <v>8.06537555077387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95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3220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1190.98</v>
      </c>
      <c r="L2239" t="s">
        <v>77</v>
      </c>
      <c r="M2239" t="s"/>
      <c r="N2239" t="s">
        <v>3223</v>
      </c>
      <c r="O2239" t="s">
        <v>79</v>
      </c>
      <c r="P2239" t="s">
        <v>3220</v>
      </c>
      <c r="Q2239" t="s"/>
      <c r="R2239" t="s">
        <v>115</v>
      </c>
      <c r="S2239" t="s">
        <v>3224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HYPERLINK("https://hotelmonitor-cachepage.eclerx.com/savepage/tk_15442498814304063_sr_2150.html","info")</f>
        <v/>
      </c>
      <c r="AA2239" t="n">
        <v>-3791433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89</v>
      </c>
      <c r="AO2239" t="s">
        <v>3225</v>
      </c>
      <c r="AP2239" t="n">
        <v>11</v>
      </c>
      <c r="AQ2239" t="s">
        <v>91</v>
      </c>
      <c r="AR2239" t="s">
        <v>71</v>
      </c>
      <c r="AS2239" t="s"/>
      <c r="AT2239" t="s">
        <v>93</v>
      </c>
      <c r="AU2239" t="s"/>
      <c r="AV2239" t="s"/>
      <c r="AW2239" t="s"/>
      <c r="AX2239" t="s"/>
      <c r="AY2239" t="n">
        <v>3791433</v>
      </c>
      <c r="AZ2239" t="s">
        <v>3222</v>
      </c>
      <c r="BA2239" t="s"/>
      <c r="BB2239" t="n">
        <v>652206</v>
      </c>
      <c r="BC2239" t="n">
        <v>98.91735298675491</v>
      </c>
      <c r="BD2239" t="n">
        <v>8.06537555077387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95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3220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1221.56</v>
      </c>
      <c r="L2240" t="s">
        <v>77</v>
      </c>
      <c r="M2240" t="s"/>
      <c r="N2240" t="s">
        <v>3223</v>
      </c>
      <c r="O2240" t="s">
        <v>79</v>
      </c>
      <c r="P2240" t="s">
        <v>3220</v>
      </c>
      <c r="Q2240" t="s"/>
      <c r="R2240" t="s">
        <v>115</v>
      </c>
      <c r="S2240" t="s">
        <v>3226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HYPERLINK("https://hotelmonitor-cachepage.eclerx.com/savepage/tk_15442498814304063_sr_2150.html","info")</f>
        <v/>
      </c>
      <c r="AA2240" t="n">
        <v>-3791433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11</v>
      </c>
      <c r="AQ2240" t="s">
        <v>91</v>
      </c>
      <c r="AR2240" t="s">
        <v>92</v>
      </c>
      <c r="AS2240" t="s"/>
      <c r="AT2240" t="s">
        <v>93</v>
      </c>
      <c r="AU2240" t="s"/>
      <c r="AV2240" t="s"/>
      <c r="AW2240" t="s"/>
      <c r="AX2240" t="s"/>
      <c r="AY2240" t="n">
        <v>3791433</v>
      </c>
      <c r="AZ2240" t="s">
        <v>3222</v>
      </c>
      <c r="BA2240" t="s"/>
      <c r="BB2240" t="n">
        <v>652206</v>
      </c>
      <c r="BC2240" t="n">
        <v>98.91735298675491</v>
      </c>
      <c r="BD2240" t="n">
        <v>8.06537555077387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95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3220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1310.08</v>
      </c>
      <c r="L2241" t="s">
        <v>77</v>
      </c>
      <c r="M2241" t="s"/>
      <c r="N2241" t="s">
        <v>3227</v>
      </c>
      <c r="O2241" t="s">
        <v>79</v>
      </c>
      <c r="P2241" t="s">
        <v>3220</v>
      </c>
      <c r="Q2241" t="s"/>
      <c r="R2241" t="s">
        <v>115</v>
      </c>
      <c r="S2241" t="s">
        <v>3228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HYPERLINK("https://hotelmonitor-cachepage.eclerx.com/savepage/tk_15442498814304063_sr_2150.html","info")</f>
        <v/>
      </c>
      <c r="AA2241" t="n">
        <v>-3791433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89</v>
      </c>
      <c r="AO2241" t="s">
        <v>3229</v>
      </c>
      <c r="AP2241" t="n">
        <v>11</v>
      </c>
      <c r="AQ2241" t="s">
        <v>91</v>
      </c>
      <c r="AR2241" t="s">
        <v>71</v>
      </c>
      <c r="AS2241" t="s"/>
      <c r="AT2241" t="s">
        <v>93</v>
      </c>
      <c r="AU2241" t="s"/>
      <c r="AV2241" t="s"/>
      <c r="AW2241" t="s"/>
      <c r="AX2241" t="s"/>
      <c r="AY2241" t="n">
        <v>3791433</v>
      </c>
      <c r="AZ2241" t="s">
        <v>3222</v>
      </c>
      <c r="BA2241" t="s"/>
      <c r="BB2241" t="n">
        <v>652206</v>
      </c>
      <c r="BC2241" t="n">
        <v>98.91735298675491</v>
      </c>
      <c r="BD2241" t="n">
        <v>8.06537555077387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95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3220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1388.89</v>
      </c>
      <c r="L2242" t="s">
        <v>77</v>
      </c>
      <c r="M2242" t="s"/>
      <c r="N2242" t="s">
        <v>3227</v>
      </c>
      <c r="O2242" t="s">
        <v>79</v>
      </c>
      <c r="P2242" t="s">
        <v>3220</v>
      </c>
      <c r="Q2242" t="s"/>
      <c r="R2242" t="s">
        <v>115</v>
      </c>
      <c r="S2242" t="s">
        <v>2635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HYPERLINK("https://hotelmonitor-cachepage.eclerx.com/savepage/tk_15442498814304063_sr_2150.html","info")</f>
        <v/>
      </c>
      <c r="AA2242" t="n">
        <v>-3791433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11</v>
      </c>
      <c r="AQ2242" t="s">
        <v>91</v>
      </c>
      <c r="AR2242" t="s">
        <v>71</v>
      </c>
      <c r="AS2242" t="s"/>
      <c r="AT2242" t="s">
        <v>93</v>
      </c>
      <c r="AU2242" t="s"/>
      <c r="AV2242" t="s"/>
      <c r="AW2242" t="s"/>
      <c r="AX2242" t="s"/>
      <c r="AY2242" t="n">
        <v>3791433</v>
      </c>
      <c r="AZ2242" t="s">
        <v>3222</v>
      </c>
      <c r="BA2242" t="s"/>
      <c r="BB2242" t="n">
        <v>652206</v>
      </c>
      <c r="BC2242" t="n">
        <v>98.91735298675491</v>
      </c>
      <c r="BD2242" t="n">
        <v>8.06537555077387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95</v>
      </c>
    </row>
    <row r="2243" spans="1:70">
      <c r="A2243" t="s">
        <v>145</v>
      </c>
      <c r="B2243" t="s">
        <v>71</v>
      </c>
      <c r="C2243" t="s">
        <v>72</v>
      </c>
      <c r="D2243" t="n">
        <v>2</v>
      </c>
      <c r="E2243" t="s">
        <v>3230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1388.89</v>
      </c>
      <c r="L2243" t="s">
        <v>77</v>
      </c>
      <c r="M2243" t="s"/>
      <c r="N2243" t="s">
        <v>2485</v>
      </c>
      <c r="O2243" t="s">
        <v>79</v>
      </c>
      <c r="P2243" t="s">
        <v>3230</v>
      </c>
      <c r="Q2243" t="s"/>
      <c r="R2243" t="s">
        <v>359</v>
      </c>
      <c r="S2243" t="s">
        <v>571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HYPERLINK("https://hotelmonitor-cachepage.eclerx.com/savepage/tk_15442512282606397_sr_2150.html","info")</f>
        <v/>
      </c>
      <c r="AA2243" t="n">
        <v>-6797547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469</v>
      </c>
      <c r="AQ2243" t="s">
        <v>91</v>
      </c>
      <c r="AR2243" t="s">
        <v>92</v>
      </c>
      <c r="AS2243" t="s"/>
      <c r="AT2243" t="s">
        <v>93</v>
      </c>
      <c r="AU2243" t="s"/>
      <c r="AV2243" t="s"/>
      <c r="AW2243" t="s"/>
      <c r="AX2243" t="s"/>
      <c r="AY2243" t="n">
        <v>6797547</v>
      </c>
      <c r="AZ2243" t="s"/>
      <c r="BA2243" t="s"/>
      <c r="BB2243" t="n">
        <v>5190879</v>
      </c>
      <c r="BC2243" t="n">
        <v>98.83724100000001</v>
      </c>
      <c r="BD2243" t="n">
        <v>8.044689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95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3231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17821.78</v>
      </c>
      <c r="L2244" t="s">
        <v>77</v>
      </c>
      <c r="M2244" t="s"/>
      <c r="N2244" t="s">
        <v>3232</v>
      </c>
      <c r="O2244" t="s">
        <v>79</v>
      </c>
      <c r="P2244" t="s">
        <v>3231</v>
      </c>
      <c r="Q2244" t="s"/>
      <c r="R2244" t="s">
        <v>115</v>
      </c>
      <c r="S2244" t="s">
        <v>3233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>
        <f>HYPERLINK("https://hotelmonitor-cachepage.eclerx.com/savepage/tk_1544250950747544_sr_2150.html","info")</f>
        <v/>
      </c>
      <c r="AA2244" t="n">
        <v>-4522145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428</v>
      </c>
      <c r="AQ2244" t="s">
        <v>91</v>
      </c>
      <c r="AR2244" t="s">
        <v>92</v>
      </c>
      <c r="AS2244" t="s"/>
      <c r="AT2244" t="s">
        <v>93</v>
      </c>
      <c r="AU2244" t="s"/>
      <c r="AV2244" t="s"/>
      <c r="AW2244" t="s"/>
      <c r="AX2244" t="s"/>
      <c r="AY2244" t="n">
        <v>4522145</v>
      </c>
      <c r="AZ2244" t="s">
        <v>3234</v>
      </c>
      <c r="BA2244" t="s"/>
      <c r="BB2244" t="n">
        <v>2639397</v>
      </c>
      <c r="BC2244" t="n">
        <v>98.8110566139221</v>
      </c>
      <c r="BD2244" t="n">
        <v>8.054874225209479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95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3235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5884.29</v>
      </c>
      <c r="L2245" t="s">
        <v>77</v>
      </c>
      <c r="M2245" t="s"/>
      <c r="N2245" t="s">
        <v>3236</v>
      </c>
      <c r="O2245" t="s">
        <v>79</v>
      </c>
      <c r="P2245" t="s">
        <v>3235</v>
      </c>
      <c r="Q2245" t="s"/>
      <c r="R2245" t="s">
        <v>80</v>
      </c>
      <c r="S2245" t="s">
        <v>3237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HYPERLINK("https://hotelmonitor-cachepage.eclerx.com/savepage/tk_15442505953837535_sr_2150.html","info")</f>
        <v/>
      </c>
      <c r="AA2245" t="n">
        <v>-3791462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89</v>
      </c>
      <c r="AO2245" t="s">
        <v>3238</v>
      </c>
      <c r="AP2245" t="n">
        <v>321</v>
      </c>
      <c r="AQ2245" t="s">
        <v>91</v>
      </c>
      <c r="AR2245" t="s">
        <v>71</v>
      </c>
      <c r="AS2245" t="s"/>
      <c r="AT2245" t="s">
        <v>93</v>
      </c>
      <c r="AU2245" t="s"/>
      <c r="AV2245" t="s"/>
      <c r="AW2245" t="s"/>
      <c r="AX2245" t="s"/>
      <c r="AY2245" t="n">
        <v>3791462</v>
      </c>
      <c r="AZ2245" t="s">
        <v>3239</v>
      </c>
      <c r="BA2245" t="s"/>
      <c r="BB2245" t="n">
        <v>1163432</v>
      </c>
      <c r="BC2245" t="n">
        <v>98.7938690185547</v>
      </c>
      <c r="BD2245" t="n">
        <v>8.06944604774718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95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3235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6313.13</v>
      </c>
      <c r="L2246" t="s">
        <v>77</v>
      </c>
      <c r="M2246" t="s"/>
      <c r="N2246" t="s">
        <v>3236</v>
      </c>
      <c r="O2246" t="s">
        <v>79</v>
      </c>
      <c r="P2246" t="s">
        <v>3235</v>
      </c>
      <c r="Q2246" t="s"/>
      <c r="R2246" t="s">
        <v>80</v>
      </c>
      <c r="S2246" t="s">
        <v>3240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>
        <f>HYPERLINK("https://hotelmonitor-cachepage.eclerx.com/savepage/tk_15442505953837535_sr_2150.html","info")</f>
        <v/>
      </c>
      <c r="AA2246" t="n">
        <v>-3791462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89</v>
      </c>
      <c r="AO2246" t="s">
        <v>597</v>
      </c>
      <c r="AP2246" t="n">
        <v>321</v>
      </c>
      <c r="AQ2246" t="s">
        <v>91</v>
      </c>
      <c r="AR2246" t="s">
        <v>71</v>
      </c>
      <c r="AS2246" t="s"/>
      <c r="AT2246" t="s">
        <v>93</v>
      </c>
      <c r="AU2246" t="s"/>
      <c r="AV2246" t="s"/>
      <c r="AW2246" t="s"/>
      <c r="AX2246" t="s"/>
      <c r="AY2246" t="n">
        <v>3791462</v>
      </c>
      <c r="AZ2246" t="s">
        <v>3239</v>
      </c>
      <c r="BA2246" t="s"/>
      <c r="BB2246" t="n">
        <v>1163432</v>
      </c>
      <c r="BC2246" t="n">
        <v>98.7938690185547</v>
      </c>
      <c r="BD2246" t="n">
        <v>8.06944604774718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95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3241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257.79</v>
      </c>
      <c r="L2247" t="s">
        <v>77</v>
      </c>
      <c r="M2247" t="s"/>
      <c r="N2247" t="s">
        <v>1258</v>
      </c>
      <c r="O2247" t="s">
        <v>79</v>
      </c>
      <c r="P2247" t="s">
        <v>3241</v>
      </c>
      <c r="Q2247" t="s"/>
      <c r="R2247" t="s">
        <v>115</v>
      </c>
      <c r="S2247" t="s">
        <v>3242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>
        <f>HYPERLINK("https://hotelmonitor-cachepage.eclerx.com/savepage/tk_15442502955106525_sr_2150.html","info")</f>
        <v/>
      </c>
      <c r="AA2247" t="n">
        <v>-3791533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89</v>
      </c>
      <c r="AO2247" t="s">
        <v>935</v>
      </c>
      <c r="AP2247" t="n">
        <v>203</v>
      </c>
      <c r="AQ2247" t="s">
        <v>91</v>
      </c>
      <c r="AR2247" t="s">
        <v>92</v>
      </c>
      <c r="AS2247" t="s"/>
      <c r="AT2247" t="s">
        <v>93</v>
      </c>
      <c r="AU2247" t="s"/>
      <c r="AV2247" t="s"/>
      <c r="AW2247" t="s"/>
      <c r="AX2247" t="s"/>
      <c r="AY2247" t="n">
        <v>3791533</v>
      </c>
      <c r="AZ2247" t="s">
        <v>3243</v>
      </c>
      <c r="BA2247" t="s"/>
      <c r="BB2247" t="n">
        <v>399894</v>
      </c>
      <c r="BC2247" t="n">
        <v>98.90192985534669</v>
      </c>
      <c r="BD2247" t="n">
        <v>8.08570096367788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95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3241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294.61</v>
      </c>
      <c r="L2248" t="s">
        <v>77</v>
      </c>
      <c r="M2248" t="s"/>
      <c r="N2248" t="s">
        <v>1258</v>
      </c>
      <c r="O2248" t="s">
        <v>79</v>
      </c>
      <c r="P2248" t="s">
        <v>3241</v>
      </c>
      <c r="Q2248" t="s"/>
      <c r="R2248" t="s">
        <v>115</v>
      </c>
      <c r="S2248" t="s">
        <v>689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HYPERLINK("https://hotelmonitor-cachepage.eclerx.com/savepage/tk_15442502955106525_sr_2150.html","info")</f>
        <v/>
      </c>
      <c r="AA2248" t="n">
        <v>-3791533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89</v>
      </c>
      <c r="AO2248" t="s">
        <v>799</v>
      </c>
      <c r="AP2248" t="n">
        <v>203</v>
      </c>
      <c r="AQ2248" t="s">
        <v>91</v>
      </c>
      <c r="AR2248" t="s">
        <v>71</v>
      </c>
      <c r="AS2248" t="s"/>
      <c r="AT2248" t="s">
        <v>93</v>
      </c>
      <c r="AU2248" t="s"/>
      <c r="AV2248" t="s"/>
      <c r="AW2248" t="s"/>
      <c r="AX2248" t="s"/>
      <c r="AY2248" t="n">
        <v>3791533</v>
      </c>
      <c r="AZ2248" t="s">
        <v>3243</v>
      </c>
      <c r="BA2248" t="s"/>
      <c r="BB2248" t="n">
        <v>399894</v>
      </c>
      <c r="BC2248" t="n">
        <v>98.90192985534669</v>
      </c>
      <c r="BD2248" t="n">
        <v>8.08570096367788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95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3241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315.8</v>
      </c>
      <c r="L2249" t="s">
        <v>77</v>
      </c>
      <c r="M2249" t="s"/>
      <c r="N2249" t="s">
        <v>3244</v>
      </c>
      <c r="O2249" t="s">
        <v>79</v>
      </c>
      <c r="P2249" t="s">
        <v>3241</v>
      </c>
      <c r="Q2249" t="s"/>
      <c r="R2249" t="s">
        <v>115</v>
      </c>
      <c r="S2249" t="s">
        <v>3245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HYPERLINK("https://hotelmonitor-cachepage.eclerx.com/savepage/tk_15442502955106525_sr_2150.html","info")</f>
        <v/>
      </c>
      <c r="AA2249" t="n">
        <v>-3791533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203</v>
      </c>
      <c r="AQ2249" t="s">
        <v>91</v>
      </c>
      <c r="AR2249" t="s">
        <v>92</v>
      </c>
      <c r="AS2249" t="s"/>
      <c r="AT2249" t="s">
        <v>93</v>
      </c>
      <c r="AU2249" t="s"/>
      <c r="AV2249" t="s"/>
      <c r="AW2249" t="s"/>
      <c r="AX2249" t="s"/>
      <c r="AY2249" t="n">
        <v>3791533</v>
      </c>
      <c r="AZ2249" t="s">
        <v>3243</v>
      </c>
      <c r="BA2249" t="s"/>
      <c r="BB2249" t="n">
        <v>399894</v>
      </c>
      <c r="BC2249" t="n">
        <v>98.90192985534669</v>
      </c>
      <c r="BD2249" t="n">
        <v>8.08570096367788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95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3241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390.93</v>
      </c>
      <c r="L2250" t="s">
        <v>77</v>
      </c>
      <c r="M2250" t="s"/>
      <c r="N2250" t="s">
        <v>3246</v>
      </c>
      <c r="O2250" t="s">
        <v>79</v>
      </c>
      <c r="P2250" t="s">
        <v>3241</v>
      </c>
      <c r="Q2250" t="s"/>
      <c r="R2250" t="s">
        <v>115</v>
      </c>
      <c r="S2250" t="s">
        <v>3247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HYPERLINK("https://hotelmonitor-cachepage.eclerx.com/savepage/tk_15442502955106525_sr_2150.html","info")</f>
        <v/>
      </c>
      <c r="AA2250" t="n">
        <v>-3791533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89</v>
      </c>
      <c r="AO2250" t="s">
        <v>3248</v>
      </c>
      <c r="AP2250" t="n">
        <v>203</v>
      </c>
      <c r="AQ2250" t="s">
        <v>91</v>
      </c>
      <c r="AR2250" t="s">
        <v>71</v>
      </c>
      <c r="AS2250" t="s"/>
      <c r="AT2250" t="s">
        <v>93</v>
      </c>
      <c r="AU2250" t="s"/>
      <c r="AV2250" t="s"/>
      <c r="AW2250" t="s"/>
      <c r="AX2250" t="s"/>
      <c r="AY2250" t="n">
        <v>3791533</v>
      </c>
      <c r="AZ2250" t="s">
        <v>3243</v>
      </c>
      <c r="BA2250" t="s"/>
      <c r="BB2250" t="n">
        <v>399894</v>
      </c>
      <c r="BC2250" t="n">
        <v>98.90192985534669</v>
      </c>
      <c r="BD2250" t="n">
        <v>8.08570096367788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95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3241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412.46</v>
      </c>
      <c r="L2251" t="s">
        <v>77</v>
      </c>
      <c r="M2251" t="s"/>
      <c r="N2251" t="s">
        <v>3246</v>
      </c>
      <c r="O2251" t="s">
        <v>79</v>
      </c>
      <c r="P2251" t="s">
        <v>3241</v>
      </c>
      <c r="Q2251" t="s"/>
      <c r="R2251" t="s">
        <v>115</v>
      </c>
      <c r="S2251" t="s">
        <v>3249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HYPERLINK("https://hotelmonitor-cachepage.eclerx.com/savepage/tk_15442502955106525_sr_2150.html","info")</f>
        <v/>
      </c>
      <c r="AA2251" t="n">
        <v>-3791533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203</v>
      </c>
      <c r="AQ2251" t="s">
        <v>91</v>
      </c>
      <c r="AR2251" t="s">
        <v>71</v>
      </c>
      <c r="AS2251" t="s"/>
      <c r="AT2251" t="s">
        <v>93</v>
      </c>
      <c r="AU2251" t="s"/>
      <c r="AV2251" t="s"/>
      <c r="AW2251" t="s"/>
      <c r="AX2251" t="s"/>
      <c r="AY2251" t="n">
        <v>3791533</v>
      </c>
      <c r="AZ2251" t="s">
        <v>3243</v>
      </c>
      <c r="BA2251" t="s"/>
      <c r="BB2251" t="n">
        <v>399894</v>
      </c>
      <c r="BC2251" t="n">
        <v>98.90192985534669</v>
      </c>
      <c r="BD2251" t="n">
        <v>8.08570096367788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95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3241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418.91</v>
      </c>
      <c r="L2252" t="s">
        <v>77</v>
      </c>
      <c r="M2252" t="s"/>
      <c r="N2252" t="s">
        <v>1261</v>
      </c>
      <c r="O2252" t="s">
        <v>79</v>
      </c>
      <c r="P2252" t="s">
        <v>3241</v>
      </c>
      <c r="Q2252" t="s"/>
      <c r="R2252" t="s">
        <v>115</v>
      </c>
      <c r="S2252" t="s">
        <v>3250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>
        <f>HYPERLINK("https://hotelmonitor-cachepage.eclerx.com/savepage/tk_15442502955106525_sr_2150.html","info")</f>
        <v/>
      </c>
      <c r="AA2252" t="n">
        <v>-3791533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89</v>
      </c>
      <c r="AO2252" t="s">
        <v>793</v>
      </c>
      <c r="AP2252" t="n">
        <v>203</v>
      </c>
      <c r="AQ2252" t="s">
        <v>91</v>
      </c>
      <c r="AR2252" t="s">
        <v>92</v>
      </c>
      <c r="AS2252" t="s"/>
      <c r="AT2252" t="s">
        <v>93</v>
      </c>
      <c r="AU2252" t="s"/>
      <c r="AV2252" t="s"/>
      <c r="AW2252" t="s"/>
      <c r="AX2252" t="s"/>
      <c r="AY2252" t="n">
        <v>3791533</v>
      </c>
      <c r="AZ2252" t="s">
        <v>3243</v>
      </c>
      <c r="BA2252" t="s"/>
      <c r="BB2252" t="n">
        <v>399894</v>
      </c>
      <c r="BC2252" t="n">
        <v>98.90192985534669</v>
      </c>
      <c r="BD2252" t="n">
        <v>8.08570096367788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95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3241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496.63</v>
      </c>
      <c r="L2253" t="s">
        <v>77</v>
      </c>
      <c r="M2253" t="s"/>
      <c r="N2253" t="s">
        <v>1261</v>
      </c>
      <c r="O2253" t="s">
        <v>79</v>
      </c>
      <c r="P2253" t="s">
        <v>3241</v>
      </c>
      <c r="Q2253" t="s"/>
      <c r="R2253" t="s">
        <v>115</v>
      </c>
      <c r="S2253" t="s">
        <v>3251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HYPERLINK("https://hotelmonitor-cachepage.eclerx.com/savepage/tk_15442502955106525_sr_2150.html","info")</f>
        <v/>
      </c>
      <c r="AA2253" t="n">
        <v>-3791533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89</v>
      </c>
      <c r="AO2253" t="s">
        <v>962</v>
      </c>
      <c r="AP2253" t="n">
        <v>203</v>
      </c>
      <c r="AQ2253" t="s">
        <v>91</v>
      </c>
      <c r="AR2253" t="s">
        <v>71</v>
      </c>
      <c r="AS2253" t="s"/>
      <c r="AT2253" t="s">
        <v>93</v>
      </c>
      <c r="AU2253" t="s"/>
      <c r="AV2253" t="s"/>
      <c r="AW2253" t="s"/>
      <c r="AX2253" t="s"/>
      <c r="AY2253" t="n">
        <v>3791533</v>
      </c>
      <c r="AZ2253" t="s">
        <v>3243</v>
      </c>
      <c r="BA2253" t="s"/>
      <c r="BB2253" t="n">
        <v>399894</v>
      </c>
      <c r="BC2253" t="n">
        <v>98.90192985534669</v>
      </c>
      <c r="BD2253" t="n">
        <v>8.08570096367788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95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3241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606.5700000000001</v>
      </c>
      <c r="L2254" t="s">
        <v>77</v>
      </c>
      <c r="M2254" t="s"/>
      <c r="N2254" t="s">
        <v>3252</v>
      </c>
      <c r="O2254" t="s">
        <v>79</v>
      </c>
      <c r="P2254" t="s">
        <v>3241</v>
      </c>
      <c r="Q2254" t="s"/>
      <c r="R2254" t="s">
        <v>115</v>
      </c>
      <c r="S2254" t="s">
        <v>3253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>
        <f>HYPERLINK("https://hotelmonitor-cachepage.eclerx.com/savepage/tk_15442502955106525_sr_2150.html","info")</f>
        <v/>
      </c>
      <c r="AA2254" t="n">
        <v>-3791533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89</v>
      </c>
      <c r="AO2254" t="s">
        <v>1893</v>
      </c>
      <c r="AP2254" t="n">
        <v>203</v>
      </c>
      <c r="AQ2254" t="s">
        <v>91</v>
      </c>
      <c r="AR2254" t="s">
        <v>92</v>
      </c>
      <c r="AS2254" t="s"/>
      <c r="AT2254" t="s">
        <v>93</v>
      </c>
      <c r="AU2254" t="s"/>
      <c r="AV2254" t="s"/>
      <c r="AW2254" t="s"/>
      <c r="AX2254" t="s"/>
      <c r="AY2254" t="n">
        <v>3791533</v>
      </c>
      <c r="AZ2254" t="s">
        <v>3243</v>
      </c>
      <c r="BA2254" t="s"/>
      <c r="BB2254" t="n">
        <v>399894</v>
      </c>
      <c r="BC2254" t="n">
        <v>98.90192985534669</v>
      </c>
      <c r="BD2254" t="n">
        <v>8.08570096367788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95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3241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673.4</v>
      </c>
      <c r="L2255" t="s">
        <v>77</v>
      </c>
      <c r="M2255" t="s"/>
      <c r="N2255" t="s">
        <v>3252</v>
      </c>
      <c r="O2255" t="s">
        <v>79</v>
      </c>
      <c r="P2255" t="s">
        <v>3241</v>
      </c>
      <c r="Q2255" t="s"/>
      <c r="R2255" t="s">
        <v>115</v>
      </c>
      <c r="S2255" t="s">
        <v>1268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>
        <f>HYPERLINK("https://hotelmonitor-cachepage.eclerx.com/savepage/tk_15442502955106525_sr_2150.html","info")</f>
        <v/>
      </c>
      <c r="AA2255" t="n">
        <v>-3791533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89</v>
      </c>
      <c r="AO2255" t="s">
        <v>931</v>
      </c>
      <c r="AP2255" t="n">
        <v>203</v>
      </c>
      <c r="AQ2255" t="s">
        <v>91</v>
      </c>
      <c r="AR2255" t="s">
        <v>71</v>
      </c>
      <c r="AS2255" t="s"/>
      <c r="AT2255" t="s">
        <v>93</v>
      </c>
      <c r="AU2255" t="s"/>
      <c r="AV2255" t="s"/>
      <c r="AW2255" t="s"/>
      <c r="AX2255" t="s"/>
      <c r="AY2255" t="n">
        <v>3791533</v>
      </c>
      <c r="AZ2255" t="s">
        <v>3243</v>
      </c>
      <c r="BA2255" t="s"/>
      <c r="BB2255" t="n">
        <v>399894</v>
      </c>
      <c r="BC2255" t="n">
        <v>98.90192985534669</v>
      </c>
      <c r="BD2255" t="n">
        <v>8.08570096367788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95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3241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644.48</v>
      </c>
      <c r="L2256" t="s">
        <v>77</v>
      </c>
      <c r="M2256" t="s"/>
      <c r="N2256" t="s">
        <v>3254</v>
      </c>
      <c r="O2256" t="s">
        <v>79</v>
      </c>
      <c r="P2256" t="s">
        <v>3241</v>
      </c>
      <c r="Q2256" t="s"/>
      <c r="R2256" t="s">
        <v>115</v>
      </c>
      <c r="S2256" t="s">
        <v>201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>
        <f>HYPERLINK("https://hotelmonitor-cachepage.eclerx.com/savepage/tk_15442502955106525_sr_2150.html","info")</f>
        <v/>
      </c>
      <c r="AA2256" t="n">
        <v>-3791533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89</v>
      </c>
      <c r="AO2256" t="s">
        <v>3255</v>
      </c>
      <c r="AP2256" t="n">
        <v>203</v>
      </c>
      <c r="AQ2256" t="s">
        <v>91</v>
      </c>
      <c r="AR2256" t="s">
        <v>92</v>
      </c>
      <c r="AS2256" t="s"/>
      <c r="AT2256" t="s">
        <v>93</v>
      </c>
      <c r="AU2256" t="s"/>
      <c r="AV2256" t="s"/>
      <c r="AW2256" t="s"/>
      <c r="AX2256" t="s"/>
      <c r="AY2256" t="n">
        <v>3791533</v>
      </c>
      <c r="AZ2256" t="s">
        <v>3243</v>
      </c>
      <c r="BA2256" t="s"/>
      <c r="BB2256" t="n">
        <v>399894</v>
      </c>
      <c r="BC2256" t="n">
        <v>98.90192985534669</v>
      </c>
      <c r="BD2256" t="n">
        <v>8.08570096367788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95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3241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715.49</v>
      </c>
      <c r="L2257" t="s">
        <v>77</v>
      </c>
      <c r="M2257" t="s"/>
      <c r="N2257" t="s">
        <v>3254</v>
      </c>
      <c r="O2257" t="s">
        <v>79</v>
      </c>
      <c r="P2257" t="s">
        <v>3241</v>
      </c>
      <c r="Q2257" t="s"/>
      <c r="R2257" t="s">
        <v>115</v>
      </c>
      <c r="S2257" t="s">
        <v>1551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>
        <f>HYPERLINK("https://hotelmonitor-cachepage.eclerx.com/savepage/tk_15442502955106525_sr_2150.html","info")</f>
        <v/>
      </c>
      <c r="AA2257" t="n">
        <v>-3791533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89</v>
      </c>
      <c r="AO2257" t="s">
        <v>1102</v>
      </c>
      <c r="AP2257" t="n">
        <v>203</v>
      </c>
      <c r="AQ2257" t="s">
        <v>91</v>
      </c>
      <c r="AR2257" t="s">
        <v>71</v>
      </c>
      <c r="AS2257" t="s"/>
      <c r="AT2257" t="s">
        <v>93</v>
      </c>
      <c r="AU2257" t="s"/>
      <c r="AV2257" t="s"/>
      <c r="AW2257" t="s"/>
      <c r="AX2257" t="s"/>
      <c r="AY2257" t="n">
        <v>3791533</v>
      </c>
      <c r="AZ2257" t="s">
        <v>3243</v>
      </c>
      <c r="BA2257" t="s"/>
      <c r="BB2257" t="n">
        <v>399894</v>
      </c>
      <c r="BC2257" t="n">
        <v>98.90192985534669</v>
      </c>
      <c r="BD2257" t="n">
        <v>8.08570096367788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95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3256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15986.76</v>
      </c>
      <c r="L2258" t="s">
        <v>77</v>
      </c>
      <c r="M2258" t="s"/>
      <c r="N2258" t="s">
        <v>887</v>
      </c>
      <c r="O2258" t="s">
        <v>79</v>
      </c>
      <c r="P2258" t="s">
        <v>3256</v>
      </c>
      <c r="Q2258" t="s"/>
      <c r="R2258" t="s">
        <v>148</v>
      </c>
      <c r="S2258" t="s">
        <v>3257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HYPERLINK("https://hotelmonitor-cachepage.eclerx.com/savepage/tk_15442509154663372_sr_2150.html","info")</f>
        <v/>
      </c>
      <c r="AA2258" t="n">
        <v>-6797759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89</v>
      </c>
      <c r="AO2258" t="s">
        <v>3258</v>
      </c>
      <c r="AP2258" t="n">
        <v>420</v>
      </c>
      <c r="AQ2258" t="s">
        <v>91</v>
      </c>
      <c r="AR2258" t="s">
        <v>71</v>
      </c>
      <c r="AS2258" t="s"/>
      <c r="AT2258" t="s">
        <v>93</v>
      </c>
      <c r="AU2258" t="s"/>
      <c r="AV2258" t="s"/>
      <c r="AW2258" t="s"/>
      <c r="AX2258" t="s"/>
      <c r="AY2258" t="n">
        <v>6797759</v>
      </c>
      <c r="AZ2258" t="s"/>
      <c r="BA2258" t="s"/>
      <c r="BB2258" t="n">
        <v>408735</v>
      </c>
      <c r="BC2258" t="n">
        <v>98.8146057128906</v>
      </c>
      <c r="BD2258" t="n">
        <v>8.04671001434326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95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3256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19286.33</v>
      </c>
      <c r="L2259" t="s">
        <v>77</v>
      </c>
      <c r="M2259" t="s"/>
      <c r="N2259" t="s">
        <v>887</v>
      </c>
      <c r="O2259" t="s">
        <v>79</v>
      </c>
      <c r="P2259" t="s">
        <v>3256</v>
      </c>
      <c r="Q2259" t="s"/>
      <c r="R2259" t="s">
        <v>148</v>
      </c>
      <c r="S2259" t="s">
        <v>3259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HYPERLINK("https://hotelmonitor-cachepage.eclerx.com/savepage/tk_15442509154663372_sr_2150.html","info")</f>
        <v/>
      </c>
      <c r="AA2259" t="n">
        <v>-6797759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420</v>
      </c>
      <c r="AQ2259" t="s">
        <v>91</v>
      </c>
      <c r="AR2259" t="s">
        <v>92</v>
      </c>
      <c r="AS2259" t="s"/>
      <c r="AT2259" t="s">
        <v>93</v>
      </c>
      <c r="AU2259" t="s"/>
      <c r="AV2259" t="s"/>
      <c r="AW2259" t="s"/>
      <c r="AX2259" t="s"/>
      <c r="AY2259" t="n">
        <v>6797759</v>
      </c>
      <c r="AZ2259" t="s"/>
      <c r="BA2259" t="s"/>
      <c r="BB2259" t="n">
        <v>408735</v>
      </c>
      <c r="BC2259" t="n">
        <v>98.8146057128906</v>
      </c>
      <c r="BD2259" t="n">
        <v>8.04671001434326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95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3260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7735.82</v>
      </c>
      <c r="L2260" t="s">
        <v>77</v>
      </c>
      <c r="M2260" t="s"/>
      <c r="N2260" t="s">
        <v>3261</v>
      </c>
      <c r="O2260" t="s">
        <v>79</v>
      </c>
      <c r="P2260" t="s">
        <v>3260</v>
      </c>
      <c r="Q2260" t="s"/>
      <c r="R2260" t="s">
        <v>80</v>
      </c>
      <c r="S2260" t="s">
        <v>3262</v>
      </c>
      <c r="T2260" t="s">
        <v>82</v>
      </c>
      <c r="U2260" t="s">
        <v>83</v>
      </c>
      <c r="V2260" t="s">
        <v>84</v>
      </c>
      <c r="W2260" t="s">
        <v>105</v>
      </c>
      <c r="X2260" t="s"/>
      <c r="Y2260" t="s">
        <v>86</v>
      </c>
      <c r="Z2260">
        <f>HYPERLINK("https://hotelmonitor-cachepage.eclerx.com/savepage/tk_15442501525437999_sr_2150.html","info")</f>
        <v/>
      </c>
      <c r="AA2260" t="n">
        <v>-6713405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89</v>
      </c>
      <c r="AO2260" t="s">
        <v>3263</v>
      </c>
      <c r="AP2260" t="n">
        <v>145</v>
      </c>
      <c r="AQ2260" t="s">
        <v>91</v>
      </c>
      <c r="AR2260" t="s">
        <v>71</v>
      </c>
      <c r="AS2260" t="s"/>
      <c r="AT2260" t="s">
        <v>93</v>
      </c>
      <c r="AU2260" t="s"/>
      <c r="AV2260" t="s"/>
      <c r="AW2260" t="s"/>
      <c r="AX2260" t="s"/>
      <c r="AY2260" t="n">
        <v>6713405</v>
      </c>
      <c r="AZ2260" t="s">
        <v>3264</v>
      </c>
      <c r="BA2260" t="s"/>
      <c r="BB2260" t="n">
        <v>1415046</v>
      </c>
      <c r="BC2260" t="n">
        <v>98.8047133114014</v>
      </c>
      <c r="BD2260" t="n">
        <v>8.078567907762141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95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3260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7735.82</v>
      </c>
      <c r="L2261" t="s">
        <v>77</v>
      </c>
      <c r="M2261" t="s"/>
      <c r="N2261" t="s">
        <v>3261</v>
      </c>
      <c r="O2261" t="s">
        <v>79</v>
      </c>
      <c r="P2261" t="s">
        <v>3260</v>
      </c>
      <c r="Q2261" t="s"/>
      <c r="R2261" t="s">
        <v>80</v>
      </c>
      <c r="S2261" t="s">
        <v>3262</v>
      </c>
      <c r="T2261" t="s">
        <v>82</v>
      </c>
      <c r="U2261" t="s">
        <v>83</v>
      </c>
      <c r="V2261" t="s">
        <v>84</v>
      </c>
      <c r="W2261" t="s">
        <v>105</v>
      </c>
      <c r="X2261" t="s"/>
      <c r="Y2261" t="s">
        <v>86</v>
      </c>
      <c r="Z2261">
        <f>HYPERLINK("https://hotelmonitor-cachepage.eclerx.com/savepage/tk_15442501525437999_sr_2150.html","info")</f>
        <v/>
      </c>
      <c r="AA2261" t="n">
        <v>-6713405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89</v>
      </c>
      <c r="AO2261" t="s">
        <v>3263</v>
      </c>
      <c r="AP2261" t="n">
        <v>145</v>
      </c>
      <c r="AQ2261" t="s">
        <v>91</v>
      </c>
      <c r="AR2261" t="s">
        <v>71</v>
      </c>
      <c r="AS2261" t="s"/>
      <c r="AT2261" t="s">
        <v>93</v>
      </c>
      <c r="AU2261" t="s"/>
      <c r="AV2261" t="s"/>
      <c r="AW2261" t="s"/>
      <c r="AX2261" t="s"/>
      <c r="AY2261" t="n">
        <v>6713405</v>
      </c>
      <c r="AZ2261" t="s">
        <v>3264</v>
      </c>
      <c r="BA2261" t="s"/>
      <c r="BB2261" t="n">
        <v>1415046</v>
      </c>
      <c r="BC2261" t="n">
        <v>98.8047133114014</v>
      </c>
      <c r="BD2261" t="n">
        <v>8.078567907762141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95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3265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569.91</v>
      </c>
      <c r="L2262" t="s">
        <v>77</v>
      </c>
      <c r="M2262" t="s"/>
      <c r="N2262" t="s">
        <v>785</v>
      </c>
      <c r="O2262" t="s">
        <v>79</v>
      </c>
      <c r="P2262" t="s">
        <v>3265</v>
      </c>
      <c r="Q2262" t="s"/>
      <c r="R2262" t="s">
        <v>359</v>
      </c>
      <c r="S2262" t="s">
        <v>3266</v>
      </c>
      <c r="T2262" t="s">
        <v>82</v>
      </c>
      <c r="U2262" t="s">
        <v>83</v>
      </c>
      <c r="V2262" t="s">
        <v>84</v>
      </c>
      <c r="W2262" t="s">
        <v>105</v>
      </c>
      <c r="X2262" t="s"/>
      <c r="Y2262" t="s">
        <v>86</v>
      </c>
      <c r="Z2262">
        <f>HYPERLINK("https://hotelmonitor-cachepage.eclerx.com/savepage/tk_1544250737336668_sr_2150.html","info")</f>
        <v/>
      </c>
      <c r="AA2262" t="n">
        <v>-6713385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89</v>
      </c>
      <c r="AO2262" t="s">
        <v>3267</v>
      </c>
      <c r="AP2262" t="n">
        <v>372</v>
      </c>
      <c r="AQ2262" t="s">
        <v>91</v>
      </c>
      <c r="AR2262" t="s">
        <v>71</v>
      </c>
      <c r="AS2262" t="s"/>
      <c r="AT2262" t="s">
        <v>93</v>
      </c>
      <c r="AU2262" t="s"/>
      <c r="AV2262" t="s"/>
      <c r="AW2262" t="s"/>
      <c r="AX2262" t="s"/>
      <c r="AY2262" t="n">
        <v>6713385</v>
      </c>
      <c r="AZ2262" t="s">
        <v>3268</v>
      </c>
      <c r="BA2262" t="s"/>
      <c r="BB2262" t="n">
        <v>4498168</v>
      </c>
      <c r="BC2262" t="n">
        <v>98.9310246984996</v>
      </c>
      <c r="BD2262" t="n">
        <v>8.0519391344528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95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3265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708.33</v>
      </c>
      <c r="L2263" t="s">
        <v>77</v>
      </c>
      <c r="M2263" t="s"/>
      <c r="N2263" t="s">
        <v>785</v>
      </c>
      <c r="O2263" t="s">
        <v>79</v>
      </c>
      <c r="P2263" t="s">
        <v>3265</v>
      </c>
      <c r="Q2263" t="s"/>
      <c r="R2263" t="s">
        <v>359</v>
      </c>
      <c r="S2263" t="s">
        <v>201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HYPERLINK("https://hotelmonitor-cachepage.eclerx.com/savepage/tk_1544250737336668_sr_2150.html","info")</f>
        <v/>
      </c>
      <c r="AA2263" t="n">
        <v>-6713385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89</v>
      </c>
      <c r="AO2263" t="s">
        <v>308</v>
      </c>
      <c r="AP2263" t="n">
        <v>372</v>
      </c>
      <c r="AQ2263" t="s">
        <v>91</v>
      </c>
      <c r="AR2263" t="s">
        <v>92</v>
      </c>
      <c r="AS2263" t="s"/>
      <c r="AT2263" t="s">
        <v>93</v>
      </c>
      <c r="AU2263" t="s"/>
      <c r="AV2263" t="s"/>
      <c r="AW2263" t="s"/>
      <c r="AX2263" t="s"/>
      <c r="AY2263" t="n">
        <v>6713385</v>
      </c>
      <c r="AZ2263" t="s">
        <v>3268</v>
      </c>
      <c r="BA2263" t="s"/>
      <c r="BB2263" t="n">
        <v>4498168</v>
      </c>
      <c r="BC2263" t="n">
        <v>98.9310246984996</v>
      </c>
      <c r="BD2263" t="n">
        <v>8.0519391344528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95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3265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787.04</v>
      </c>
      <c r="L2264" t="s">
        <v>77</v>
      </c>
      <c r="M2264" t="s"/>
      <c r="N2264" t="s">
        <v>785</v>
      </c>
      <c r="O2264" t="s">
        <v>79</v>
      </c>
      <c r="P2264" t="s">
        <v>3265</v>
      </c>
      <c r="Q2264" t="s"/>
      <c r="R2264" t="s">
        <v>359</v>
      </c>
      <c r="S2264" t="s">
        <v>707</v>
      </c>
      <c r="T2264" t="s">
        <v>82</v>
      </c>
      <c r="U2264" t="s">
        <v>83</v>
      </c>
      <c r="V2264" t="s">
        <v>84</v>
      </c>
      <c r="W2264" t="s">
        <v>105</v>
      </c>
      <c r="X2264" t="s"/>
      <c r="Y2264" t="s">
        <v>86</v>
      </c>
      <c r="Z2264">
        <f>HYPERLINK("https://hotelmonitor-cachepage.eclerx.com/savepage/tk_1544250737336668_sr_2150.html","info")</f>
        <v/>
      </c>
      <c r="AA2264" t="n">
        <v>-6713385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89</v>
      </c>
      <c r="AO2264" t="s">
        <v>863</v>
      </c>
      <c r="AP2264" t="n">
        <v>372</v>
      </c>
      <c r="AQ2264" t="s">
        <v>91</v>
      </c>
      <c r="AR2264" t="s">
        <v>92</v>
      </c>
      <c r="AS2264" t="s"/>
      <c r="AT2264" t="s">
        <v>93</v>
      </c>
      <c r="AU2264" t="s"/>
      <c r="AV2264" t="s"/>
      <c r="AW2264" t="s"/>
      <c r="AX2264" t="s"/>
      <c r="AY2264" t="n">
        <v>6713385</v>
      </c>
      <c r="AZ2264" t="s">
        <v>3268</v>
      </c>
      <c r="BA2264" t="s"/>
      <c r="BB2264" t="n">
        <v>4498168</v>
      </c>
      <c r="BC2264" t="n">
        <v>98.9310246984996</v>
      </c>
      <c r="BD2264" t="n">
        <v>8.0519391344528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95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3265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629.63</v>
      </c>
      <c r="L2265" t="s">
        <v>77</v>
      </c>
      <c r="M2265" t="s"/>
      <c r="N2265" t="s">
        <v>2054</v>
      </c>
      <c r="O2265" t="s">
        <v>79</v>
      </c>
      <c r="P2265" t="s">
        <v>3265</v>
      </c>
      <c r="Q2265" t="s"/>
      <c r="R2265" t="s">
        <v>359</v>
      </c>
      <c r="S2265" t="s">
        <v>3269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HYPERLINK("https://hotelmonitor-cachepage.eclerx.com/savepage/tk_1544250737336668_sr_2150.html","info")</f>
        <v/>
      </c>
      <c r="AA2265" t="n">
        <v>-6713385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372</v>
      </c>
      <c r="AQ2265" t="s">
        <v>91</v>
      </c>
      <c r="AR2265" t="s">
        <v>92</v>
      </c>
      <c r="AS2265" t="s"/>
      <c r="AT2265" t="s">
        <v>93</v>
      </c>
      <c r="AU2265" t="s"/>
      <c r="AV2265" t="s"/>
      <c r="AW2265" t="s"/>
      <c r="AX2265" t="s"/>
      <c r="AY2265" t="n">
        <v>6713385</v>
      </c>
      <c r="AZ2265" t="s">
        <v>3268</v>
      </c>
      <c r="BA2265" t="s"/>
      <c r="BB2265" t="n">
        <v>4498168</v>
      </c>
      <c r="BC2265" t="n">
        <v>98.9310246984996</v>
      </c>
      <c r="BD2265" t="n">
        <v>8.0519391344528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95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3265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1101.85</v>
      </c>
      <c r="L2266" t="s">
        <v>77</v>
      </c>
      <c r="M2266" t="s"/>
      <c r="N2266" t="s">
        <v>2054</v>
      </c>
      <c r="O2266" t="s">
        <v>79</v>
      </c>
      <c r="P2266" t="s">
        <v>3265</v>
      </c>
      <c r="Q2266" t="s"/>
      <c r="R2266" t="s">
        <v>359</v>
      </c>
      <c r="S2266" t="s">
        <v>2832</v>
      </c>
      <c r="T2266" t="s">
        <v>82</v>
      </c>
      <c r="U2266" t="s">
        <v>83</v>
      </c>
      <c r="V2266" t="s">
        <v>84</v>
      </c>
      <c r="W2266" t="s">
        <v>105</v>
      </c>
      <c r="X2266" t="s"/>
      <c r="Y2266" t="s">
        <v>86</v>
      </c>
      <c r="Z2266">
        <f>HYPERLINK("https://hotelmonitor-cachepage.eclerx.com/savepage/tk_1544250737336668_sr_2150.html","info")</f>
        <v/>
      </c>
      <c r="AA2266" t="n">
        <v>-6713385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372</v>
      </c>
      <c r="AQ2266" t="s">
        <v>91</v>
      </c>
      <c r="AR2266" t="s">
        <v>92</v>
      </c>
      <c r="AS2266" t="s"/>
      <c r="AT2266" t="s">
        <v>93</v>
      </c>
      <c r="AU2266" t="s"/>
      <c r="AV2266" t="s"/>
      <c r="AW2266" t="s"/>
      <c r="AX2266" t="s"/>
      <c r="AY2266" t="n">
        <v>6713385</v>
      </c>
      <c r="AZ2266" t="s">
        <v>3268</v>
      </c>
      <c r="BA2266" t="s"/>
      <c r="BB2266" t="n">
        <v>4498168</v>
      </c>
      <c r="BC2266" t="n">
        <v>98.9310246984996</v>
      </c>
      <c r="BD2266" t="n">
        <v>8.0519391344528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95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3265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834.6799999999999</v>
      </c>
      <c r="L2267" t="s">
        <v>77</v>
      </c>
      <c r="M2267" t="s"/>
      <c r="N2267" t="s">
        <v>2015</v>
      </c>
      <c r="O2267" t="s">
        <v>79</v>
      </c>
      <c r="P2267" t="s">
        <v>3265</v>
      </c>
      <c r="Q2267" t="s"/>
      <c r="R2267" t="s">
        <v>359</v>
      </c>
      <c r="S2267" t="s">
        <v>3270</v>
      </c>
      <c r="T2267" t="s">
        <v>82</v>
      </c>
      <c r="U2267" t="s">
        <v>83</v>
      </c>
      <c r="V2267" t="s">
        <v>84</v>
      </c>
      <c r="W2267" t="s">
        <v>105</v>
      </c>
      <c r="X2267" t="s"/>
      <c r="Y2267" t="s">
        <v>86</v>
      </c>
      <c r="Z2267">
        <f>HYPERLINK("https://hotelmonitor-cachepage.eclerx.com/savepage/tk_1544250737336668_sr_2150.html","info")</f>
        <v/>
      </c>
      <c r="AA2267" t="n">
        <v>-6713385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89</v>
      </c>
      <c r="AO2267" t="s">
        <v>3271</v>
      </c>
      <c r="AP2267" t="n">
        <v>372</v>
      </c>
      <c r="AQ2267" t="s">
        <v>91</v>
      </c>
      <c r="AR2267" t="s">
        <v>71</v>
      </c>
      <c r="AS2267" t="s"/>
      <c r="AT2267" t="s">
        <v>93</v>
      </c>
      <c r="AU2267" t="s"/>
      <c r="AV2267" t="s"/>
      <c r="AW2267" t="s"/>
      <c r="AX2267" t="s"/>
      <c r="AY2267" t="n">
        <v>6713385</v>
      </c>
      <c r="AZ2267" t="s">
        <v>3268</v>
      </c>
      <c r="BA2267" t="s"/>
      <c r="BB2267" t="n">
        <v>4498168</v>
      </c>
      <c r="BC2267" t="n">
        <v>98.9310246984996</v>
      </c>
      <c r="BD2267" t="n">
        <v>8.0519391344528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95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3272</v>
      </c>
      <c r="F2268" t="n">
        <v>3506295</v>
      </c>
      <c r="G2268" t="s">
        <v>74</v>
      </c>
      <c r="H2268" t="s">
        <v>75</v>
      </c>
      <c r="I2268" t="s"/>
      <c r="J2268" t="s">
        <v>76</v>
      </c>
      <c r="K2268" t="n">
        <v>3758.06</v>
      </c>
      <c r="L2268" t="s">
        <v>77</v>
      </c>
      <c r="M2268" t="s"/>
      <c r="N2268" t="s">
        <v>3273</v>
      </c>
      <c r="O2268" t="s">
        <v>79</v>
      </c>
      <c r="P2268" t="s">
        <v>3274</v>
      </c>
      <c r="Q2268" t="s"/>
      <c r="R2268" t="s">
        <v>148</v>
      </c>
      <c r="S2268" t="s">
        <v>3275</v>
      </c>
      <c r="T2268" t="s">
        <v>82</v>
      </c>
      <c r="U2268" t="s">
        <v>83</v>
      </c>
      <c r="V2268" t="s">
        <v>84</v>
      </c>
      <c r="W2268" t="s">
        <v>105</v>
      </c>
      <c r="X2268" t="s"/>
      <c r="Y2268" t="s">
        <v>86</v>
      </c>
      <c r="Z2268">
        <f>HYPERLINK("https://hotelmonitor-cachepage.eclerx.com/savepage/tk_1544249957583331_sr_2150.html","info")</f>
        <v/>
      </c>
      <c r="AA2268" t="n">
        <v>562501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89</v>
      </c>
      <c r="AO2268" t="s">
        <v>3276</v>
      </c>
      <c r="AP2268" t="n">
        <v>45</v>
      </c>
      <c r="AQ2268" t="s">
        <v>91</v>
      </c>
      <c r="AR2268" t="s">
        <v>71</v>
      </c>
      <c r="AS2268" t="s"/>
      <c r="AT2268" t="s">
        <v>93</v>
      </c>
      <c r="AU2268" t="s"/>
      <c r="AV2268" t="s"/>
      <c r="AW2268" t="s"/>
      <c r="AX2268" t="s"/>
      <c r="AY2268" t="n">
        <v>6713365</v>
      </c>
      <c r="AZ2268" t="s">
        <v>3277</v>
      </c>
      <c r="BA2268" t="s"/>
      <c r="BB2268" t="n">
        <v>2159589</v>
      </c>
      <c r="BC2268" t="n">
        <v>98.8202469346288</v>
      </c>
      <c r="BD2268" t="n">
        <v>8.04240901818415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95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3272</v>
      </c>
      <c r="F2269" t="n">
        <v>3506295</v>
      </c>
      <c r="G2269" t="s">
        <v>74</v>
      </c>
      <c r="H2269" t="s">
        <v>75</v>
      </c>
      <c r="I2269" t="s"/>
      <c r="J2269" t="s">
        <v>76</v>
      </c>
      <c r="K2269" t="n">
        <v>3758.06</v>
      </c>
      <c r="L2269" t="s">
        <v>77</v>
      </c>
      <c r="M2269" t="s"/>
      <c r="N2269" t="s">
        <v>3273</v>
      </c>
      <c r="O2269" t="s">
        <v>79</v>
      </c>
      <c r="P2269" t="s">
        <v>3274</v>
      </c>
      <c r="Q2269" t="s"/>
      <c r="R2269" t="s">
        <v>148</v>
      </c>
      <c r="S2269" t="s">
        <v>3275</v>
      </c>
      <c r="T2269" t="s">
        <v>82</v>
      </c>
      <c r="U2269" t="s">
        <v>83</v>
      </c>
      <c r="V2269" t="s">
        <v>84</v>
      </c>
      <c r="W2269" t="s">
        <v>105</v>
      </c>
      <c r="X2269" t="s"/>
      <c r="Y2269" t="s">
        <v>86</v>
      </c>
      <c r="Z2269">
        <f>HYPERLINK("https://hotelmonitor-cachepage.eclerx.com/savepage/tk_1544249957583331_sr_2150.html","info")</f>
        <v/>
      </c>
      <c r="AA2269" t="n">
        <v>562501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89</v>
      </c>
      <c r="AO2269" t="s">
        <v>3276</v>
      </c>
      <c r="AP2269" t="n">
        <v>45</v>
      </c>
      <c r="AQ2269" t="s">
        <v>91</v>
      </c>
      <c r="AR2269" t="s">
        <v>261</v>
      </c>
      <c r="AS2269" t="s"/>
      <c r="AT2269" t="s">
        <v>93</v>
      </c>
      <c r="AU2269" t="s"/>
      <c r="AV2269" t="s"/>
      <c r="AW2269" t="s"/>
      <c r="AX2269" t="s"/>
      <c r="AY2269" t="n">
        <v>6713365</v>
      </c>
      <c r="AZ2269" t="s">
        <v>3277</v>
      </c>
      <c r="BA2269" t="s"/>
      <c r="BB2269" t="n">
        <v>2159589</v>
      </c>
      <c r="BC2269" t="n">
        <v>98.8202469346288</v>
      </c>
      <c r="BD2269" t="n">
        <v>8.04240901818415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95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3272</v>
      </c>
      <c r="F2270" t="n">
        <v>3506295</v>
      </c>
      <c r="G2270" t="s">
        <v>74</v>
      </c>
      <c r="H2270" t="s">
        <v>75</v>
      </c>
      <c r="I2270" t="s"/>
      <c r="J2270" t="s">
        <v>76</v>
      </c>
      <c r="K2270" t="n">
        <v>4038.55</v>
      </c>
      <c r="L2270" t="s">
        <v>77</v>
      </c>
      <c r="M2270" t="s"/>
      <c r="N2270" t="s">
        <v>3273</v>
      </c>
      <c r="O2270" t="s">
        <v>79</v>
      </c>
      <c r="P2270" t="s">
        <v>3274</v>
      </c>
      <c r="Q2270" t="s"/>
      <c r="R2270" t="s">
        <v>148</v>
      </c>
      <c r="S2270" t="s">
        <v>3278</v>
      </c>
      <c r="T2270" t="s">
        <v>82</v>
      </c>
      <c r="U2270" t="s">
        <v>83</v>
      </c>
      <c r="V2270" t="s">
        <v>84</v>
      </c>
      <c r="W2270" t="s">
        <v>105</v>
      </c>
      <c r="X2270" t="s"/>
      <c r="Y2270" t="s">
        <v>86</v>
      </c>
      <c r="Z2270">
        <f>HYPERLINK("https://hotelmonitor-cachepage.eclerx.com/savepage/tk_1544249957583331_sr_2150.html","info")</f>
        <v/>
      </c>
      <c r="AA2270" t="n">
        <v>562501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45</v>
      </c>
      <c r="AQ2270" t="s">
        <v>91</v>
      </c>
      <c r="AR2270" t="s">
        <v>92</v>
      </c>
      <c r="AS2270" t="s"/>
      <c r="AT2270" t="s">
        <v>93</v>
      </c>
      <c r="AU2270" t="s"/>
      <c r="AV2270" t="s"/>
      <c r="AW2270" t="s"/>
      <c r="AX2270" t="s"/>
      <c r="AY2270" t="n">
        <v>6713365</v>
      </c>
      <c r="AZ2270" t="s">
        <v>3277</v>
      </c>
      <c r="BA2270" t="s"/>
      <c r="BB2270" t="n">
        <v>2159589</v>
      </c>
      <c r="BC2270" t="n">
        <v>98.8202469346288</v>
      </c>
      <c r="BD2270" t="n">
        <v>8.04240901818415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95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3272</v>
      </c>
      <c r="F2271" t="n">
        <v>3506295</v>
      </c>
      <c r="G2271" t="s">
        <v>74</v>
      </c>
      <c r="H2271" t="s">
        <v>75</v>
      </c>
      <c r="I2271" t="s"/>
      <c r="J2271" t="s">
        <v>76</v>
      </c>
      <c r="K2271" t="n">
        <v>4559.47</v>
      </c>
      <c r="L2271" t="s">
        <v>77</v>
      </c>
      <c r="M2271" t="s"/>
      <c r="N2271" t="s">
        <v>1189</v>
      </c>
      <c r="O2271" t="s">
        <v>79</v>
      </c>
      <c r="P2271" t="s">
        <v>3274</v>
      </c>
      <c r="Q2271" t="s"/>
      <c r="R2271" t="s">
        <v>148</v>
      </c>
      <c r="S2271" t="s">
        <v>3279</v>
      </c>
      <c r="T2271" t="s">
        <v>82</v>
      </c>
      <c r="U2271" t="s">
        <v>83</v>
      </c>
      <c r="V2271" t="s">
        <v>84</v>
      </c>
      <c r="W2271" t="s">
        <v>105</v>
      </c>
      <c r="X2271" t="s"/>
      <c r="Y2271" t="s">
        <v>86</v>
      </c>
      <c r="Z2271">
        <f>HYPERLINK("https://hotelmonitor-cachepage.eclerx.com/savepage/tk_1544249957583331_sr_2150.html","info")</f>
        <v/>
      </c>
      <c r="AA2271" t="n">
        <v>562501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89</v>
      </c>
      <c r="AO2271" t="s">
        <v>3280</v>
      </c>
      <c r="AP2271" t="n">
        <v>45</v>
      </c>
      <c r="AQ2271" t="s">
        <v>91</v>
      </c>
      <c r="AR2271" t="s">
        <v>71</v>
      </c>
      <c r="AS2271" t="s"/>
      <c r="AT2271" t="s">
        <v>93</v>
      </c>
      <c r="AU2271" t="s"/>
      <c r="AV2271" t="s"/>
      <c r="AW2271" t="s"/>
      <c r="AX2271" t="s"/>
      <c r="AY2271" t="n">
        <v>6713365</v>
      </c>
      <c r="AZ2271" t="s">
        <v>3277</v>
      </c>
      <c r="BA2271" t="s"/>
      <c r="BB2271" t="n">
        <v>2159589</v>
      </c>
      <c r="BC2271" t="n">
        <v>98.8202469346288</v>
      </c>
      <c r="BD2271" t="n">
        <v>8.04240901818415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95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3272</v>
      </c>
      <c r="F2272" t="n">
        <v>3506295</v>
      </c>
      <c r="G2272" t="s">
        <v>74</v>
      </c>
      <c r="H2272" t="s">
        <v>75</v>
      </c>
      <c r="I2272" t="s"/>
      <c r="J2272" t="s">
        <v>76</v>
      </c>
      <c r="K2272" t="n">
        <v>4559.47</v>
      </c>
      <c r="L2272" t="s">
        <v>77</v>
      </c>
      <c r="M2272" t="s"/>
      <c r="N2272" t="s">
        <v>1189</v>
      </c>
      <c r="O2272" t="s">
        <v>79</v>
      </c>
      <c r="P2272" t="s">
        <v>3274</v>
      </c>
      <c r="Q2272" t="s"/>
      <c r="R2272" t="s">
        <v>148</v>
      </c>
      <c r="S2272" t="s">
        <v>3279</v>
      </c>
      <c r="T2272" t="s">
        <v>82</v>
      </c>
      <c r="U2272" t="s">
        <v>83</v>
      </c>
      <c r="V2272" t="s">
        <v>84</v>
      </c>
      <c r="W2272" t="s">
        <v>105</v>
      </c>
      <c r="X2272" t="s"/>
      <c r="Y2272" t="s">
        <v>86</v>
      </c>
      <c r="Z2272">
        <f>HYPERLINK("https://hotelmonitor-cachepage.eclerx.com/savepage/tk_1544249957583331_sr_2150.html","info")</f>
        <v/>
      </c>
      <c r="AA2272" t="n">
        <v>562501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89</v>
      </c>
      <c r="AO2272" t="s">
        <v>3280</v>
      </c>
      <c r="AP2272" t="n">
        <v>45</v>
      </c>
      <c r="AQ2272" t="s">
        <v>91</v>
      </c>
      <c r="AR2272" t="s">
        <v>261</v>
      </c>
      <c r="AS2272" t="s"/>
      <c r="AT2272" t="s">
        <v>93</v>
      </c>
      <c r="AU2272" t="s"/>
      <c r="AV2272" t="s"/>
      <c r="AW2272" t="s"/>
      <c r="AX2272" t="s"/>
      <c r="AY2272" t="n">
        <v>6713365</v>
      </c>
      <c r="AZ2272" t="s">
        <v>3277</v>
      </c>
      <c r="BA2272" t="s"/>
      <c r="BB2272" t="n">
        <v>2159589</v>
      </c>
      <c r="BC2272" t="n">
        <v>98.8202469346288</v>
      </c>
      <c r="BD2272" t="n">
        <v>8.04240901818415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95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3272</v>
      </c>
      <c r="F2273" t="n">
        <v>3506295</v>
      </c>
      <c r="G2273" t="s">
        <v>74</v>
      </c>
      <c r="H2273" t="s">
        <v>75</v>
      </c>
      <c r="I2273" t="s"/>
      <c r="J2273" t="s">
        <v>76</v>
      </c>
      <c r="K2273" t="n">
        <v>4847.72</v>
      </c>
      <c r="L2273" t="s">
        <v>77</v>
      </c>
      <c r="M2273" t="s"/>
      <c r="N2273" t="s">
        <v>1189</v>
      </c>
      <c r="O2273" t="s">
        <v>79</v>
      </c>
      <c r="P2273" t="s">
        <v>3274</v>
      </c>
      <c r="Q2273" t="s"/>
      <c r="R2273" t="s">
        <v>148</v>
      </c>
      <c r="S2273" t="s">
        <v>3281</v>
      </c>
      <c r="T2273" t="s">
        <v>82</v>
      </c>
      <c r="U2273" t="s">
        <v>83</v>
      </c>
      <c r="V2273" t="s">
        <v>84</v>
      </c>
      <c r="W2273" t="s">
        <v>105</v>
      </c>
      <c r="X2273" t="s"/>
      <c r="Y2273" t="s">
        <v>86</v>
      </c>
      <c r="Z2273">
        <f>HYPERLINK("https://hotelmonitor-cachepage.eclerx.com/savepage/tk_1544249957583331_sr_2150.html","info")</f>
        <v/>
      </c>
      <c r="AA2273" t="n">
        <v>562501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45</v>
      </c>
      <c r="AQ2273" t="s">
        <v>91</v>
      </c>
      <c r="AR2273" t="s">
        <v>92</v>
      </c>
      <c r="AS2273" t="s"/>
      <c r="AT2273" t="s">
        <v>93</v>
      </c>
      <c r="AU2273" t="s"/>
      <c r="AV2273" t="s"/>
      <c r="AW2273" t="s"/>
      <c r="AX2273" t="s"/>
      <c r="AY2273" t="n">
        <v>6713365</v>
      </c>
      <c r="AZ2273" t="s">
        <v>3277</v>
      </c>
      <c r="BA2273" t="s"/>
      <c r="BB2273" t="n">
        <v>2159589</v>
      </c>
      <c r="BC2273" t="n">
        <v>98.8202469346288</v>
      </c>
      <c r="BD2273" t="n">
        <v>8.04240901818415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95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3272</v>
      </c>
      <c r="F2274" t="n">
        <v>3506295</v>
      </c>
      <c r="G2274" t="s">
        <v>74</v>
      </c>
      <c r="H2274" t="s">
        <v>75</v>
      </c>
      <c r="I2274" t="s"/>
      <c r="J2274" t="s">
        <v>76</v>
      </c>
      <c r="K2274" t="n">
        <v>5224.67</v>
      </c>
      <c r="L2274" t="s">
        <v>77</v>
      </c>
      <c r="M2274" t="s"/>
      <c r="N2274" t="s">
        <v>3282</v>
      </c>
      <c r="O2274" t="s">
        <v>79</v>
      </c>
      <c r="P2274" t="s">
        <v>3274</v>
      </c>
      <c r="Q2274" t="s"/>
      <c r="R2274" t="s">
        <v>148</v>
      </c>
      <c r="S2274" t="s">
        <v>3283</v>
      </c>
      <c r="T2274" t="s">
        <v>82</v>
      </c>
      <c r="U2274" t="s">
        <v>83</v>
      </c>
      <c r="V2274" t="s">
        <v>84</v>
      </c>
      <c r="W2274" t="s">
        <v>105</v>
      </c>
      <c r="X2274" t="s"/>
      <c r="Y2274" t="s">
        <v>86</v>
      </c>
      <c r="Z2274">
        <f>HYPERLINK("https://hotelmonitor-cachepage.eclerx.com/savepage/tk_1544249957583331_sr_2150.html","info")</f>
        <v/>
      </c>
      <c r="AA2274" t="n">
        <v>562501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89</v>
      </c>
      <c r="AO2274" t="s">
        <v>3284</v>
      </c>
      <c r="AP2274" t="n">
        <v>45</v>
      </c>
      <c r="AQ2274" t="s">
        <v>91</v>
      </c>
      <c r="AR2274" t="s">
        <v>71</v>
      </c>
      <c r="AS2274" t="s"/>
      <c r="AT2274" t="s">
        <v>93</v>
      </c>
      <c r="AU2274" t="s"/>
      <c r="AV2274" t="s"/>
      <c r="AW2274" t="s"/>
      <c r="AX2274" t="s"/>
      <c r="AY2274" t="n">
        <v>6713365</v>
      </c>
      <c r="AZ2274" t="s">
        <v>3277</v>
      </c>
      <c r="BA2274" t="s"/>
      <c r="BB2274" t="n">
        <v>2159589</v>
      </c>
      <c r="BC2274" t="n">
        <v>98.8202469346288</v>
      </c>
      <c r="BD2274" t="n">
        <v>8.04240901818415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95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3272</v>
      </c>
      <c r="F2275" t="n">
        <v>3506295</v>
      </c>
      <c r="G2275" t="s">
        <v>74</v>
      </c>
      <c r="H2275" t="s">
        <v>75</v>
      </c>
      <c r="I2275" t="s"/>
      <c r="J2275" t="s">
        <v>76</v>
      </c>
      <c r="K2275" t="n">
        <v>5224.67</v>
      </c>
      <c r="L2275" t="s">
        <v>77</v>
      </c>
      <c r="M2275" t="s"/>
      <c r="N2275" t="s">
        <v>3282</v>
      </c>
      <c r="O2275" t="s">
        <v>79</v>
      </c>
      <c r="P2275" t="s">
        <v>3274</v>
      </c>
      <c r="Q2275" t="s"/>
      <c r="R2275" t="s">
        <v>148</v>
      </c>
      <c r="S2275" t="s">
        <v>3283</v>
      </c>
      <c r="T2275" t="s">
        <v>82</v>
      </c>
      <c r="U2275" t="s">
        <v>83</v>
      </c>
      <c r="V2275" t="s">
        <v>84</v>
      </c>
      <c r="W2275" t="s">
        <v>105</v>
      </c>
      <c r="X2275" t="s"/>
      <c r="Y2275" t="s">
        <v>86</v>
      </c>
      <c r="Z2275">
        <f>HYPERLINK("https://hotelmonitor-cachepage.eclerx.com/savepage/tk_1544249957583331_sr_2150.html","info")</f>
        <v/>
      </c>
      <c r="AA2275" t="n">
        <v>562501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89</v>
      </c>
      <c r="AO2275" t="s">
        <v>3284</v>
      </c>
      <c r="AP2275" t="n">
        <v>45</v>
      </c>
      <c r="AQ2275" t="s">
        <v>91</v>
      </c>
      <c r="AR2275" t="s">
        <v>261</v>
      </c>
      <c r="AS2275" t="s"/>
      <c r="AT2275" t="s">
        <v>93</v>
      </c>
      <c r="AU2275" t="s"/>
      <c r="AV2275" t="s"/>
      <c r="AW2275" t="s"/>
      <c r="AX2275" t="s"/>
      <c r="AY2275" t="n">
        <v>6713365</v>
      </c>
      <c r="AZ2275" t="s">
        <v>3277</v>
      </c>
      <c r="BA2275" t="s"/>
      <c r="BB2275" t="n">
        <v>2159589</v>
      </c>
      <c r="BC2275" t="n">
        <v>98.8202469346288</v>
      </c>
      <c r="BD2275" t="n">
        <v>8.04240901818415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95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3272</v>
      </c>
      <c r="F2276" t="n">
        <v>3506295</v>
      </c>
      <c r="G2276" t="s">
        <v>74</v>
      </c>
      <c r="H2276" t="s">
        <v>75</v>
      </c>
      <c r="I2276" t="s"/>
      <c r="J2276" t="s">
        <v>76</v>
      </c>
      <c r="K2276" t="n">
        <v>5509.93</v>
      </c>
      <c r="L2276" t="s">
        <v>77</v>
      </c>
      <c r="M2276" t="s"/>
      <c r="N2276" t="s">
        <v>766</v>
      </c>
      <c r="O2276" t="s">
        <v>79</v>
      </c>
      <c r="P2276" t="s">
        <v>3274</v>
      </c>
      <c r="Q2276" t="s"/>
      <c r="R2276" t="s">
        <v>148</v>
      </c>
      <c r="S2276" t="s">
        <v>3285</v>
      </c>
      <c r="T2276" t="s">
        <v>82</v>
      </c>
      <c r="U2276" t="s">
        <v>83</v>
      </c>
      <c r="V2276" t="s">
        <v>84</v>
      </c>
      <c r="W2276" t="s">
        <v>105</v>
      </c>
      <c r="X2276" t="s"/>
      <c r="Y2276" t="s">
        <v>86</v>
      </c>
      <c r="Z2276">
        <f>HYPERLINK("https://hotelmonitor-cachepage.eclerx.com/savepage/tk_1544249957583331_sr_2150.html","info")</f>
        <v/>
      </c>
      <c r="AA2276" t="n">
        <v>562501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89</v>
      </c>
      <c r="AO2276" t="s">
        <v>3286</v>
      </c>
      <c r="AP2276" t="n">
        <v>45</v>
      </c>
      <c r="AQ2276" t="s">
        <v>91</v>
      </c>
      <c r="AR2276" t="s">
        <v>71</v>
      </c>
      <c r="AS2276" t="s"/>
      <c r="AT2276" t="s">
        <v>93</v>
      </c>
      <c r="AU2276" t="s"/>
      <c r="AV2276" t="s"/>
      <c r="AW2276" t="s"/>
      <c r="AX2276" t="s"/>
      <c r="AY2276" t="n">
        <v>6713365</v>
      </c>
      <c r="AZ2276" t="s">
        <v>3277</v>
      </c>
      <c r="BA2276" t="s"/>
      <c r="BB2276" t="n">
        <v>2159589</v>
      </c>
      <c r="BC2276" t="n">
        <v>98.8202469346288</v>
      </c>
      <c r="BD2276" t="n">
        <v>8.04240901818415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95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3272</v>
      </c>
      <c r="F2277" t="n">
        <v>3506295</v>
      </c>
      <c r="G2277" t="s">
        <v>74</v>
      </c>
      <c r="H2277" t="s">
        <v>75</v>
      </c>
      <c r="I2277" t="s"/>
      <c r="J2277" t="s">
        <v>76</v>
      </c>
      <c r="K2277" t="n">
        <v>5509.93</v>
      </c>
      <c r="L2277" t="s">
        <v>77</v>
      </c>
      <c r="M2277" t="s"/>
      <c r="N2277" t="s">
        <v>766</v>
      </c>
      <c r="O2277" t="s">
        <v>79</v>
      </c>
      <c r="P2277" t="s">
        <v>3274</v>
      </c>
      <c r="Q2277" t="s"/>
      <c r="R2277" t="s">
        <v>148</v>
      </c>
      <c r="S2277" t="s">
        <v>3285</v>
      </c>
      <c r="T2277" t="s">
        <v>82</v>
      </c>
      <c r="U2277" t="s">
        <v>83</v>
      </c>
      <c r="V2277" t="s">
        <v>84</v>
      </c>
      <c r="W2277" t="s">
        <v>105</v>
      </c>
      <c r="X2277" t="s"/>
      <c r="Y2277" t="s">
        <v>86</v>
      </c>
      <c r="Z2277">
        <f>HYPERLINK("https://hotelmonitor-cachepage.eclerx.com/savepage/tk_1544249957583331_sr_2150.html","info")</f>
        <v/>
      </c>
      <c r="AA2277" t="n">
        <v>562501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89</v>
      </c>
      <c r="AO2277" t="s">
        <v>3286</v>
      </c>
      <c r="AP2277" t="n">
        <v>45</v>
      </c>
      <c r="AQ2277" t="s">
        <v>91</v>
      </c>
      <c r="AR2277" t="s">
        <v>261</v>
      </c>
      <c r="AS2277" t="s"/>
      <c r="AT2277" t="s">
        <v>93</v>
      </c>
      <c r="AU2277" t="s"/>
      <c r="AV2277" t="s"/>
      <c r="AW2277" t="s"/>
      <c r="AX2277" t="s"/>
      <c r="AY2277" t="n">
        <v>6713365</v>
      </c>
      <c r="AZ2277" t="s">
        <v>3277</v>
      </c>
      <c r="BA2277" t="s"/>
      <c r="BB2277" t="n">
        <v>2159589</v>
      </c>
      <c r="BC2277" t="n">
        <v>98.8202469346288</v>
      </c>
      <c r="BD2277" t="n">
        <v>8.04240901818415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95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3272</v>
      </c>
      <c r="F2278" t="n">
        <v>3506295</v>
      </c>
      <c r="G2278" t="s">
        <v>74</v>
      </c>
      <c r="H2278" t="s">
        <v>75</v>
      </c>
      <c r="I2278" t="s"/>
      <c r="J2278" t="s">
        <v>76</v>
      </c>
      <c r="K2278" t="n">
        <v>5554.97</v>
      </c>
      <c r="L2278" t="s">
        <v>77</v>
      </c>
      <c r="M2278" t="s"/>
      <c r="N2278" t="s">
        <v>3282</v>
      </c>
      <c r="O2278" t="s">
        <v>79</v>
      </c>
      <c r="P2278" t="s">
        <v>3274</v>
      </c>
      <c r="Q2278" t="s"/>
      <c r="R2278" t="s">
        <v>148</v>
      </c>
      <c r="S2278" t="s">
        <v>3287</v>
      </c>
      <c r="T2278" t="s">
        <v>82</v>
      </c>
      <c r="U2278" t="s">
        <v>83</v>
      </c>
      <c r="V2278" t="s">
        <v>84</v>
      </c>
      <c r="W2278" t="s">
        <v>105</v>
      </c>
      <c r="X2278" t="s"/>
      <c r="Y2278" t="s">
        <v>86</v>
      </c>
      <c r="Z2278">
        <f>HYPERLINK("https://hotelmonitor-cachepage.eclerx.com/savepage/tk_1544249957583331_sr_2150.html","info")</f>
        <v/>
      </c>
      <c r="AA2278" t="n">
        <v>562501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45</v>
      </c>
      <c r="AQ2278" t="s">
        <v>91</v>
      </c>
      <c r="AR2278" t="s">
        <v>92</v>
      </c>
      <c r="AS2278" t="s"/>
      <c r="AT2278" t="s">
        <v>93</v>
      </c>
      <c r="AU2278" t="s"/>
      <c r="AV2278" t="s"/>
      <c r="AW2278" t="s"/>
      <c r="AX2278" t="s"/>
      <c r="AY2278" t="n">
        <v>6713365</v>
      </c>
      <c r="AZ2278" t="s">
        <v>3277</v>
      </c>
      <c r="BA2278" t="s"/>
      <c r="BB2278" t="n">
        <v>2159589</v>
      </c>
      <c r="BC2278" t="n">
        <v>98.8202469346288</v>
      </c>
      <c r="BD2278" t="n">
        <v>8.04240901818415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95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3272</v>
      </c>
      <c r="F2279" t="n">
        <v>3506295</v>
      </c>
      <c r="G2279" t="s">
        <v>74</v>
      </c>
      <c r="H2279" t="s">
        <v>75</v>
      </c>
      <c r="I2279" t="s"/>
      <c r="J2279" t="s">
        <v>76</v>
      </c>
      <c r="K2279" t="n">
        <v>5858.27</v>
      </c>
      <c r="L2279" t="s">
        <v>77</v>
      </c>
      <c r="M2279" t="s"/>
      <c r="N2279" t="s">
        <v>766</v>
      </c>
      <c r="O2279" t="s">
        <v>79</v>
      </c>
      <c r="P2279" t="s">
        <v>3274</v>
      </c>
      <c r="Q2279" t="s"/>
      <c r="R2279" t="s">
        <v>148</v>
      </c>
      <c r="S2279" t="s">
        <v>3288</v>
      </c>
      <c r="T2279" t="s">
        <v>82</v>
      </c>
      <c r="U2279" t="s">
        <v>83</v>
      </c>
      <c r="V2279" t="s">
        <v>84</v>
      </c>
      <c r="W2279" t="s">
        <v>105</v>
      </c>
      <c r="X2279" t="s"/>
      <c r="Y2279" t="s">
        <v>86</v>
      </c>
      <c r="Z2279">
        <f>HYPERLINK("https://hotelmonitor-cachepage.eclerx.com/savepage/tk_1544249957583331_sr_2150.html","info")</f>
        <v/>
      </c>
      <c r="AA2279" t="n">
        <v>562501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45</v>
      </c>
      <c r="AQ2279" t="s">
        <v>91</v>
      </c>
      <c r="AR2279" t="s">
        <v>92</v>
      </c>
      <c r="AS2279" t="s"/>
      <c r="AT2279" t="s">
        <v>93</v>
      </c>
      <c r="AU2279" t="s"/>
      <c r="AV2279" t="s"/>
      <c r="AW2279" t="s"/>
      <c r="AX2279" t="s"/>
      <c r="AY2279" t="n">
        <v>6713365</v>
      </c>
      <c r="AZ2279" t="s">
        <v>3277</v>
      </c>
      <c r="BA2279" t="s"/>
      <c r="BB2279" t="n">
        <v>2159589</v>
      </c>
      <c r="BC2279" t="n">
        <v>98.8202469346288</v>
      </c>
      <c r="BD2279" t="n">
        <v>8.04240901818415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95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3272</v>
      </c>
      <c r="F2280" t="n">
        <v>3506295</v>
      </c>
      <c r="G2280" t="s">
        <v>74</v>
      </c>
      <c r="H2280" t="s">
        <v>75</v>
      </c>
      <c r="I2280" t="s"/>
      <c r="J2280" t="s">
        <v>76</v>
      </c>
      <c r="K2280" t="n">
        <v>12315.46</v>
      </c>
      <c r="L2280" t="s">
        <v>77</v>
      </c>
      <c r="M2280" t="s"/>
      <c r="N2280" t="s">
        <v>3289</v>
      </c>
      <c r="O2280" t="s">
        <v>79</v>
      </c>
      <c r="P2280" t="s">
        <v>3274</v>
      </c>
      <c r="Q2280" t="s"/>
      <c r="R2280" t="s">
        <v>148</v>
      </c>
      <c r="S2280" t="s">
        <v>3290</v>
      </c>
      <c r="T2280" t="s">
        <v>82</v>
      </c>
      <c r="U2280" t="s">
        <v>83</v>
      </c>
      <c r="V2280" t="s">
        <v>84</v>
      </c>
      <c r="W2280" t="s">
        <v>105</v>
      </c>
      <c r="X2280" t="s"/>
      <c r="Y2280" t="s">
        <v>86</v>
      </c>
      <c r="Z2280">
        <f>HYPERLINK("https://hotelmonitor-cachepage.eclerx.com/savepage/tk_1544249957583331_sr_2150.html","info")</f>
        <v/>
      </c>
      <c r="AA2280" t="n">
        <v>562501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89</v>
      </c>
      <c r="AO2280" t="s">
        <v>3291</v>
      </c>
      <c r="AP2280" t="n">
        <v>45</v>
      </c>
      <c r="AQ2280" t="s">
        <v>91</v>
      </c>
      <c r="AR2280" t="s">
        <v>71</v>
      </c>
      <c r="AS2280" t="s"/>
      <c r="AT2280" t="s">
        <v>93</v>
      </c>
      <c r="AU2280" t="s"/>
      <c r="AV2280" t="s"/>
      <c r="AW2280" t="s"/>
      <c r="AX2280" t="s"/>
      <c r="AY2280" t="n">
        <v>6713365</v>
      </c>
      <c r="AZ2280" t="s">
        <v>3277</v>
      </c>
      <c r="BA2280" t="s"/>
      <c r="BB2280" t="n">
        <v>2159589</v>
      </c>
      <c r="BC2280" t="n">
        <v>98.8202469346288</v>
      </c>
      <c r="BD2280" t="n">
        <v>8.04240901818415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95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3272</v>
      </c>
      <c r="F2281" t="n">
        <v>3506295</v>
      </c>
      <c r="G2281" t="s">
        <v>74</v>
      </c>
      <c r="H2281" t="s">
        <v>75</v>
      </c>
      <c r="I2281" t="s"/>
      <c r="J2281" t="s">
        <v>76</v>
      </c>
      <c r="K2281" t="n">
        <v>12315.46</v>
      </c>
      <c r="L2281" t="s">
        <v>77</v>
      </c>
      <c r="M2281" t="s"/>
      <c r="N2281" t="s">
        <v>3289</v>
      </c>
      <c r="O2281" t="s">
        <v>79</v>
      </c>
      <c r="P2281" t="s">
        <v>3274</v>
      </c>
      <c r="Q2281" t="s"/>
      <c r="R2281" t="s">
        <v>148</v>
      </c>
      <c r="S2281" t="s">
        <v>3290</v>
      </c>
      <c r="T2281" t="s">
        <v>82</v>
      </c>
      <c r="U2281" t="s">
        <v>83</v>
      </c>
      <c r="V2281" t="s">
        <v>84</v>
      </c>
      <c r="W2281" t="s">
        <v>105</v>
      </c>
      <c r="X2281" t="s"/>
      <c r="Y2281" t="s">
        <v>86</v>
      </c>
      <c r="Z2281">
        <f>HYPERLINK("https://hotelmonitor-cachepage.eclerx.com/savepage/tk_1544249957583331_sr_2150.html","info")</f>
        <v/>
      </c>
      <c r="AA2281" t="n">
        <v>562501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89</v>
      </c>
      <c r="AO2281" t="s">
        <v>3291</v>
      </c>
      <c r="AP2281" t="n">
        <v>45</v>
      </c>
      <c r="AQ2281" t="s">
        <v>91</v>
      </c>
      <c r="AR2281" t="s">
        <v>261</v>
      </c>
      <c r="AS2281" t="s"/>
      <c r="AT2281" t="s">
        <v>93</v>
      </c>
      <c r="AU2281" t="s"/>
      <c r="AV2281" t="s"/>
      <c r="AW2281" t="s"/>
      <c r="AX2281" t="s"/>
      <c r="AY2281" t="n">
        <v>6713365</v>
      </c>
      <c r="AZ2281" t="s">
        <v>3277</v>
      </c>
      <c r="BA2281" t="s"/>
      <c r="BB2281" t="n">
        <v>2159589</v>
      </c>
      <c r="BC2281" t="n">
        <v>98.8202469346288</v>
      </c>
      <c r="BD2281" t="n">
        <v>8.04240901818415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95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3272</v>
      </c>
      <c r="F2282" t="n">
        <v>3506295</v>
      </c>
      <c r="G2282" t="s">
        <v>74</v>
      </c>
      <c r="H2282" t="s">
        <v>75</v>
      </c>
      <c r="I2282" t="s"/>
      <c r="J2282" t="s">
        <v>76</v>
      </c>
      <c r="K2282" t="n">
        <v>13094.05</v>
      </c>
      <c r="L2282" t="s">
        <v>77</v>
      </c>
      <c r="M2282" t="s"/>
      <c r="N2282" t="s">
        <v>3292</v>
      </c>
      <c r="O2282" t="s">
        <v>79</v>
      </c>
      <c r="P2282" t="s">
        <v>3274</v>
      </c>
      <c r="Q2282" t="s"/>
      <c r="R2282" t="s">
        <v>148</v>
      </c>
      <c r="S2282" t="s">
        <v>3293</v>
      </c>
      <c r="T2282" t="s">
        <v>82</v>
      </c>
      <c r="U2282" t="s">
        <v>83</v>
      </c>
      <c r="V2282" t="s">
        <v>84</v>
      </c>
      <c r="W2282" t="s">
        <v>105</v>
      </c>
      <c r="X2282" t="s"/>
      <c r="Y2282" t="s">
        <v>86</v>
      </c>
      <c r="Z2282">
        <f>HYPERLINK("https://hotelmonitor-cachepage.eclerx.com/savepage/tk_1544249957583331_sr_2150.html","info")</f>
        <v/>
      </c>
      <c r="AA2282" t="n">
        <v>562501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45</v>
      </c>
      <c r="AQ2282" t="s">
        <v>91</v>
      </c>
      <c r="AR2282" t="s">
        <v>92</v>
      </c>
      <c r="AS2282" t="s"/>
      <c r="AT2282" t="s">
        <v>93</v>
      </c>
      <c r="AU2282" t="s"/>
      <c r="AV2282" t="s"/>
      <c r="AW2282" t="s"/>
      <c r="AX2282" t="s"/>
      <c r="AY2282" t="n">
        <v>6713365</v>
      </c>
      <c r="AZ2282" t="s">
        <v>3277</v>
      </c>
      <c r="BA2282" t="s"/>
      <c r="BB2282" t="n">
        <v>2159589</v>
      </c>
      <c r="BC2282" t="n">
        <v>98.8202469346288</v>
      </c>
      <c r="BD2282" t="n">
        <v>8.04240901818415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95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3294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664.48</v>
      </c>
      <c r="L2283" t="s">
        <v>77</v>
      </c>
      <c r="M2283" t="s"/>
      <c r="N2283" t="s">
        <v>3295</v>
      </c>
      <c r="O2283" t="s">
        <v>79</v>
      </c>
      <c r="P2283" t="s">
        <v>3294</v>
      </c>
      <c r="Q2283" t="s"/>
      <c r="R2283" t="s">
        <v>115</v>
      </c>
      <c r="S2283" t="s">
        <v>3296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HYPERLINK("https://hotelmonitor-cachepage.eclerx.com/savepage/tk_15442505916176302_sr_2150.html","info")</f>
        <v/>
      </c>
      <c r="AA2283" t="n">
        <v>-3791644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319</v>
      </c>
      <c r="AQ2283" t="s">
        <v>91</v>
      </c>
      <c r="AR2283" t="s">
        <v>92</v>
      </c>
      <c r="AS2283" t="s"/>
      <c r="AT2283" t="s">
        <v>93</v>
      </c>
      <c r="AU2283" t="s"/>
      <c r="AV2283" t="s"/>
      <c r="AW2283" t="s"/>
      <c r="AX2283" t="s"/>
      <c r="AY2283" t="n">
        <v>3791644</v>
      </c>
      <c r="AZ2283" t="s">
        <v>3297</v>
      </c>
      <c r="BA2283" t="s"/>
      <c r="BB2283" t="n">
        <v>924368</v>
      </c>
      <c r="BC2283" t="n">
        <v>98.89654858969151</v>
      </c>
      <c r="BD2283" t="n">
        <v>8.07848213300079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95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3294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1261.68</v>
      </c>
      <c r="L2284" t="s">
        <v>77</v>
      </c>
      <c r="M2284" t="s"/>
      <c r="N2284" t="s">
        <v>3298</v>
      </c>
      <c r="O2284" t="s">
        <v>79</v>
      </c>
      <c r="P2284" t="s">
        <v>3294</v>
      </c>
      <c r="Q2284" t="s"/>
      <c r="R2284" t="s">
        <v>115</v>
      </c>
      <c r="S2284" t="s">
        <v>505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>
        <f>HYPERLINK("https://hotelmonitor-cachepage.eclerx.com/savepage/tk_15442505916176302_sr_2150.html","info")</f>
        <v/>
      </c>
      <c r="AA2284" t="n">
        <v>-3791644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319</v>
      </c>
      <c r="AQ2284" t="s">
        <v>91</v>
      </c>
      <c r="AR2284" t="s">
        <v>92</v>
      </c>
      <c r="AS2284" t="s"/>
      <c r="AT2284" t="s">
        <v>93</v>
      </c>
      <c r="AU2284" t="s"/>
      <c r="AV2284" t="s"/>
      <c r="AW2284" t="s"/>
      <c r="AX2284" t="s"/>
      <c r="AY2284" t="n">
        <v>3791644</v>
      </c>
      <c r="AZ2284" t="s">
        <v>3297</v>
      </c>
      <c r="BA2284" t="s"/>
      <c r="BB2284" t="n">
        <v>924368</v>
      </c>
      <c r="BC2284" t="n">
        <v>98.89654858969151</v>
      </c>
      <c r="BD2284" t="n">
        <v>8.07848213300079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95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3294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1295.66</v>
      </c>
      <c r="L2285" t="s">
        <v>77</v>
      </c>
      <c r="M2285" t="s"/>
      <c r="N2285" t="s">
        <v>1370</v>
      </c>
      <c r="O2285" t="s">
        <v>79</v>
      </c>
      <c r="P2285" t="s">
        <v>3294</v>
      </c>
      <c r="Q2285" t="s"/>
      <c r="R2285" t="s">
        <v>115</v>
      </c>
      <c r="S2285" t="s">
        <v>3299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>
        <f>HYPERLINK("https://hotelmonitor-cachepage.eclerx.com/savepage/tk_15442505916176302_sr_2150.html","info")</f>
        <v/>
      </c>
      <c r="AA2285" t="n">
        <v>-3791644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89</v>
      </c>
      <c r="AO2285" t="s">
        <v>2657</v>
      </c>
      <c r="AP2285" t="n">
        <v>319</v>
      </c>
      <c r="AQ2285" t="s">
        <v>91</v>
      </c>
      <c r="AR2285" t="s">
        <v>71</v>
      </c>
      <c r="AS2285" t="s"/>
      <c r="AT2285" t="s">
        <v>93</v>
      </c>
      <c r="AU2285" t="s"/>
      <c r="AV2285" t="s"/>
      <c r="AW2285" t="s"/>
      <c r="AX2285" t="s"/>
      <c r="AY2285" t="n">
        <v>3791644</v>
      </c>
      <c r="AZ2285" t="s">
        <v>3297</v>
      </c>
      <c r="BA2285" t="s"/>
      <c r="BB2285" t="n">
        <v>924368</v>
      </c>
      <c r="BC2285" t="n">
        <v>98.89654858969151</v>
      </c>
      <c r="BD2285" t="n">
        <v>8.07848213300079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95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3294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1295.66</v>
      </c>
      <c r="L2286" t="s">
        <v>77</v>
      </c>
      <c r="M2286" t="s"/>
      <c r="N2286" t="s">
        <v>1370</v>
      </c>
      <c r="O2286" t="s">
        <v>79</v>
      </c>
      <c r="P2286" t="s">
        <v>3294</v>
      </c>
      <c r="Q2286" t="s"/>
      <c r="R2286" t="s">
        <v>115</v>
      </c>
      <c r="S2286" t="s">
        <v>3299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>
        <f>HYPERLINK("https://hotelmonitor-cachepage.eclerx.com/savepage/tk_15442505916176302_sr_2150.html","info")</f>
        <v/>
      </c>
      <c r="AA2286" t="n">
        <v>-3791644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89</v>
      </c>
      <c r="AO2286" t="s">
        <v>2657</v>
      </c>
      <c r="AP2286" t="n">
        <v>319</v>
      </c>
      <c r="AQ2286" t="s">
        <v>91</v>
      </c>
      <c r="AR2286" t="s">
        <v>71</v>
      </c>
      <c r="AS2286" t="s"/>
      <c r="AT2286" t="s">
        <v>93</v>
      </c>
      <c r="AU2286" t="s"/>
      <c r="AV2286" t="s"/>
      <c r="AW2286" t="s"/>
      <c r="AX2286" t="s"/>
      <c r="AY2286" t="n">
        <v>3791644</v>
      </c>
      <c r="AZ2286" t="s">
        <v>3297</v>
      </c>
      <c r="BA2286" t="s"/>
      <c r="BB2286" t="n">
        <v>924368</v>
      </c>
      <c r="BC2286" t="n">
        <v>98.89654858969151</v>
      </c>
      <c r="BD2286" t="n">
        <v>8.07848213300079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95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3294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1295.66</v>
      </c>
      <c r="L2287" t="s">
        <v>77</v>
      </c>
      <c r="M2287" t="s"/>
      <c r="N2287" t="s">
        <v>1348</v>
      </c>
      <c r="O2287" t="s">
        <v>79</v>
      </c>
      <c r="P2287" t="s">
        <v>3294</v>
      </c>
      <c r="Q2287" t="s"/>
      <c r="R2287" t="s">
        <v>115</v>
      </c>
      <c r="S2287" t="s">
        <v>3299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>
        <f>HYPERLINK("https://hotelmonitor-cachepage.eclerx.com/savepage/tk_15442505916176302_sr_2150.html","info")</f>
        <v/>
      </c>
      <c r="AA2287" t="n">
        <v>-3791644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89</v>
      </c>
      <c r="AO2287" t="s">
        <v>2657</v>
      </c>
      <c r="AP2287" t="n">
        <v>319</v>
      </c>
      <c r="AQ2287" t="s">
        <v>91</v>
      </c>
      <c r="AR2287" t="s">
        <v>71</v>
      </c>
      <c r="AS2287" t="s"/>
      <c r="AT2287" t="s">
        <v>93</v>
      </c>
      <c r="AU2287" t="s"/>
      <c r="AV2287" t="s"/>
      <c r="AW2287" t="s"/>
      <c r="AX2287" t="s"/>
      <c r="AY2287" t="n">
        <v>3791644</v>
      </c>
      <c r="AZ2287" t="s">
        <v>3297</v>
      </c>
      <c r="BA2287" t="s"/>
      <c r="BB2287" t="n">
        <v>924368</v>
      </c>
      <c r="BC2287" t="n">
        <v>98.89654858969151</v>
      </c>
      <c r="BD2287" t="n">
        <v>8.07848213300079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95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3294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1295.66</v>
      </c>
      <c r="L2288" t="s">
        <v>77</v>
      </c>
      <c r="M2288" t="s"/>
      <c r="N2288" t="s">
        <v>1348</v>
      </c>
      <c r="O2288" t="s">
        <v>79</v>
      </c>
      <c r="P2288" t="s">
        <v>3294</v>
      </c>
      <c r="Q2288" t="s"/>
      <c r="R2288" t="s">
        <v>115</v>
      </c>
      <c r="S2288" t="s">
        <v>3299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>
        <f>HYPERLINK("https://hotelmonitor-cachepage.eclerx.com/savepage/tk_15442505916176302_sr_2150.html","info")</f>
        <v/>
      </c>
      <c r="AA2288" t="n">
        <v>-3791644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89</v>
      </c>
      <c r="AO2288" t="s">
        <v>2657</v>
      </c>
      <c r="AP2288" t="n">
        <v>319</v>
      </c>
      <c r="AQ2288" t="s">
        <v>91</v>
      </c>
      <c r="AR2288" t="s">
        <v>71</v>
      </c>
      <c r="AS2288" t="s"/>
      <c r="AT2288" t="s">
        <v>93</v>
      </c>
      <c r="AU2288" t="s"/>
      <c r="AV2288" t="s"/>
      <c r="AW2288" t="s"/>
      <c r="AX2288" t="s"/>
      <c r="AY2288" t="n">
        <v>3791644</v>
      </c>
      <c r="AZ2288" t="s">
        <v>3297</v>
      </c>
      <c r="BA2288" t="s"/>
      <c r="BB2288" t="n">
        <v>924368</v>
      </c>
      <c r="BC2288" t="n">
        <v>98.89654858969151</v>
      </c>
      <c r="BD2288" t="n">
        <v>8.07848213300079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95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3294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2519.34</v>
      </c>
      <c r="L2289" t="s">
        <v>77</v>
      </c>
      <c r="M2289" t="s"/>
      <c r="N2289" t="s">
        <v>229</v>
      </c>
      <c r="O2289" t="s">
        <v>79</v>
      </c>
      <c r="P2289" t="s">
        <v>3294</v>
      </c>
      <c r="Q2289" t="s"/>
      <c r="R2289" t="s">
        <v>115</v>
      </c>
      <c r="S2289" t="s">
        <v>3300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>
        <f>HYPERLINK("https://hotelmonitor-cachepage.eclerx.com/savepage/tk_15442505916176302_sr_2150.html","info")</f>
        <v/>
      </c>
      <c r="AA2289" t="n">
        <v>-3791644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89</v>
      </c>
      <c r="AO2289" t="s">
        <v>3301</v>
      </c>
      <c r="AP2289" t="n">
        <v>319</v>
      </c>
      <c r="AQ2289" t="s">
        <v>91</v>
      </c>
      <c r="AR2289" t="s">
        <v>71</v>
      </c>
      <c r="AS2289" t="s"/>
      <c r="AT2289" t="s">
        <v>93</v>
      </c>
      <c r="AU2289" t="s"/>
      <c r="AV2289" t="s"/>
      <c r="AW2289" t="s"/>
      <c r="AX2289" t="s"/>
      <c r="AY2289" t="n">
        <v>3791644</v>
      </c>
      <c r="AZ2289" t="s">
        <v>3297</v>
      </c>
      <c r="BA2289" t="s"/>
      <c r="BB2289" t="n">
        <v>924368</v>
      </c>
      <c r="BC2289" t="n">
        <v>98.89654858969151</v>
      </c>
      <c r="BD2289" t="n">
        <v>8.07848213300079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95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3294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2519.34</v>
      </c>
      <c r="L2290" t="s">
        <v>77</v>
      </c>
      <c r="M2290" t="s"/>
      <c r="N2290" t="s">
        <v>229</v>
      </c>
      <c r="O2290" t="s">
        <v>79</v>
      </c>
      <c r="P2290" t="s">
        <v>3294</v>
      </c>
      <c r="Q2290" t="s"/>
      <c r="R2290" t="s">
        <v>115</v>
      </c>
      <c r="S2290" t="s">
        <v>3300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>
        <f>HYPERLINK("https://hotelmonitor-cachepage.eclerx.com/savepage/tk_15442505916176302_sr_2150.html","info")</f>
        <v/>
      </c>
      <c r="AA2290" t="n">
        <v>-3791644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89</v>
      </c>
      <c r="AO2290" t="s">
        <v>3301</v>
      </c>
      <c r="AP2290" t="n">
        <v>319</v>
      </c>
      <c r="AQ2290" t="s">
        <v>91</v>
      </c>
      <c r="AR2290" t="s">
        <v>71</v>
      </c>
      <c r="AS2290" t="s"/>
      <c r="AT2290" t="s">
        <v>93</v>
      </c>
      <c r="AU2290" t="s"/>
      <c r="AV2290" t="s"/>
      <c r="AW2290" t="s"/>
      <c r="AX2290" t="s"/>
      <c r="AY2290" t="n">
        <v>3791644</v>
      </c>
      <c r="AZ2290" t="s">
        <v>3297</v>
      </c>
      <c r="BA2290" t="s"/>
      <c r="BB2290" t="n">
        <v>924368</v>
      </c>
      <c r="BC2290" t="n">
        <v>98.89654858969151</v>
      </c>
      <c r="BD2290" t="n">
        <v>8.07848213300079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95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3302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7861.44</v>
      </c>
      <c r="L2291" t="s">
        <v>77</v>
      </c>
      <c r="M2291" t="s"/>
      <c r="N2291" t="s">
        <v>3303</v>
      </c>
      <c r="O2291" t="s">
        <v>79</v>
      </c>
      <c r="P2291" t="s">
        <v>3302</v>
      </c>
      <c r="Q2291" t="s"/>
      <c r="R2291" t="s">
        <v>148</v>
      </c>
      <c r="S2291" t="s">
        <v>3304</v>
      </c>
      <c r="T2291" t="s">
        <v>82</v>
      </c>
      <c r="U2291" t="s">
        <v>83</v>
      </c>
      <c r="V2291" t="s">
        <v>84</v>
      </c>
      <c r="W2291" t="s">
        <v>105</v>
      </c>
      <c r="X2291" t="s"/>
      <c r="Y2291" t="s">
        <v>86</v>
      </c>
      <c r="Z2291">
        <f>HYPERLINK("https://hotelmonitor-cachepage.eclerx.com/savepage/tk_1544250107927252_sr_2150.html","info")</f>
        <v/>
      </c>
      <c r="AA2291" t="n">
        <v>-4750944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89</v>
      </c>
      <c r="AO2291" t="s">
        <v>3305</v>
      </c>
      <c r="AP2291" t="n">
        <v>119</v>
      </c>
      <c r="AQ2291" t="s">
        <v>91</v>
      </c>
      <c r="AR2291" t="s">
        <v>71</v>
      </c>
      <c r="AS2291" t="s"/>
      <c r="AT2291" t="s">
        <v>93</v>
      </c>
      <c r="AU2291" t="s"/>
      <c r="AV2291" t="s"/>
      <c r="AW2291" t="s"/>
      <c r="AX2291" t="s"/>
      <c r="AY2291" t="n">
        <v>4750944</v>
      </c>
      <c r="AZ2291" t="s">
        <v>3306</v>
      </c>
      <c r="BA2291" t="s"/>
      <c r="BB2291" t="n">
        <v>1602865</v>
      </c>
      <c r="BC2291" t="n">
        <v>98.792839050293</v>
      </c>
      <c r="BD2291" t="n">
        <v>8.05818028501546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95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3302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7861.44</v>
      </c>
      <c r="L2292" t="s">
        <v>77</v>
      </c>
      <c r="M2292" t="s"/>
      <c r="N2292" t="s">
        <v>3303</v>
      </c>
      <c r="O2292" t="s">
        <v>79</v>
      </c>
      <c r="P2292" t="s">
        <v>3302</v>
      </c>
      <c r="Q2292" t="s"/>
      <c r="R2292" t="s">
        <v>148</v>
      </c>
      <c r="S2292" t="s">
        <v>3304</v>
      </c>
      <c r="T2292" t="s">
        <v>82</v>
      </c>
      <c r="U2292" t="s">
        <v>83</v>
      </c>
      <c r="V2292" t="s">
        <v>84</v>
      </c>
      <c r="W2292" t="s">
        <v>105</v>
      </c>
      <c r="X2292" t="s"/>
      <c r="Y2292" t="s">
        <v>86</v>
      </c>
      <c r="Z2292">
        <f>HYPERLINK("https://hotelmonitor-cachepage.eclerx.com/savepage/tk_1544250107927252_sr_2150.html","info")</f>
        <v/>
      </c>
      <c r="AA2292" t="n">
        <v>-4750944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89</v>
      </c>
      <c r="AO2292" t="s">
        <v>3307</v>
      </c>
      <c r="AP2292" t="n">
        <v>119</v>
      </c>
      <c r="AQ2292" t="s">
        <v>91</v>
      </c>
      <c r="AR2292" t="s">
        <v>71</v>
      </c>
      <c r="AS2292" t="s"/>
      <c r="AT2292" t="s">
        <v>93</v>
      </c>
      <c r="AU2292" t="s"/>
      <c r="AV2292" t="s"/>
      <c r="AW2292" t="s"/>
      <c r="AX2292" t="s"/>
      <c r="AY2292" t="n">
        <v>4750944</v>
      </c>
      <c r="AZ2292" t="s">
        <v>3306</v>
      </c>
      <c r="BA2292" t="s"/>
      <c r="BB2292" t="n">
        <v>1602865</v>
      </c>
      <c r="BC2292" t="n">
        <v>98.792839050293</v>
      </c>
      <c r="BD2292" t="n">
        <v>8.05818028501546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95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3302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7861.44</v>
      </c>
      <c r="L2293" t="s">
        <v>77</v>
      </c>
      <c r="M2293" t="s"/>
      <c r="N2293" t="s">
        <v>3303</v>
      </c>
      <c r="O2293" t="s">
        <v>79</v>
      </c>
      <c r="P2293" t="s">
        <v>3302</v>
      </c>
      <c r="Q2293" t="s"/>
      <c r="R2293" t="s">
        <v>148</v>
      </c>
      <c r="S2293" t="s">
        <v>3304</v>
      </c>
      <c r="T2293" t="s">
        <v>82</v>
      </c>
      <c r="U2293" t="s">
        <v>83</v>
      </c>
      <c r="V2293" t="s">
        <v>84</v>
      </c>
      <c r="W2293" t="s">
        <v>105</v>
      </c>
      <c r="X2293" t="s"/>
      <c r="Y2293" t="s">
        <v>86</v>
      </c>
      <c r="Z2293">
        <f>HYPERLINK("https://hotelmonitor-cachepage.eclerx.com/savepage/tk_1544250107927252_sr_2150.html","info")</f>
        <v/>
      </c>
      <c r="AA2293" t="n">
        <v>-4750944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89</v>
      </c>
      <c r="AO2293" t="s">
        <v>3305</v>
      </c>
      <c r="AP2293" t="n">
        <v>119</v>
      </c>
      <c r="AQ2293" t="s">
        <v>91</v>
      </c>
      <c r="AR2293" t="s">
        <v>261</v>
      </c>
      <c r="AS2293" t="s"/>
      <c r="AT2293" t="s">
        <v>93</v>
      </c>
      <c r="AU2293" t="s"/>
      <c r="AV2293" t="s"/>
      <c r="AW2293" t="s"/>
      <c r="AX2293" t="s"/>
      <c r="AY2293" t="n">
        <v>4750944</v>
      </c>
      <c r="AZ2293" t="s">
        <v>3306</v>
      </c>
      <c r="BA2293" t="s"/>
      <c r="BB2293" t="n">
        <v>1602865</v>
      </c>
      <c r="BC2293" t="n">
        <v>98.792839050293</v>
      </c>
      <c r="BD2293" t="n">
        <v>8.05818028501546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95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3302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7861.44</v>
      </c>
      <c r="L2294" t="s">
        <v>77</v>
      </c>
      <c r="M2294" t="s"/>
      <c r="N2294" t="s">
        <v>3303</v>
      </c>
      <c r="O2294" t="s">
        <v>79</v>
      </c>
      <c r="P2294" t="s">
        <v>3302</v>
      </c>
      <c r="Q2294" t="s"/>
      <c r="R2294" t="s">
        <v>148</v>
      </c>
      <c r="S2294" t="s">
        <v>3304</v>
      </c>
      <c r="T2294" t="s">
        <v>82</v>
      </c>
      <c r="U2294" t="s">
        <v>83</v>
      </c>
      <c r="V2294" t="s">
        <v>84</v>
      </c>
      <c r="W2294" t="s">
        <v>105</v>
      </c>
      <c r="X2294" t="s"/>
      <c r="Y2294" t="s">
        <v>86</v>
      </c>
      <c r="Z2294">
        <f>HYPERLINK("https://hotelmonitor-cachepage.eclerx.com/savepage/tk_1544250107927252_sr_2150.html","info")</f>
        <v/>
      </c>
      <c r="AA2294" t="n">
        <v>-4750944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89</v>
      </c>
      <c r="AO2294" t="s">
        <v>3307</v>
      </c>
      <c r="AP2294" t="n">
        <v>119</v>
      </c>
      <c r="AQ2294" t="s">
        <v>91</v>
      </c>
      <c r="AR2294" t="s">
        <v>261</v>
      </c>
      <c r="AS2294" t="s"/>
      <c r="AT2294" t="s">
        <v>93</v>
      </c>
      <c r="AU2294" t="s"/>
      <c r="AV2294" t="s"/>
      <c r="AW2294" t="s"/>
      <c r="AX2294" t="s"/>
      <c r="AY2294" t="n">
        <v>4750944</v>
      </c>
      <c r="AZ2294" t="s">
        <v>3306</v>
      </c>
      <c r="BA2294" t="s"/>
      <c r="BB2294" t="n">
        <v>1602865</v>
      </c>
      <c r="BC2294" t="n">
        <v>98.792839050293</v>
      </c>
      <c r="BD2294" t="n">
        <v>8.05818028501546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95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3302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10861.76</v>
      </c>
      <c r="L2295" t="s">
        <v>77</v>
      </c>
      <c r="M2295" t="s"/>
      <c r="N2295" t="s">
        <v>185</v>
      </c>
      <c r="O2295" t="s">
        <v>79</v>
      </c>
      <c r="P2295" t="s">
        <v>3302</v>
      </c>
      <c r="Q2295" t="s"/>
      <c r="R2295" t="s">
        <v>148</v>
      </c>
      <c r="S2295" t="s">
        <v>3308</v>
      </c>
      <c r="T2295" t="s">
        <v>82</v>
      </c>
      <c r="U2295" t="s">
        <v>83</v>
      </c>
      <c r="V2295" t="s">
        <v>84</v>
      </c>
      <c r="W2295" t="s">
        <v>105</v>
      </c>
      <c r="X2295" t="s"/>
      <c r="Y2295" t="s">
        <v>86</v>
      </c>
      <c r="Z2295">
        <f>HYPERLINK("https://hotelmonitor-cachepage.eclerx.com/savepage/tk_1544250107927252_sr_2150.html","info")</f>
        <v/>
      </c>
      <c r="AA2295" t="n">
        <v>-4750944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89</v>
      </c>
      <c r="AO2295" t="s">
        <v>3309</v>
      </c>
      <c r="AP2295" t="n">
        <v>119</v>
      </c>
      <c r="AQ2295" t="s">
        <v>91</v>
      </c>
      <c r="AR2295" t="s">
        <v>71</v>
      </c>
      <c r="AS2295" t="s"/>
      <c r="AT2295" t="s">
        <v>93</v>
      </c>
      <c r="AU2295" t="s"/>
      <c r="AV2295" t="s"/>
      <c r="AW2295" t="s"/>
      <c r="AX2295" t="s"/>
      <c r="AY2295" t="n">
        <v>4750944</v>
      </c>
      <c r="AZ2295" t="s">
        <v>3306</v>
      </c>
      <c r="BA2295" t="s"/>
      <c r="BB2295" t="n">
        <v>1602865</v>
      </c>
      <c r="BC2295" t="n">
        <v>98.792839050293</v>
      </c>
      <c r="BD2295" t="n">
        <v>8.05818028501546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95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3302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10861.76</v>
      </c>
      <c r="L2296" t="s">
        <v>77</v>
      </c>
      <c r="M2296" t="s"/>
      <c r="N2296" t="s">
        <v>185</v>
      </c>
      <c r="O2296" t="s">
        <v>79</v>
      </c>
      <c r="P2296" t="s">
        <v>3302</v>
      </c>
      <c r="Q2296" t="s"/>
      <c r="R2296" t="s">
        <v>148</v>
      </c>
      <c r="S2296" t="s">
        <v>3308</v>
      </c>
      <c r="T2296" t="s">
        <v>82</v>
      </c>
      <c r="U2296" t="s">
        <v>83</v>
      </c>
      <c r="V2296" t="s">
        <v>84</v>
      </c>
      <c r="W2296" t="s">
        <v>105</v>
      </c>
      <c r="X2296" t="s"/>
      <c r="Y2296" t="s">
        <v>86</v>
      </c>
      <c r="Z2296">
        <f>HYPERLINK("https://hotelmonitor-cachepage.eclerx.com/savepage/tk_1544250107927252_sr_2150.html","info")</f>
        <v/>
      </c>
      <c r="AA2296" t="n">
        <v>-4750944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89</v>
      </c>
      <c r="AO2296" t="s">
        <v>3310</v>
      </c>
      <c r="AP2296" t="n">
        <v>119</v>
      </c>
      <c r="AQ2296" t="s">
        <v>91</v>
      </c>
      <c r="AR2296" t="s">
        <v>71</v>
      </c>
      <c r="AS2296" t="s"/>
      <c r="AT2296" t="s">
        <v>93</v>
      </c>
      <c r="AU2296" t="s"/>
      <c r="AV2296" t="s"/>
      <c r="AW2296" t="s"/>
      <c r="AX2296" t="s"/>
      <c r="AY2296" t="n">
        <v>4750944</v>
      </c>
      <c r="AZ2296" t="s">
        <v>3306</v>
      </c>
      <c r="BA2296" t="s"/>
      <c r="BB2296" t="n">
        <v>1602865</v>
      </c>
      <c r="BC2296" t="n">
        <v>98.792839050293</v>
      </c>
      <c r="BD2296" t="n">
        <v>8.05818028501546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95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3302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10861.76</v>
      </c>
      <c r="L2297" t="s">
        <v>77</v>
      </c>
      <c r="M2297" t="s"/>
      <c r="N2297" t="s">
        <v>185</v>
      </c>
      <c r="O2297" t="s">
        <v>79</v>
      </c>
      <c r="P2297" t="s">
        <v>3302</v>
      </c>
      <c r="Q2297" t="s"/>
      <c r="R2297" t="s">
        <v>148</v>
      </c>
      <c r="S2297" t="s">
        <v>3308</v>
      </c>
      <c r="T2297" t="s">
        <v>82</v>
      </c>
      <c r="U2297" t="s">
        <v>83</v>
      </c>
      <c r="V2297" t="s">
        <v>84</v>
      </c>
      <c r="W2297" t="s">
        <v>105</v>
      </c>
      <c r="X2297" t="s"/>
      <c r="Y2297" t="s">
        <v>86</v>
      </c>
      <c r="Z2297">
        <f>HYPERLINK("https://hotelmonitor-cachepage.eclerx.com/savepage/tk_1544250107927252_sr_2150.html","info")</f>
        <v/>
      </c>
      <c r="AA2297" t="n">
        <v>-4750944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89</v>
      </c>
      <c r="AO2297" t="s">
        <v>3309</v>
      </c>
      <c r="AP2297" t="n">
        <v>119</v>
      </c>
      <c r="AQ2297" t="s">
        <v>91</v>
      </c>
      <c r="AR2297" t="s">
        <v>261</v>
      </c>
      <c r="AS2297" t="s"/>
      <c r="AT2297" t="s">
        <v>93</v>
      </c>
      <c r="AU2297" t="s"/>
      <c r="AV2297" t="s"/>
      <c r="AW2297" t="s"/>
      <c r="AX2297" t="s"/>
      <c r="AY2297" t="n">
        <v>4750944</v>
      </c>
      <c r="AZ2297" t="s">
        <v>3306</v>
      </c>
      <c r="BA2297" t="s"/>
      <c r="BB2297" t="n">
        <v>1602865</v>
      </c>
      <c r="BC2297" t="n">
        <v>98.792839050293</v>
      </c>
      <c r="BD2297" t="n">
        <v>8.05818028501546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95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3302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10861.76</v>
      </c>
      <c r="L2298" t="s">
        <v>77</v>
      </c>
      <c r="M2298" t="s"/>
      <c r="N2298" t="s">
        <v>185</v>
      </c>
      <c r="O2298" t="s">
        <v>79</v>
      </c>
      <c r="P2298" t="s">
        <v>3302</v>
      </c>
      <c r="Q2298" t="s"/>
      <c r="R2298" t="s">
        <v>148</v>
      </c>
      <c r="S2298" t="s">
        <v>3308</v>
      </c>
      <c r="T2298" t="s">
        <v>82</v>
      </c>
      <c r="U2298" t="s">
        <v>83</v>
      </c>
      <c r="V2298" t="s">
        <v>84</v>
      </c>
      <c r="W2298" t="s">
        <v>105</v>
      </c>
      <c r="X2298" t="s"/>
      <c r="Y2298" t="s">
        <v>86</v>
      </c>
      <c r="Z2298">
        <f>HYPERLINK("https://hotelmonitor-cachepage.eclerx.com/savepage/tk_1544250107927252_sr_2150.html","info")</f>
        <v/>
      </c>
      <c r="AA2298" t="n">
        <v>-4750944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89</v>
      </c>
      <c r="AO2298" t="s">
        <v>3310</v>
      </c>
      <c r="AP2298" t="n">
        <v>119</v>
      </c>
      <c r="AQ2298" t="s">
        <v>91</v>
      </c>
      <c r="AR2298" t="s">
        <v>261</v>
      </c>
      <c r="AS2298" t="s"/>
      <c r="AT2298" t="s">
        <v>93</v>
      </c>
      <c r="AU2298" t="s"/>
      <c r="AV2298" t="s"/>
      <c r="AW2298" t="s"/>
      <c r="AX2298" t="s"/>
      <c r="AY2298" t="n">
        <v>4750944</v>
      </c>
      <c r="AZ2298" t="s">
        <v>3306</v>
      </c>
      <c r="BA2298" t="s"/>
      <c r="BB2298" t="n">
        <v>1602865</v>
      </c>
      <c r="BC2298" t="n">
        <v>98.792839050293</v>
      </c>
      <c r="BD2298" t="n">
        <v>8.05818028501546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95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3311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1000</v>
      </c>
      <c r="L2299" t="s">
        <v>77</v>
      </c>
      <c r="M2299" t="s"/>
      <c r="N2299" t="s">
        <v>3312</v>
      </c>
      <c r="O2299" t="s">
        <v>79</v>
      </c>
      <c r="P2299" t="s">
        <v>3311</v>
      </c>
      <c r="Q2299" t="s"/>
      <c r="R2299" t="s">
        <v>80</v>
      </c>
      <c r="S2299" t="s">
        <v>207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HYPERLINK("https://hotelmonitor-cachepage.eclerx.com/savepage/tk_15442509737003326_sr_2150.html","info")</f>
        <v/>
      </c>
      <c r="AA2299" t="n">
        <v>-3485179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441</v>
      </c>
      <c r="AQ2299" t="s">
        <v>91</v>
      </c>
      <c r="AR2299" t="s">
        <v>92</v>
      </c>
      <c r="AS2299" t="s"/>
      <c r="AT2299" t="s">
        <v>93</v>
      </c>
      <c r="AU2299" t="s"/>
      <c r="AV2299" t="s"/>
      <c r="AW2299" t="s"/>
      <c r="AX2299" t="s"/>
      <c r="AY2299" t="n">
        <v>3485179</v>
      </c>
      <c r="AZ2299" t="s">
        <v>3313</v>
      </c>
      <c r="BA2299" t="s"/>
      <c r="BB2299" t="n">
        <v>1637161</v>
      </c>
      <c r="BC2299" t="n">
        <v>98.7850230932236</v>
      </c>
      <c r="BD2299" t="n">
        <v>8.062097793155839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95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3314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648.15</v>
      </c>
      <c r="L2300" t="s">
        <v>77</v>
      </c>
      <c r="M2300" t="s"/>
      <c r="N2300" t="s">
        <v>1348</v>
      </c>
      <c r="O2300" t="s">
        <v>79</v>
      </c>
      <c r="P2300" t="s">
        <v>3314</v>
      </c>
      <c r="Q2300" t="s"/>
      <c r="R2300" t="s">
        <v>115</v>
      </c>
      <c r="S2300" t="s">
        <v>498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HYPERLINK("https://hotelmonitor-cachepage.eclerx.com/savepage/tk_15442508259275506_sr_2150.html","info")</f>
        <v/>
      </c>
      <c r="AA2300" t="n">
        <v>-4060852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403</v>
      </c>
      <c r="AQ2300" t="s">
        <v>91</v>
      </c>
      <c r="AR2300" t="s">
        <v>92</v>
      </c>
      <c r="AS2300" t="s"/>
      <c r="AT2300" t="s">
        <v>93</v>
      </c>
      <c r="AU2300" t="s"/>
      <c r="AV2300" t="s"/>
      <c r="AW2300" t="s"/>
      <c r="AX2300" t="s"/>
      <c r="AY2300" t="n">
        <v>4060852</v>
      </c>
      <c r="AZ2300" t="s">
        <v>3315</v>
      </c>
      <c r="BA2300" t="s"/>
      <c r="BB2300" t="n">
        <v>2403945</v>
      </c>
      <c r="BC2300" t="n">
        <v>98.9143297076225</v>
      </c>
      <c r="BD2300" t="n">
        <v>8.086569657774239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95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3314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740.74</v>
      </c>
      <c r="L2301" t="s">
        <v>77</v>
      </c>
      <c r="M2301" t="s"/>
      <c r="N2301" t="s">
        <v>1729</v>
      </c>
      <c r="O2301" t="s">
        <v>79</v>
      </c>
      <c r="P2301" t="s">
        <v>3314</v>
      </c>
      <c r="Q2301" t="s"/>
      <c r="R2301" t="s">
        <v>115</v>
      </c>
      <c r="S2301" t="s">
        <v>1268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HYPERLINK("https://hotelmonitor-cachepage.eclerx.com/savepage/tk_15442508259275506_sr_2150.html","info")</f>
        <v/>
      </c>
      <c r="AA2301" t="n">
        <v>-4060852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403</v>
      </c>
      <c r="AQ2301" t="s">
        <v>91</v>
      </c>
      <c r="AR2301" t="s">
        <v>92</v>
      </c>
      <c r="AS2301" t="s"/>
      <c r="AT2301" t="s">
        <v>93</v>
      </c>
      <c r="AU2301" t="s"/>
      <c r="AV2301" t="s"/>
      <c r="AW2301" t="s"/>
      <c r="AX2301" t="s"/>
      <c r="AY2301" t="n">
        <v>4060852</v>
      </c>
      <c r="AZ2301" t="s">
        <v>3315</v>
      </c>
      <c r="BA2301" t="s"/>
      <c r="BB2301" t="n">
        <v>2403945</v>
      </c>
      <c r="BC2301" t="n">
        <v>98.9143297076225</v>
      </c>
      <c r="BD2301" t="n">
        <v>8.086569657774239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95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3316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249.15</v>
      </c>
      <c r="L2302" t="s">
        <v>77</v>
      </c>
      <c r="M2302" t="s"/>
      <c r="N2302" t="s">
        <v>2669</v>
      </c>
      <c r="O2302" t="s">
        <v>79</v>
      </c>
      <c r="P2302" t="s">
        <v>3316</v>
      </c>
      <c r="Q2302" t="s"/>
      <c r="R2302" t="s">
        <v>115</v>
      </c>
      <c r="S2302" t="s">
        <v>3317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HYPERLINK("https://hotelmonitor-cachepage.eclerx.com/savepage/tk_15442500978953907_sr_2150.html","info")</f>
        <v/>
      </c>
      <c r="AA2302" t="n">
        <v>-6683927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89</v>
      </c>
      <c r="AO2302" t="s">
        <v>3318</v>
      </c>
      <c r="AP2302" t="n">
        <v>112</v>
      </c>
      <c r="AQ2302" t="s">
        <v>91</v>
      </c>
      <c r="AR2302" t="s">
        <v>71</v>
      </c>
      <c r="AS2302" t="s"/>
      <c r="AT2302" t="s">
        <v>93</v>
      </c>
      <c r="AU2302" t="s"/>
      <c r="AV2302" t="s"/>
      <c r="AW2302" t="s"/>
      <c r="AX2302" t="s"/>
      <c r="AY2302" t="n">
        <v>6683927</v>
      </c>
      <c r="AZ2302" t="s">
        <v>3319</v>
      </c>
      <c r="BA2302" t="s"/>
      <c r="BB2302" t="n">
        <v>463228</v>
      </c>
      <c r="BC2302" t="n">
        <v>98.9167785644531</v>
      </c>
      <c r="BD2302" t="n">
        <v>8.05880546569824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95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3316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249.15</v>
      </c>
      <c r="L2303" t="s">
        <v>77</v>
      </c>
      <c r="M2303" t="s"/>
      <c r="N2303" t="s">
        <v>2669</v>
      </c>
      <c r="O2303" t="s">
        <v>79</v>
      </c>
      <c r="P2303" t="s">
        <v>3316</v>
      </c>
      <c r="Q2303" t="s"/>
      <c r="R2303" t="s">
        <v>115</v>
      </c>
      <c r="S2303" t="s">
        <v>3317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HYPERLINK("https://hotelmonitor-cachepage.eclerx.com/savepage/tk_15442500978953907_sr_2150.html","info")</f>
        <v/>
      </c>
      <c r="AA2303" t="n">
        <v>-6683927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89</v>
      </c>
      <c r="AO2303" t="s">
        <v>3318</v>
      </c>
      <c r="AP2303" t="n">
        <v>112</v>
      </c>
      <c r="AQ2303" t="s">
        <v>91</v>
      </c>
      <c r="AR2303" t="s">
        <v>71</v>
      </c>
      <c r="AS2303" t="s"/>
      <c r="AT2303" t="s">
        <v>93</v>
      </c>
      <c r="AU2303" t="s"/>
      <c r="AV2303" t="s"/>
      <c r="AW2303" t="s"/>
      <c r="AX2303" t="s"/>
      <c r="AY2303" t="n">
        <v>6683927</v>
      </c>
      <c r="AZ2303" t="s">
        <v>3319</v>
      </c>
      <c r="BA2303" t="s"/>
      <c r="BB2303" t="n">
        <v>463228</v>
      </c>
      <c r="BC2303" t="n">
        <v>98.9167785644531</v>
      </c>
      <c r="BD2303" t="n">
        <v>8.05880546569824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95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3316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344.09</v>
      </c>
      <c r="L2304" t="s">
        <v>77</v>
      </c>
      <c r="M2304" t="s"/>
      <c r="N2304" t="s">
        <v>3320</v>
      </c>
      <c r="O2304" t="s">
        <v>79</v>
      </c>
      <c r="P2304" t="s">
        <v>3316</v>
      </c>
      <c r="Q2304" t="s"/>
      <c r="R2304" t="s">
        <v>115</v>
      </c>
      <c r="S2304" t="s">
        <v>3321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HYPERLINK("https://hotelmonitor-cachepage.eclerx.com/savepage/tk_15442500978953907_sr_2150.html","info")</f>
        <v/>
      </c>
      <c r="AA2304" t="n">
        <v>-6683927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112</v>
      </c>
      <c r="AQ2304" t="s">
        <v>91</v>
      </c>
      <c r="AR2304" t="s">
        <v>92</v>
      </c>
      <c r="AS2304" t="s"/>
      <c r="AT2304" t="s">
        <v>93</v>
      </c>
      <c r="AU2304" t="s"/>
      <c r="AV2304" t="s"/>
      <c r="AW2304" t="s"/>
      <c r="AX2304" t="s"/>
      <c r="AY2304" t="n">
        <v>6683927</v>
      </c>
      <c r="AZ2304" t="s">
        <v>3319</v>
      </c>
      <c r="BA2304" t="s"/>
      <c r="BB2304" t="n">
        <v>463228</v>
      </c>
      <c r="BC2304" t="n">
        <v>98.9167785644531</v>
      </c>
      <c r="BD2304" t="n">
        <v>8.05880546569824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95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3316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382.33</v>
      </c>
      <c r="L2305" t="s">
        <v>77</v>
      </c>
      <c r="M2305" t="s"/>
      <c r="N2305" t="s">
        <v>3322</v>
      </c>
      <c r="O2305" t="s">
        <v>79</v>
      </c>
      <c r="P2305" t="s">
        <v>3316</v>
      </c>
      <c r="Q2305" t="s"/>
      <c r="R2305" t="s">
        <v>115</v>
      </c>
      <c r="S2305" t="s">
        <v>637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HYPERLINK("https://hotelmonitor-cachepage.eclerx.com/savepage/tk_15442500978953907_sr_2150.html","info")</f>
        <v/>
      </c>
      <c r="AA2305" t="n">
        <v>-6683927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112</v>
      </c>
      <c r="AQ2305" t="s">
        <v>91</v>
      </c>
      <c r="AR2305" t="s">
        <v>92</v>
      </c>
      <c r="AS2305" t="s"/>
      <c r="AT2305" t="s">
        <v>93</v>
      </c>
      <c r="AU2305" t="s"/>
      <c r="AV2305" t="s"/>
      <c r="AW2305" t="s"/>
      <c r="AX2305" t="s"/>
      <c r="AY2305" t="n">
        <v>6683927</v>
      </c>
      <c r="AZ2305" t="s">
        <v>3319</v>
      </c>
      <c r="BA2305" t="s"/>
      <c r="BB2305" t="n">
        <v>463228</v>
      </c>
      <c r="BC2305" t="n">
        <v>98.9167785644531</v>
      </c>
      <c r="BD2305" t="n">
        <v>8.05880546569824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95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3316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497.03</v>
      </c>
      <c r="L2306" t="s">
        <v>77</v>
      </c>
      <c r="M2306" t="s"/>
      <c r="N2306" t="s">
        <v>3323</v>
      </c>
      <c r="O2306" t="s">
        <v>79</v>
      </c>
      <c r="P2306" t="s">
        <v>3316</v>
      </c>
      <c r="Q2306" t="s"/>
      <c r="R2306" t="s">
        <v>115</v>
      </c>
      <c r="S2306" t="s">
        <v>3324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HYPERLINK("https://hotelmonitor-cachepage.eclerx.com/savepage/tk_15442500978953907_sr_2150.html","info")</f>
        <v/>
      </c>
      <c r="AA2306" t="n">
        <v>-6683927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112</v>
      </c>
      <c r="AQ2306" t="s">
        <v>91</v>
      </c>
      <c r="AR2306" t="s">
        <v>92</v>
      </c>
      <c r="AS2306" t="s"/>
      <c r="AT2306" t="s">
        <v>93</v>
      </c>
      <c r="AU2306" t="s"/>
      <c r="AV2306" t="s"/>
      <c r="AW2306" t="s"/>
      <c r="AX2306" t="s"/>
      <c r="AY2306" t="n">
        <v>6683927</v>
      </c>
      <c r="AZ2306" t="s">
        <v>3319</v>
      </c>
      <c r="BA2306" t="s"/>
      <c r="BB2306" t="n">
        <v>463228</v>
      </c>
      <c r="BC2306" t="n">
        <v>98.9167785644531</v>
      </c>
      <c r="BD2306" t="n">
        <v>8.05880546569824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95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3325</v>
      </c>
      <c r="F2307" t="n">
        <v>3627095</v>
      </c>
      <c r="G2307" t="s">
        <v>74</v>
      </c>
      <c r="H2307" t="s">
        <v>75</v>
      </c>
      <c r="I2307" t="s"/>
      <c r="J2307" t="s">
        <v>76</v>
      </c>
      <c r="K2307" t="n">
        <v>2980.37</v>
      </c>
      <c r="L2307" t="s">
        <v>77</v>
      </c>
      <c r="M2307" t="s"/>
      <c r="N2307" t="s">
        <v>1641</v>
      </c>
      <c r="O2307" t="s">
        <v>79</v>
      </c>
      <c r="P2307" t="s">
        <v>3326</v>
      </c>
      <c r="Q2307" t="s"/>
      <c r="R2307" t="s">
        <v>148</v>
      </c>
      <c r="S2307" t="s">
        <v>3327</v>
      </c>
      <c r="T2307" t="s">
        <v>82</v>
      </c>
      <c r="U2307" t="s">
        <v>83</v>
      </c>
      <c r="V2307" t="s">
        <v>84</v>
      </c>
      <c r="W2307" t="s">
        <v>105</v>
      </c>
      <c r="X2307" t="s"/>
      <c r="Y2307" t="s">
        <v>86</v>
      </c>
      <c r="Z2307">
        <f>HYPERLINK("https://hotelmonitor-cachepage.eclerx.com/savepage/tk_1544249955129774_sr_2150.html","info")</f>
        <v/>
      </c>
      <c r="AA2307" t="n">
        <v>526181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89</v>
      </c>
      <c r="AO2307" t="s">
        <v>3328</v>
      </c>
      <c r="AP2307" t="n">
        <v>44</v>
      </c>
      <c r="AQ2307" t="s">
        <v>91</v>
      </c>
      <c r="AR2307" t="s">
        <v>71</v>
      </c>
      <c r="AS2307" t="s"/>
      <c r="AT2307" t="s">
        <v>93</v>
      </c>
      <c r="AU2307" t="s"/>
      <c r="AV2307" t="s"/>
      <c r="AW2307" t="s"/>
      <c r="AX2307" t="s"/>
      <c r="AY2307" t="n">
        <v>6632358</v>
      </c>
      <c r="AZ2307" t="s"/>
      <c r="BA2307" t="s"/>
      <c r="BB2307" t="n">
        <v>1266548</v>
      </c>
      <c r="BC2307" t="n">
        <v>98.8180503246258</v>
      </c>
      <c r="BD2307" t="n">
        <v>8.041627620810591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95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3325</v>
      </c>
      <c r="F2308" t="n">
        <v>3627095</v>
      </c>
      <c r="G2308" t="s">
        <v>74</v>
      </c>
      <c r="H2308" t="s">
        <v>75</v>
      </c>
      <c r="I2308" t="s"/>
      <c r="J2308" t="s">
        <v>76</v>
      </c>
      <c r="K2308" t="n">
        <v>2980.37</v>
      </c>
      <c r="L2308" t="s">
        <v>77</v>
      </c>
      <c r="M2308" t="s"/>
      <c r="N2308" t="s">
        <v>1641</v>
      </c>
      <c r="O2308" t="s">
        <v>79</v>
      </c>
      <c r="P2308" t="s">
        <v>3326</v>
      </c>
      <c r="Q2308" t="s"/>
      <c r="R2308" t="s">
        <v>148</v>
      </c>
      <c r="S2308" t="s">
        <v>3327</v>
      </c>
      <c r="T2308" t="s">
        <v>82</v>
      </c>
      <c r="U2308" t="s">
        <v>83</v>
      </c>
      <c r="V2308" t="s">
        <v>84</v>
      </c>
      <c r="W2308" t="s">
        <v>105</v>
      </c>
      <c r="X2308" t="s"/>
      <c r="Y2308" t="s">
        <v>86</v>
      </c>
      <c r="Z2308">
        <f>HYPERLINK("https://hotelmonitor-cachepage.eclerx.com/savepage/tk_1544249955129774_sr_2150.html","info")</f>
        <v/>
      </c>
      <c r="AA2308" t="n">
        <v>526181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89</v>
      </c>
      <c r="AO2308" t="s">
        <v>3328</v>
      </c>
      <c r="AP2308" t="n">
        <v>44</v>
      </c>
      <c r="AQ2308" t="s">
        <v>91</v>
      </c>
      <c r="AR2308" t="s">
        <v>261</v>
      </c>
      <c r="AS2308" t="s"/>
      <c r="AT2308" t="s">
        <v>93</v>
      </c>
      <c r="AU2308" t="s"/>
      <c r="AV2308" t="s"/>
      <c r="AW2308" t="s"/>
      <c r="AX2308" t="s"/>
      <c r="AY2308" t="n">
        <v>6632358</v>
      </c>
      <c r="AZ2308" t="s"/>
      <c r="BA2308" t="s"/>
      <c r="BB2308" t="n">
        <v>1266548</v>
      </c>
      <c r="BC2308" t="n">
        <v>98.8180503246258</v>
      </c>
      <c r="BD2308" t="n">
        <v>8.041627620810591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95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3325</v>
      </c>
      <c r="F2309" t="n">
        <v>3627095</v>
      </c>
      <c r="G2309" t="s">
        <v>74</v>
      </c>
      <c r="H2309" t="s">
        <v>75</v>
      </c>
      <c r="I2309" t="s"/>
      <c r="J2309" t="s">
        <v>76</v>
      </c>
      <c r="K2309" t="n">
        <v>3078.34</v>
      </c>
      <c r="L2309" t="s">
        <v>77</v>
      </c>
      <c r="M2309" t="s"/>
      <c r="N2309" t="s">
        <v>1641</v>
      </c>
      <c r="O2309" t="s">
        <v>79</v>
      </c>
      <c r="P2309" t="s">
        <v>3326</v>
      </c>
      <c r="Q2309" t="s"/>
      <c r="R2309" t="s">
        <v>148</v>
      </c>
      <c r="S2309" t="s">
        <v>3329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HYPERLINK("https://hotelmonitor-cachepage.eclerx.com/savepage/tk_1544249955129774_sr_2150.html","info")</f>
        <v/>
      </c>
      <c r="AA2309" t="n">
        <v>526181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44</v>
      </c>
      <c r="AQ2309" t="s">
        <v>91</v>
      </c>
      <c r="AR2309" t="s">
        <v>92</v>
      </c>
      <c r="AS2309" t="s"/>
      <c r="AT2309" t="s">
        <v>93</v>
      </c>
      <c r="AU2309" t="s"/>
      <c r="AV2309" t="s"/>
      <c r="AW2309" t="s"/>
      <c r="AX2309" t="s"/>
      <c r="AY2309" t="n">
        <v>6632358</v>
      </c>
      <c r="AZ2309" t="s"/>
      <c r="BA2309" t="s"/>
      <c r="BB2309" t="n">
        <v>1266548</v>
      </c>
      <c r="BC2309" t="n">
        <v>98.8180503246258</v>
      </c>
      <c r="BD2309" t="n">
        <v>8.041627620810591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95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3325</v>
      </c>
      <c r="F2310" t="n">
        <v>3627095</v>
      </c>
      <c r="G2310" t="s">
        <v>74</v>
      </c>
      <c r="H2310" t="s">
        <v>75</v>
      </c>
      <c r="I2310" t="s"/>
      <c r="J2310" t="s">
        <v>76</v>
      </c>
      <c r="K2310" t="n">
        <v>3237.58</v>
      </c>
      <c r="L2310" t="s">
        <v>77</v>
      </c>
      <c r="M2310" t="s"/>
      <c r="N2310" t="s">
        <v>1641</v>
      </c>
      <c r="O2310" t="s">
        <v>79</v>
      </c>
      <c r="P2310" t="s">
        <v>3326</v>
      </c>
      <c r="Q2310" t="s"/>
      <c r="R2310" t="s">
        <v>148</v>
      </c>
      <c r="S2310" t="s">
        <v>3330</v>
      </c>
      <c r="T2310" t="s">
        <v>82</v>
      </c>
      <c r="U2310" t="s">
        <v>83</v>
      </c>
      <c r="V2310" t="s">
        <v>84</v>
      </c>
      <c r="W2310" t="s">
        <v>105</v>
      </c>
      <c r="X2310" t="s"/>
      <c r="Y2310" t="s">
        <v>86</v>
      </c>
      <c r="Z2310">
        <f>HYPERLINK("https://hotelmonitor-cachepage.eclerx.com/savepage/tk_1544249955129774_sr_2150.html","info")</f>
        <v/>
      </c>
      <c r="AA2310" t="n">
        <v>526181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44</v>
      </c>
      <c r="AQ2310" t="s">
        <v>91</v>
      </c>
      <c r="AR2310" t="s">
        <v>92</v>
      </c>
      <c r="AS2310" t="s"/>
      <c r="AT2310" t="s">
        <v>93</v>
      </c>
      <c r="AU2310" t="s"/>
      <c r="AV2310" t="s"/>
      <c r="AW2310" t="s"/>
      <c r="AX2310" t="s"/>
      <c r="AY2310" t="n">
        <v>6632358</v>
      </c>
      <c r="AZ2310" t="s"/>
      <c r="BA2310" t="s"/>
      <c r="BB2310" t="n">
        <v>1266548</v>
      </c>
      <c r="BC2310" t="n">
        <v>98.8180503246258</v>
      </c>
      <c r="BD2310" t="n">
        <v>8.041627620810591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95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3325</v>
      </c>
      <c r="F2311" t="n">
        <v>3627095</v>
      </c>
      <c r="G2311" t="s">
        <v>74</v>
      </c>
      <c r="H2311" t="s">
        <v>75</v>
      </c>
      <c r="I2311" t="s"/>
      <c r="J2311" t="s">
        <v>76</v>
      </c>
      <c r="K2311" t="n">
        <v>3658.3</v>
      </c>
      <c r="L2311" t="s">
        <v>77</v>
      </c>
      <c r="M2311" t="s"/>
      <c r="N2311" t="s">
        <v>1641</v>
      </c>
      <c r="O2311" t="s">
        <v>79</v>
      </c>
      <c r="P2311" t="s">
        <v>3326</v>
      </c>
      <c r="Q2311" t="s"/>
      <c r="R2311" t="s">
        <v>148</v>
      </c>
      <c r="S2311" t="s">
        <v>3331</v>
      </c>
      <c r="T2311" t="s">
        <v>82</v>
      </c>
      <c r="U2311" t="s">
        <v>83</v>
      </c>
      <c r="V2311" t="s">
        <v>84</v>
      </c>
      <c r="W2311" t="s">
        <v>105</v>
      </c>
      <c r="X2311" t="s"/>
      <c r="Y2311" t="s">
        <v>86</v>
      </c>
      <c r="Z2311">
        <f>HYPERLINK("https://hotelmonitor-cachepage.eclerx.com/savepage/tk_1544249955129774_sr_2150.html","info")</f>
        <v/>
      </c>
      <c r="AA2311" t="n">
        <v>526181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89</v>
      </c>
      <c r="AO2311" t="s">
        <v>3332</v>
      </c>
      <c r="AP2311" t="n">
        <v>44</v>
      </c>
      <c r="AQ2311" t="s">
        <v>91</v>
      </c>
      <c r="AR2311" t="s">
        <v>71</v>
      </c>
      <c r="AS2311" t="s"/>
      <c r="AT2311" t="s">
        <v>93</v>
      </c>
      <c r="AU2311" t="s"/>
      <c r="AV2311" t="s"/>
      <c r="AW2311" t="s"/>
      <c r="AX2311" t="s"/>
      <c r="AY2311" t="n">
        <v>6632358</v>
      </c>
      <c r="AZ2311" t="s"/>
      <c r="BA2311" t="s"/>
      <c r="BB2311" t="n">
        <v>1266548</v>
      </c>
      <c r="BC2311" t="n">
        <v>98.8180503246258</v>
      </c>
      <c r="BD2311" t="n">
        <v>8.041627620810591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95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3325</v>
      </c>
      <c r="F2312" t="n">
        <v>3627095</v>
      </c>
      <c r="G2312" t="s">
        <v>74</v>
      </c>
      <c r="H2312" t="s">
        <v>75</v>
      </c>
      <c r="I2312" t="s"/>
      <c r="J2312" t="s">
        <v>76</v>
      </c>
      <c r="K2312" t="n">
        <v>3658.3</v>
      </c>
      <c r="L2312" t="s">
        <v>77</v>
      </c>
      <c r="M2312" t="s"/>
      <c r="N2312" t="s">
        <v>1641</v>
      </c>
      <c r="O2312" t="s">
        <v>79</v>
      </c>
      <c r="P2312" t="s">
        <v>3326</v>
      </c>
      <c r="Q2312" t="s"/>
      <c r="R2312" t="s">
        <v>148</v>
      </c>
      <c r="S2312" t="s">
        <v>3331</v>
      </c>
      <c r="T2312" t="s">
        <v>82</v>
      </c>
      <c r="U2312" t="s">
        <v>83</v>
      </c>
      <c r="V2312" t="s">
        <v>84</v>
      </c>
      <c r="W2312" t="s">
        <v>105</v>
      </c>
      <c r="X2312" t="s"/>
      <c r="Y2312" t="s">
        <v>86</v>
      </c>
      <c r="Z2312">
        <f>HYPERLINK("https://hotelmonitor-cachepage.eclerx.com/savepage/tk_1544249955129774_sr_2150.html","info")</f>
        <v/>
      </c>
      <c r="AA2312" t="n">
        <v>526181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89</v>
      </c>
      <c r="AO2312" t="s">
        <v>3332</v>
      </c>
      <c r="AP2312" t="n">
        <v>44</v>
      </c>
      <c r="AQ2312" t="s">
        <v>91</v>
      </c>
      <c r="AR2312" t="s">
        <v>261</v>
      </c>
      <c r="AS2312" t="s"/>
      <c r="AT2312" t="s">
        <v>93</v>
      </c>
      <c r="AU2312" t="s"/>
      <c r="AV2312" t="s"/>
      <c r="AW2312" t="s"/>
      <c r="AX2312" t="s"/>
      <c r="AY2312" t="n">
        <v>6632358</v>
      </c>
      <c r="AZ2312" t="s"/>
      <c r="BA2312" t="s"/>
      <c r="BB2312" t="n">
        <v>1266548</v>
      </c>
      <c r="BC2312" t="n">
        <v>98.8180503246258</v>
      </c>
      <c r="BD2312" t="n">
        <v>8.041627620810591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95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3325</v>
      </c>
      <c r="F2313" t="n">
        <v>3627095</v>
      </c>
      <c r="G2313" t="s">
        <v>74</v>
      </c>
      <c r="H2313" t="s">
        <v>75</v>
      </c>
      <c r="I2313" t="s"/>
      <c r="J2313" t="s">
        <v>76</v>
      </c>
      <c r="K2313" t="n">
        <v>3861.54</v>
      </c>
      <c r="L2313" t="s">
        <v>77</v>
      </c>
      <c r="M2313" t="s"/>
      <c r="N2313" t="s">
        <v>1641</v>
      </c>
      <c r="O2313" t="s">
        <v>79</v>
      </c>
      <c r="P2313" t="s">
        <v>3326</v>
      </c>
      <c r="Q2313" t="s"/>
      <c r="R2313" t="s">
        <v>148</v>
      </c>
      <c r="S2313" t="s">
        <v>3333</v>
      </c>
      <c r="T2313" t="s">
        <v>82</v>
      </c>
      <c r="U2313" t="s">
        <v>83</v>
      </c>
      <c r="V2313" t="s">
        <v>84</v>
      </c>
      <c r="W2313" t="s">
        <v>105</v>
      </c>
      <c r="X2313" t="s"/>
      <c r="Y2313" t="s">
        <v>86</v>
      </c>
      <c r="Z2313">
        <f>HYPERLINK("https://hotelmonitor-cachepage.eclerx.com/savepage/tk_1544249955129774_sr_2150.html","info")</f>
        <v/>
      </c>
      <c r="AA2313" t="n">
        <v>526181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89</v>
      </c>
      <c r="AO2313" t="s">
        <v>3334</v>
      </c>
      <c r="AP2313" t="n">
        <v>44</v>
      </c>
      <c r="AQ2313" t="s">
        <v>91</v>
      </c>
      <c r="AR2313" t="s">
        <v>71</v>
      </c>
      <c r="AS2313" t="s"/>
      <c r="AT2313" t="s">
        <v>93</v>
      </c>
      <c r="AU2313" t="s"/>
      <c r="AV2313" t="s"/>
      <c r="AW2313" t="s"/>
      <c r="AX2313" t="s"/>
      <c r="AY2313" t="n">
        <v>6632358</v>
      </c>
      <c r="AZ2313" t="s"/>
      <c r="BA2313" t="s"/>
      <c r="BB2313" t="n">
        <v>1266548</v>
      </c>
      <c r="BC2313" t="n">
        <v>98.8180503246258</v>
      </c>
      <c r="BD2313" t="n">
        <v>8.041627620810591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95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3325</v>
      </c>
      <c r="F2314" t="n">
        <v>3627095</v>
      </c>
      <c r="G2314" t="s">
        <v>74</v>
      </c>
      <c r="H2314" t="s">
        <v>75</v>
      </c>
      <c r="I2314" t="s"/>
      <c r="J2314" t="s">
        <v>76</v>
      </c>
      <c r="K2314" t="n">
        <v>3861.54</v>
      </c>
      <c r="L2314" t="s">
        <v>77</v>
      </c>
      <c r="M2314" t="s"/>
      <c r="N2314" t="s">
        <v>1641</v>
      </c>
      <c r="O2314" t="s">
        <v>79</v>
      </c>
      <c r="P2314" t="s">
        <v>3326</v>
      </c>
      <c r="Q2314" t="s"/>
      <c r="R2314" t="s">
        <v>148</v>
      </c>
      <c r="S2314" t="s">
        <v>3333</v>
      </c>
      <c r="T2314" t="s">
        <v>82</v>
      </c>
      <c r="U2314" t="s">
        <v>83</v>
      </c>
      <c r="V2314" t="s">
        <v>84</v>
      </c>
      <c r="W2314" t="s">
        <v>105</v>
      </c>
      <c r="X2314" t="s"/>
      <c r="Y2314" t="s">
        <v>86</v>
      </c>
      <c r="Z2314">
        <f>HYPERLINK("https://hotelmonitor-cachepage.eclerx.com/savepage/tk_1544249955129774_sr_2150.html","info")</f>
        <v/>
      </c>
      <c r="AA2314" t="n">
        <v>526181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89</v>
      </c>
      <c r="AO2314" t="s">
        <v>3334</v>
      </c>
      <c r="AP2314" t="n">
        <v>44</v>
      </c>
      <c r="AQ2314" t="s">
        <v>91</v>
      </c>
      <c r="AR2314" t="s">
        <v>261</v>
      </c>
      <c r="AS2314" t="s"/>
      <c r="AT2314" t="s">
        <v>93</v>
      </c>
      <c r="AU2314" t="s"/>
      <c r="AV2314" t="s"/>
      <c r="AW2314" t="s"/>
      <c r="AX2314" t="s"/>
      <c r="AY2314" t="n">
        <v>6632358</v>
      </c>
      <c r="AZ2314" t="s"/>
      <c r="BA2314" t="s"/>
      <c r="BB2314" t="n">
        <v>1266548</v>
      </c>
      <c r="BC2314" t="n">
        <v>98.8180503246258</v>
      </c>
      <c r="BD2314" t="n">
        <v>8.041627620810591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95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3325</v>
      </c>
      <c r="F2315" t="n">
        <v>3627095</v>
      </c>
      <c r="G2315" t="s">
        <v>74</v>
      </c>
      <c r="H2315" t="s">
        <v>75</v>
      </c>
      <c r="I2315" t="s"/>
      <c r="J2315" t="s">
        <v>76</v>
      </c>
      <c r="K2315" t="n">
        <v>4397.64</v>
      </c>
      <c r="L2315" t="s">
        <v>77</v>
      </c>
      <c r="M2315" t="s"/>
      <c r="N2315" t="s">
        <v>1641</v>
      </c>
      <c r="O2315" t="s">
        <v>79</v>
      </c>
      <c r="P2315" t="s">
        <v>3326</v>
      </c>
      <c r="Q2315" t="s"/>
      <c r="R2315" t="s">
        <v>148</v>
      </c>
      <c r="S2315" t="s">
        <v>2117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>
        <f>HYPERLINK("https://hotelmonitor-cachepage.eclerx.com/savepage/tk_1544249955129774_sr_2150.html","info")</f>
        <v/>
      </c>
      <c r="AA2315" t="n">
        <v>526181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44</v>
      </c>
      <c r="AQ2315" t="s">
        <v>91</v>
      </c>
      <c r="AR2315" t="s">
        <v>92</v>
      </c>
      <c r="AS2315" t="s"/>
      <c r="AT2315" t="s">
        <v>93</v>
      </c>
      <c r="AU2315" t="s"/>
      <c r="AV2315" t="s"/>
      <c r="AW2315" t="s"/>
      <c r="AX2315" t="s"/>
      <c r="AY2315" t="n">
        <v>6632358</v>
      </c>
      <c r="AZ2315" t="s"/>
      <c r="BA2315" t="s"/>
      <c r="BB2315" t="n">
        <v>1266548</v>
      </c>
      <c r="BC2315" t="n">
        <v>98.8180503246258</v>
      </c>
      <c r="BD2315" t="n">
        <v>8.041627620810591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95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3325</v>
      </c>
      <c r="F2316" t="n">
        <v>3627095</v>
      </c>
      <c r="G2316" t="s">
        <v>74</v>
      </c>
      <c r="H2316" t="s">
        <v>75</v>
      </c>
      <c r="I2316" t="s"/>
      <c r="J2316" t="s">
        <v>76</v>
      </c>
      <c r="K2316" t="n">
        <v>4625.11</v>
      </c>
      <c r="L2316" t="s">
        <v>77</v>
      </c>
      <c r="M2316" t="s"/>
      <c r="N2316" t="s">
        <v>1641</v>
      </c>
      <c r="O2316" t="s">
        <v>79</v>
      </c>
      <c r="P2316" t="s">
        <v>3326</v>
      </c>
      <c r="Q2316" t="s"/>
      <c r="R2316" t="s">
        <v>148</v>
      </c>
      <c r="S2316" t="s">
        <v>3335</v>
      </c>
      <c r="T2316" t="s">
        <v>82</v>
      </c>
      <c r="U2316" t="s">
        <v>83</v>
      </c>
      <c r="V2316" t="s">
        <v>84</v>
      </c>
      <c r="W2316" t="s">
        <v>105</v>
      </c>
      <c r="X2316" t="s"/>
      <c r="Y2316" t="s">
        <v>86</v>
      </c>
      <c r="Z2316">
        <f>HYPERLINK("https://hotelmonitor-cachepage.eclerx.com/savepage/tk_1544249955129774_sr_2150.html","info")</f>
        <v/>
      </c>
      <c r="AA2316" t="n">
        <v>526181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44</v>
      </c>
      <c r="AQ2316" t="s">
        <v>91</v>
      </c>
      <c r="AR2316" t="s">
        <v>92</v>
      </c>
      <c r="AS2316" t="s"/>
      <c r="AT2316" t="s">
        <v>93</v>
      </c>
      <c r="AU2316" t="s"/>
      <c r="AV2316" t="s"/>
      <c r="AW2316" t="s"/>
      <c r="AX2316" t="s"/>
      <c r="AY2316" t="n">
        <v>6632358</v>
      </c>
      <c r="AZ2316" t="s"/>
      <c r="BA2316" t="s"/>
      <c r="BB2316" t="n">
        <v>1266548</v>
      </c>
      <c r="BC2316" t="n">
        <v>98.8180503246258</v>
      </c>
      <c r="BD2316" t="n">
        <v>8.041627620810591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95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3336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2661.06</v>
      </c>
      <c r="L2317" t="s">
        <v>77</v>
      </c>
      <c r="M2317" t="s"/>
      <c r="N2317" t="s">
        <v>3337</v>
      </c>
      <c r="O2317" t="s">
        <v>79</v>
      </c>
      <c r="P2317" t="s">
        <v>3336</v>
      </c>
      <c r="Q2317" t="s"/>
      <c r="R2317" t="s">
        <v>80</v>
      </c>
      <c r="S2317" t="s">
        <v>3338</v>
      </c>
      <c r="T2317" t="s">
        <v>82</v>
      </c>
      <c r="U2317" t="s">
        <v>83</v>
      </c>
      <c r="V2317" t="s">
        <v>84</v>
      </c>
      <c r="W2317" t="s">
        <v>105</v>
      </c>
      <c r="X2317" t="s"/>
      <c r="Y2317" t="s">
        <v>86</v>
      </c>
      <c r="Z2317">
        <f>HYPERLINK("https://hotelmonitor-cachepage.eclerx.com/savepage/tk_15442503596435964_sr_2150.html","info")</f>
        <v/>
      </c>
      <c r="AA2317" t="n">
        <v>-6677150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89</v>
      </c>
      <c r="AO2317" t="s">
        <v>3339</v>
      </c>
      <c r="AP2317" t="n">
        <v>225</v>
      </c>
      <c r="AQ2317" t="s">
        <v>91</v>
      </c>
      <c r="AR2317" t="s">
        <v>71</v>
      </c>
      <c r="AS2317" t="s"/>
      <c r="AT2317" t="s">
        <v>93</v>
      </c>
      <c r="AU2317" t="s"/>
      <c r="AV2317" t="s"/>
      <c r="AW2317" t="s"/>
      <c r="AX2317" t="s"/>
      <c r="AY2317" t="n">
        <v>6677150</v>
      </c>
      <c r="AZ2317" t="s">
        <v>3340</v>
      </c>
      <c r="BA2317" t="s"/>
      <c r="BB2317" t="n">
        <v>548122</v>
      </c>
      <c r="BC2317" t="n">
        <v>98.748968</v>
      </c>
      <c r="BD2317" t="n">
        <v>8.173481000000001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95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3341</v>
      </c>
      <c r="F2318" t="n">
        <v>1744650</v>
      </c>
      <c r="G2318" t="s">
        <v>74</v>
      </c>
      <c r="H2318" t="s">
        <v>75</v>
      </c>
      <c r="I2318" t="s"/>
      <c r="J2318" t="s">
        <v>76</v>
      </c>
      <c r="K2318" t="n">
        <v>2880</v>
      </c>
      <c r="L2318" t="s">
        <v>77</v>
      </c>
      <c r="M2318" t="s"/>
      <c r="N2318" t="s">
        <v>3342</v>
      </c>
      <c r="O2318" t="s">
        <v>79</v>
      </c>
      <c r="P2318" t="s">
        <v>3341</v>
      </c>
      <c r="Q2318" t="s"/>
      <c r="R2318" t="s">
        <v>337</v>
      </c>
      <c r="S2318" t="s">
        <v>3343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>
        <f>HYPERLINK("https://hotelmonitor-cachepage.eclerx.com/savepage/tk_15442502528529012_sr_2150.html","info")</f>
        <v/>
      </c>
      <c r="AA2318" t="n">
        <v>366604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89</v>
      </c>
      <c r="AO2318" t="s">
        <v>131</v>
      </c>
      <c r="AP2318" t="n">
        <v>187</v>
      </c>
      <c r="AQ2318" t="s">
        <v>91</v>
      </c>
      <c r="AR2318" t="s">
        <v>2345</v>
      </c>
      <c r="AS2318" t="s"/>
      <c r="AT2318" t="s">
        <v>93</v>
      </c>
      <c r="AU2318" t="s"/>
      <c r="AV2318" t="s"/>
      <c r="AW2318" t="s"/>
      <c r="AX2318" t="s"/>
      <c r="AY2318" t="n">
        <v>1761447</v>
      </c>
      <c r="AZ2318" t="s">
        <v>3344</v>
      </c>
      <c r="BA2318" t="s"/>
      <c r="BB2318" t="n">
        <v>652131</v>
      </c>
      <c r="BC2318" t="n">
        <v>98.83110000000001</v>
      </c>
      <c r="BD2318" t="n">
        <v>8.034267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95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3341</v>
      </c>
      <c r="F2319" t="n">
        <v>1744650</v>
      </c>
      <c r="G2319" t="s">
        <v>74</v>
      </c>
      <c r="H2319" t="s">
        <v>75</v>
      </c>
      <c r="I2319" t="s"/>
      <c r="J2319" t="s">
        <v>76</v>
      </c>
      <c r="K2319" t="n">
        <v>2880</v>
      </c>
      <c r="L2319" t="s">
        <v>77</v>
      </c>
      <c r="M2319" t="s"/>
      <c r="N2319" t="s">
        <v>3345</v>
      </c>
      <c r="O2319" t="s">
        <v>79</v>
      </c>
      <c r="P2319" t="s">
        <v>3341</v>
      </c>
      <c r="Q2319" t="s"/>
      <c r="R2319" t="s">
        <v>337</v>
      </c>
      <c r="S2319" t="s">
        <v>3343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>
        <f>HYPERLINK("https://hotelmonitor-cachepage.eclerx.com/savepage/tk_15442502528529012_sr_2150.html","info")</f>
        <v/>
      </c>
      <c r="AA2319" t="n">
        <v>366604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89</v>
      </c>
      <c r="AO2319" t="s">
        <v>131</v>
      </c>
      <c r="AP2319" t="n">
        <v>187</v>
      </c>
      <c r="AQ2319" t="s">
        <v>91</v>
      </c>
      <c r="AR2319" t="s">
        <v>2345</v>
      </c>
      <c r="AS2319" t="s"/>
      <c r="AT2319" t="s">
        <v>93</v>
      </c>
      <c r="AU2319" t="s"/>
      <c r="AV2319" t="s"/>
      <c r="AW2319" t="s"/>
      <c r="AX2319" t="s"/>
      <c r="AY2319" t="n">
        <v>1761447</v>
      </c>
      <c r="AZ2319" t="s">
        <v>3344</v>
      </c>
      <c r="BA2319" t="s"/>
      <c r="BB2319" t="n">
        <v>652131</v>
      </c>
      <c r="BC2319" t="n">
        <v>98.83110000000001</v>
      </c>
      <c r="BD2319" t="n">
        <v>8.034267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95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3341</v>
      </c>
      <c r="F2320" t="n">
        <v>1744650</v>
      </c>
      <c r="G2320" t="s">
        <v>74</v>
      </c>
      <c r="H2320" t="s">
        <v>75</v>
      </c>
      <c r="I2320" t="s"/>
      <c r="J2320" t="s">
        <v>76</v>
      </c>
      <c r="K2320" t="n">
        <v>2880</v>
      </c>
      <c r="L2320" t="s">
        <v>77</v>
      </c>
      <c r="M2320" t="s"/>
      <c r="N2320" t="s">
        <v>3342</v>
      </c>
      <c r="O2320" t="s">
        <v>79</v>
      </c>
      <c r="P2320" t="s">
        <v>3341</v>
      </c>
      <c r="Q2320" t="s"/>
      <c r="R2320" t="s">
        <v>337</v>
      </c>
      <c r="S2320" t="s">
        <v>3343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>
        <f>HYPERLINK("https://hotelmonitor-cachepage.eclerx.com/savepage/tk_15442502528529012_sr_2150.html","info")</f>
        <v/>
      </c>
      <c r="AA2320" t="n">
        <v>366604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187</v>
      </c>
      <c r="AQ2320" t="s">
        <v>91</v>
      </c>
      <c r="AR2320" t="s">
        <v>92</v>
      </c>
      <c r="AS2320" t="s"/>
      <c r="AT2320" t="s">
        <v>93</v>
      </c>
      <c r="AU2320" t="s"/>
      <c r="AV2320" t="s"/>
      <c r="AW2320" t="s"/>
      <c r="AX2320" t="s"/>
      <c r="AY2320" t="n">
        <v>1761447</v>
      </c>
      <c r="AZ2320" t="s">
        <v>3344</v>
      </c>
      <c r="BA2320" t="s"/>
      <c r="BB2320" t="n">
        <v>652131</v>
      </c>
      <c r="BC2320" t="n">
        <v>98.83110000000001</v>
      </c>
      <c r="BD2320" t="n">
        <v>8.034267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95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3341</v>
      </c>
      <c r="F2321" t="n">
        <v>1744650</v>
      </c>
      <c r="G2321" t="s">
        <v>74</v>
      </c>
      <c r="H2321" t="s">
        <v>75</v>
      </c>
      <c r="I2321" t="s"/>
      <c r="J2321" t="s">
        <v>76</v>
      </c>
      <c r="K2321" t="n">
        <v>2880</v>
      </c>
      <c r="L2321" t="s">
        <v>77</v>
      </c>
      <c r="M2321" t="s"/>
      <c r="N2321" t="s">
        <v>3345</v>
      </c>
      <c r="O2321" t="s">
        <v>79</v>
      </c>
      <c r="P2321" t="s">
        <v>3341</v>
      </c>
      <c r="Q2321" t="s"/>
      <c r="R2321" t="s">
        <v>337</v>
      </c>
      <c r="S2321" t="s">
        <v>3343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>
        <f>HYPERLINK("https://hotelmonitor-cachepage.eclerx.com/savepage/tk_15442502528529012_sr_2150.html","info")</f>
        <v/>
      </c>
      <c r="AA2321" t="n">
        <v>366604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187</v>
      </c>
      <c r="AQ2321" t="s">
        <v>91</v>
      </c>
      <c r="AR2321" t="s">
        <v>92</v>
      </c>
      <c r="AS2321" t="s"/>
      <c r="AT2321" t="s">
        <v>93</v>
      </c>
      <c r="AU2321" t="s"/>
      <c r="AV2321" t="s"/>
      <c r="AW2321" t="s"/>
      <c r="AX2321" t="s"/>
      <c r="AY2321" t="n">
        <v>1761447</v>
      </c>
      <c r="AZ2321" t="s">
        <v>3344</v>
      </c>
      <c r="BA2321" t="s"/>
      <c r="BB2321" t="n">
        <v>652131</v>
      </c>
      <c r="BC2321" t="n">
        <v>98.83110000000001</v>
      </c>
      <c r="BD2321" t="n">
        <v>8.034267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95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3341</v>
      </c>
      <c r="F2322" t="n">
        <v>1744650</v>
      </c>
      <c r="G2322" t="s">
        <v>74</v>
      </c>
      <c r="H2322" t="s">
        <v>75</v>
      </c>
      <c r="I2322" t="s"/>
      <c r="J2322" t="s">
        <v>76</v>
      </c>
      <c r="K2322" t="n">
        <v>3080</v>
      </c>
      <c r="L2322" t="s">
        <v>77</v>
      </c>
      <c r="M2322" t="s"/>
      <c r="N2322" t="s">
        <v>3342</v>
      </c>
      <c r="O2322" t="s">
        <v>79</v>
      </c>
      <c r="P2322" t="s">
        <v>3341</v>
      </c>
      <c r="Q2322" t="s"/>
      <c r="R2322" t="s">
        <v>337</v>
      </c>
      <c r="S2322" t="s">
        <v>3346</v>
      </c>
      <c r="T2322" t="s">
        <v>82</v>
      </c>
      <c r="U2322" t="s">
        <v>83</v>
      </c>
      <c r="V2322" t="s">
        <v>84</v>
      </c>
      <c r="W2322" t="s">
        <v>105</v>
      </c>
      <c r="X2322" t="s"/>
      <c r="Y2322" t="s">
        <v>86</v>
      </c>
      <c r="Z2322">
        <f>HYPERLINK("https://hotelmonitor-cachepage.eclerx.com/savepage/tk_15442502528529012_sr_2150.html","info")</f>
        <v/>
      </c>
      <c r="AA2322" t="n">
        <v>366604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89</v>
      </c>
      <c r="AO2322" t="s">
        <v>131</v>
      </c>
      <c r="AP2322" t="n">
        <v>187</v>
      </c>
      <c r="AQ2322" t="s">
        <v>91</v>
      </c>
      <c r="AR2322" t="s">
        <v>2345</v>
      </c>
      <c r="AS2322" t="s"/>
      <c r="AT2322" t="s">
        <v>93</v>
      </c>
      <c r="AU2322" t="s"/>
      <c r="AV2322" t="s"/>
      <c r="AW2322" t="s"/>
      <c r="AX2322" t="s"/>
      <c r="AY2322" t="n">
        <v>1761447</v>
      </c>
      <c r="AZ2322" t="s">
        <v>3344</v>
      </c>
      <c r="BA2322" t="s"/>
      <c r="BB2322" t="n">
        <v>652131</v>
      </c>
      <c r="BC2322" t="n">
        <v>98.83110000000001</v>
      </c>
      <c r="BD2322" t="n">
        <v>8.034267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95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3341</v>
      </c>
      <c r="F2323" t="n">
        <v>1744650</v>
      </c>
      <c r="G2323" t="s">
        <v>74</v>
      </c>
      <c r="H2323" t="s">
        <v>75</v>
      </c>
      <c r="I2323" t="s"/>
      <c r="J2323" t="s">
        <v>76</v>
      </c>
      <c r="K2323" t="n">
        <v>3080</v>
      </c>
      <c r="L2323" t="s">
        <v>77</v>
      </c>
      <c r="M2323" t="s"/>
      <c r="N2323" t="s">
        <v>3345</v>
      </c>
      <c r="O2323" t="s">
        <v>79</v>
      </c>
      <c r="P2323" t="s">
        <v>3341</v>
      </c>
      <c r="Q2323" t="s"/>
      <c r="R2323" t="s">
        <v>337</v>
      </c>
      <c r="S2323" t="s">
        <v>3346</v>
      </c>
      <c r="T2323" t="s">
        <v>82</v>
      </c>
      <c r="U2323" t="s">
        <v>83</v>
      </c>
      <c r="V2323" t="s">
        <v>84</v>
      </c>
      <c r="W2323" t="s">
        <v>105</v>
      </c>
      <c r="X2323" t="s"/>
      <c r="Y2323" t="s">
        <v>86</v>
      </c>
      <c r="Z2323">
        <f>HYPERLINK("https://hotelmonitor-cachepage.eclerx.com/savepage/tk_15442502528529012_sr_2150.html","info")</f>
        <v/>
      </c>
      <c r="AA2323" t="n">
        <v>366604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89</v>
      </c>
      <c r="AO2323" t="s">
        <v>131</v>
      </c>
      <c r="AP2323" t="n">
        <v>187</v>
      </c>
      <c r="AQ2323" t="s">
        <v>91</v>
      </c>
      <c r="AR2323" t="s">
        <v>2345</v>
      </c>
      <c r="AS2323" t="s"/>
      <c r="AT2323" t="s">
        <v>93</v>
      </c>
      <c r="AU2323" t="s"/>
      <c r="AV2323" t="s"/>
      <c r="AW2323" t="s"/>
      <c r="AX2323" t="s"/>
      <c r="AY2323" t="n">
        <v>1761447</v>
      </c>
      <c r="AZ2323" t="s">
        <v>3344</v>
      </c>
      <c r="BA2323" t="s"/>
      <c r="BB2323" t="n">
        <v>652131</v>
      </c>
      <c r="BC2323" t="n">
        <v>98.83110000000001</v>
      </c>
      <c r="BD2323" t="n">
        <v>8.034267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95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3341</v>
      </c>
      <c r="F2324" t="n">
        <v>1744650</v>
      </c>
      <c r="G2324" t="s">
        <v>74</v>
      </c>
      <c r="H2324" t="s">
        <v>75</v>
      </c>
      <c r="I2324" t="s"/>
      <c r="J2324" t="s">
        <v>76</v>
      </c>
      <c r="K2324" t="n">
        <v>3080</v>
      </c>
      <c r="L2324" t="s">
        <v>77</v>
      </c>
      <c r="M2324" t="s"/>
      <c r="N2324" t="s">
        <v>3342</v>
      </c>
      <c r="O2324" t="s">
        <v>79</v>
      </c>
      <c r="P2324" t="s">
        <v>3341</v>
      </c>
      <c r="Q2324" t="s"/>
      <c r="R2324" t="s">
        <v>337</v>
      </c>
      <c r="S2324" t="s">
        <v>3346</v>
      </c>
      <c r="T2324" t="s">
        <v>82</v>
      </c>
      <c r="U2324" t="s">
        <v>83</v>
      </c>
      <c r="V2324" t="s">
        <v>84</v>
      </c>
      <c r="W2324" t="s">
        <v>105</v>
      </c>
      <c r="X2324" t="s"/>
      <c r="Y2324" t="s">
        <v>86</v>
      </c>
      <c r="Z2324">
        <f>HYPERLINK("https://hotelmonitor-cachepage.eclerx.com/savepage/tk_15442502528529012_sr_2150.html","info")</f>
        <v/>
      </c>
      <c r="AA2324" t="n">
        <v>366604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187</v>
      </c>
      <c r="AQ2324" t="s">
        <v>91</v>
      </c>
      <c r="AR2324" t="s">
        <v>92</v>
      </c>
      <c r="AS2324" t="s"/>
      <c r="AT2324" t="s">
        <v>93</v>
      </c>
      <c r="AU2324" t="s"/>
      <c r="AV2324" t="s"/>
      <c r="AW2324" t="s"/>
      <c r="AX2324" t="s"/>
      <c r="AY2324" t="n">
        <v>1761447</v>
      </c>
      <c r="AZ2324" t="s">
        <v>3344</v>
      </c>
      <c r="BA2324" t="s"/>
      <c r="BB2324" t="n">
        <v>652131</v>
      </c>
      <c r="BC2324" t="n">
        <v>98.83110000000001</v>
      </c>
      <c r="BD2324" t="n">
        <v>8.034267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95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3341</v>
      </c>
      <c r="F2325" t="n">
        <v>1744650</v>
      </c>
      <c r="G2325" t="s">
        <v>74</v>
      </c>
      <c r="H2325" t="s">
        <v>75</v>
      </c>
      <c r="I2325" t="s"/>
      <c r="J2325" t="s">
        <v>76</v>
      </c>
      <c r="K2325" t="n">
        <v>3080</v>
      </c>
      <c r="L2325" t="s">
        <v>77</v>
      </c>
      <c r="M2325" t="s"/>
      <c r="N2325" t="s">
        <v>3345</v>
      </c>
      <c r="O2325" t="s">
        <v>79</v>
      </c>
      <c r="P2325" t="s">
        <v>3341</v>
      </c>
      <c r="Q2325" t="s"/>
      <c r="R2325" t="s">
        <v>337</v>
      </c>
      <c r="S2325" t="s">
        <v>3346</v>
      </c>
      <c r="T2325" t="s">
        <v>82</v>
      </c>
      <c r="U2325" t="s">
        <v>83</v>
      </c>
      <c r="V2325" t="s">
        <v>84</v>
      </c>
      <c r="W2325" t="s">
        <v>105</v>
      </c>
      <c r="X2325" t="s"/>
      <c r="Y2325" t="s">
        <v>86</v>
      </c>
      <c r="Z2325">
        <f>HYPERLINK("https://hotelmonitor-cachepage.eclerx.com/savepage/tk_15442502528529012_sr_2150.html","info")</f>
        <v/>
      </c>
      <c r="AA2325" t="n">
        <v>366604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187</v>
      </c>
      <c r="AQ2325" t="s">
        <v>91</v>
      </c>
      <c r="AR2325" t="s">
        <v>92</v>
      </c>
      <c r="AS2325" t="s"/>
      <c r="AT2325" t="s">
        <v>93</v>
      </c>
      <c r="AU2325" t="s"/>
      <c r="AV2325" t="s"/>
      <c r="AW2325" t="s"/>
      <c r="AX2325" t="s"/>
      <c r="AY2325" t="n">
        <v>1761447</v>
      </c>
      <c r="AZ2325" t="s">
        <v>3344</v>
      </c>
      <c r="BA2325" t="s"/>
      <c r="BB2325" t="n">
        <v>652131</v>
      </c>
      <c r="BC2325" t="n">
        <v>98.83110000000001</v>
      </c>
      <c r="BD2325" t="n">
        <v>8.034267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95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3341</v>
      </c>
      <c r="F2326" t="n">
        <v>1744650</v>
      </c>
      <c r="G2326" t="s">
        <v>74</v>
      </c>
      <c r="H2326" t="s">
        <v>75</v>
      </c>
      <c r="I2326" t="s"/>
      <c r="J2326" t="s">
        <v>76</v>
      </c>
      <c r="K2326" t="n">
        <v>3200</v>
      </c>
      <c r="L2326" t="s">
        <v>77</v>
      </c>
      <c r="M2326" t="s"/>
      <c r="N2326" t="s">
        <v>3342</v>
      </c>
      <c r="O2326" t="s">
        <v>79</v>
      </c>
      <c r="P2326" t="s">
        <v>3341</v>
      </c>
      <c r="Q2326" t="s"/>
      <c r="R2326" t="s">
        <v>337</v>
      </c>
      <c r="S2326" t="s">
        <v>3347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HYPERLINK("https://hotelmonitor-cachepage.eclerx.com/savepage/tk_15442502528529012_sr_2150.html","info")</f>
        <v/>
      </c>
      <c r="AA2326" t="n">
        <v>366604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187</v>
      </c>
      <c r="AQ2326" t="s">
        <v>91</v>
      </c>
      <c r="AR2326" t="s">
        <v>2345</v>
      </c>
      <c r="AS2326" t="s"/>
      <c r="AT2326" t="s">
        <v>93</v>
      </c>
      <c r="AU2326" t="s"/>
      <c r="AV2326" t="s"/>
      <c r="AW2326" t="s"/>
      <c r="AX2326" t="s"/>
      <c r="AY2326" t="n">
        <v>1761447</v>
      </c>
      <c r="AZ2326" t="s">
        <v>3344</v>
      </c>
      <c r="BA2326" t="s"/>
      <c r="BB2326" t="n">
        <v>652131</v>
      </c>
      <c r="BC2326" t="n">
        <v>98.83110000000001</v>
      </c>
      <c r="BD2326" t="n">
        <v>8.034267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95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3348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382.33</v>
      </c>
      <c r="L2327" t="s">
        <v>77</v>
      </c>
      <c r="M2327" t="s"/>
      <c r="N2327" t="s">
        <v>3349</v>
      </c>
      <c r="O2327" t="s">
        <v>79</v>
      </c>
      <c r="P2327" t="s">
        <v>3348</v>
      </c>
      <c r="Q2327" t="s"/>
      <c r="R2327" t="s">
        <v>80</v>
      </c>
      <c r="S2327" t="s">
        <v>637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>
        <f>HYPERLINK("https://hotelmonitor-cachepage.eclerx.com/savepage/tk_15442504898237755_sr_2150.html","info")</f>
        <v/>
      </c>
      <c r="AA2327" t="n">
        <v>-3791917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273</v>
      </c>
      <c r="AQ2327" t="s">
        <v>91</v>
      </c>
      <c r="AR2327" t="s">
        <v>92</v>
      </c>
      <c r="AS2327" t="s"/>
      <c r="AT2327" t="s">
        <v>93</v>
      </c>
      <c r="AU2327" t="s"/>
      <c r="AV2327" t="s"/>
      <c r="AW2327" t="s"/>
      <c r="AX2327" t="s"/>
      <c r="AY2327" t="n">
        <v>3791917</v>
      </c>
      <c r="AZ2327" t="s">
        <v>3350</v>
      </c>
      <c r="BA2327" t="s"/>
      <c r="BB2327" t="n">
        <v>706091</v>
      </c>
      <c r="BC2327" t="n">
        <v>99.29237999999999</v>
      </c>
      <c r="BD2327" t="n">
        <v>8.070798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95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3348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467.29</v>
      </c>
      <c r="L2328" t="s">
        <v>77</v>
      </c>
      <c r="M2328" t="s"/>
      <c r="N2328" t="s">
        <v>3349</v>
      </c>
      <c r="O2328" t="s">
        <v>79</v>
      </c>
      <c r="P2328" t="s">
        <v>3348</v>
      </c>
      <c r="Q2328" t="s"/>
      <c r="R2328" t="s">
        <v>80</v>
      </c>
      <c r="S2328" t="s">
        <v>1688</v>
      </c>
      <c r="T2328" t="s">
        <v>82</v>
      </c>
      <c r="U2328" t="s">
        <v>83</v>
      </c>
      <c r="V2328" t="s">
        <v>84</v>
      </c>
      <c r="W2328" t="s">
        <v>105</v>
      </c>
      <c r="X2328" t="s"/>
      <c r="Y2328" t="s">
        <v>86</v>
      </c>
      <c r="Z2328">
        <f>HYPERLINK("https://hotelmonitor-cachepage.eclerx.com/savepage/tk_15442504898237755_sr_2150.html","info")</f>
        <v/>
      </c>
      <c r="AA2328" t="n">
        <v>-3791917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273</v>
      </c>
      <c r="AQ2328" t="s">
        <v>91</v>
      </c>
      <c r="AR2328" t="s">
        <v>92</v>
      </c>
      <c r="AS2328" t="s"/>
      <c r="AT2328" t="s">
        <v>93</v>
      </c>
      <c r="AU2328" t="s"/>
      <c r="AV2328" t="s"/>
      <c r="AW2328" t="s"/>
      <c r="AX2328" t="s"/>
      <c r="AY2328" t="n">
        <v>3791917</v>
      </c>
      <c r="AZ2328" t="s">
        <v>3350</v>
      </c>
      <c r="BA2328" t="s"/>
      <c r="BB2328" t="n">
        <v>706091</v>
      </c>
      <c r="BC2328" t="n">
        <v>99.29237999999999</v>
      </c>
      <c r="BD2328" t="n">
        <v>8.070798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95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3351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467.29</v>
      </c>
      <c r="L2329" t="s">
        <v>77</v>
      </c>
      <c r="M2329" t="s"/>
      <c r="N2329" t="s">
        <v>1751</v>
      </c>
      <c r="O2329" t="s">
        <v>79</v>
      </c>
      <c r="P2329" t="s">
        <v>3351</v>
      </c>
      <c r="Q2329" t="s"/>
      <c r="R2329" t="s">
        <v>354</v>
      </c>
      <c r="S2329" t="s">
        <v>3352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HYPERLINK("https://hotelmonitor-cachepage.eclerx.com/savepage/tk_15442510246046064_sr_2150.html","info")</f>
        <v/>
      </c>
      <c r="AA2329" t="n">
        <v>-6783532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459</v>
      </c>
      <c r="AQ2329" t="s">
        <v>91</v>
      </c>
      <c r="AR2329" t="s">
        <v>92</v>
      </c>
      <c r="AS2329" t="s"/>
      <c r="AT2329" t="s">
        <v>93</v>
      </c>
      <c r="AU2329" t="s"/>
      <c r="AV2329" t="s"/>
      <c r="AW2329" t="s"/>
      <c r="AX2329" t="s"/>
      <c r="AY2329" t="n">
        <v>6783532</v>
      </c>
      <c r="AZ2329" t="s">
        <v>3353</v>
      </c>
      <c r="BA2329" t="s"/>
      <c r="BB2329" t="n">
        <v>3880001</v>
      </c>
      <c r="BC2329" t="n">
        <v>98.97758</v>
      </c>
      <c r="BD2329" t="n">
        <v>7.799673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119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2995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424.81</v>
      </c>
      <c r="L2330" t="s">
        <v>77</v>
      </c>
      <c r="M2330" t="s"/>
      <c r="N2330" t="s">
        <v>1258</v>
      </c>
      <c r="O2330" t="s">
        <v>79</v>
      </c>
      <c r="P2330" t="s">
        <v>2995</v>
      </c>
      <c r="Q2330" t="s"/>
      <c r="R2330" t="s">
        <v>80</v>
      </c>
      <c r="S2330" t="s">
        <v>324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>
        <f>HYPERLINK("https://hotelmonitor-cachepage.eclerx.com/savepage/tk_1544250977160747_sr_2150.html","info")</f>
        <v/>
      </c>
      <c r="AA2330" t="n">
        <v>-3791728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443</v>
      </c>
      <c r="AQ2330" t="s">
        <v>91</v>
      </c>
      <c r="AR2330" t="s">
        <v>92</v>
      </c>
      <c r="AS2330" t="s"/>
      <c r="AT2330" t="s">
        <v>93</v>
      </c>
      <c r="AU2330" t="s"/>
      <c r="AV2330" t="s"/>
      <c r="AW2330" t="s"/>
      <c r="AX2330" t="s"/>
      <c r="AY2330" t="n">
        <v>3791728</v>
      </c>
      <c r="AZ2330" t="s">
        <v>2996</v>
      </c>
      <c r="BA2330" t="s"/>
      <c r="BB2330" t="n">
        <v>251455</v>
      </c>
      <c r="BC2330" t="n">
        <v>98.9069938659668</v>
      </c>
      <c r="BD2330" t="n">
        <v>8.071233297279811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95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2995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552.25</v>
      </c>
      <c r="L2331" t="s">
        <v>77</v>
      </c>
      <c r="M2331" t="s"/>
      <c r="N2331" t="s">
        <v>1261</v>
      </c>
      <c r="O2331" t="s">
        <v>79</v>
      </c>
      <c r="P2331" t="s">
        <v>2995</v>
      </c>
      <c r="Q2331" t="s"/>
      <c r="R2331" t="s">
        <v>80</v>
      </c>
      <c r="S2331" t="s">
        <v>328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>
        <f>HYPERLINK("https://hotelmonitor-cachepage.eclerx.com/savepage/tk_1544250977160747_sr_2150.html","info")</f>
        <v/>
      </c>
      <c r="AA2331" t="n">
        <v>-3791728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443</v>
      </c>
      <c r="AQ2331" t="s">
        <v>91</v>
      </c>
      <c r="AR2331" t="s">
        <v>92</v>
      </c>
      <c r="AS2331" t="s"/>
      <c r="AT2331" t="s">
        <v>93</v>
      </c>
      <c r="AU2331" t="s"/>
      <c r="AV2331" t="s"/>
      <c r="AW2331" t="s"/>
      <c r="AX2331" t="s"/>
      <c r="AY2331" t="n">
        <v>3791728</v>
      </c>
      <c r="AZ2331" t="s">
        <v>2996</v>
      </c>
      <c r="BA2331" t="s"/>
      <c r="BB2331" t="n">
        <v>251455</v>
      </c>
      <c r="BC2331" t="n">
        <v>98.9069938659668</v>
      </c>
      <c r="BD2331" t="n">
        <v>8.071233297279811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95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3354</v>
      </c>
      <c r="F2332" t="n">
        <v>576905</v>
      </c>
      <c r="G2332" t="s">
        <v>74</v>
      </c>
      <c r="H2332" t="s">
        <v>75</v>
      </c>
      <c r="I2332" t="s"/>
      <c r="J2332" t="s">
        <v>76</v>
      </c>
      <c r="K2332" t="n">
        <v>1596.97</v>
      </c>
      <c r="L2332" t="s">
        <v>77</v>
      </c>
      <c r="M2332" t="s"/>
      <c r="N2332" t="s">
        <v>3355</v>
      </c>
      <c r="O2332" t="s">
        <v>79</v>
      </c>
      <c r="P2332" t="s">
        <v>3354</v>
      </c>
      <c r="Q2332" t="s"/>
      <c r="R2332" t="s">
        <v>80</v>
      </c>
      <c r="S2332" t="s">
        <v>3356</v>
      </c>
      <c r="T2332" t="s">
        <v>82</v>
      </c>
      <c r="U2332" t="s">
        <v>83</v>
      </c>
      <c r="V2332" t="s">
        <v>84</v>
      </c>
      <c r="W2332" t="s">
        <v>105</v>
      </c>
      <c r="X2332" t="s"/>
      <c r="Y2332" t="s">
        <v>86</v>
      </c>
      <c r="Z2332">
        <f>HYPERLINK("https://hotelmonitor-cachepage.eclerx.com/savepage/tk_15442499494370046_sr_2150.html","info")</f>
        <v/>
      </c>
      <c r="AA2332" t="n">
        <v>127470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89</v>
      </c>
      <c r="AO2332" t="s">
        <v>3357</v>
      </c>
      <c r="AP2332" t="n">
        <v>41</v>
      </c>
      <c r="AQ2332" t="s">
        <v>91</v>
      </c>
      <c r="AR2332" t="s">
        <v>71</v>
      </c>
      <c r="AS2332" t="s"/>
      <c r="AT2332" t="s">
        <v>93</v>
      </c>
      <c r="AU2332" t="s"/>
      <c r="AV2332" t="s"/>
      <c r="AW2332" t="s"/>
      <c r="AX2332" t="s"/>
      <c r="AY2332" t="n">
        <v>754725</v>
      </c>
      <c r="AZ2332" t="s">
        <v>3358</v>
      </c>
      <c r="BA2332" t="s"/>
      <c r="BB2332" t="n">
        <v>165215</v>
      </c>
      <c r="BC2332" t="n">
        <v>98.81920516490941</v>
      </c>
      <c r="BD2332" t="n">
        <v>8.043661505302399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95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3354</v>
      </c>
      <c r="F2333" t="n">
        <v>576905</v>
      </c>
      <c r="G2333" t="s">
        <v>74</v>
      </c>
      <c r="H2333" t="s">
        <v>75</v>
      </c>
      <c r="I2333" t="s"/>
      <c r="J2333" t="s">
        <v>76</v>
      </c>
      <c r="K2333" t="n">
        <v>1596.97</v>
      </c>
      <c r="L2333" t="s">
        <v>77</v>
      </c>
      <c r="M2333" t="s"/>
      <c r="N2333" t="s">
        <v>3355</v>
      </c>
      <c r="O2333" t="s">
        <v>79</v>
      </c>
      <c r="P2333" t="s">
        <v>3354</v>
      </c>
      <c r="Q2333" t="s"/>
      <c r="R2333" t="s">
        <v>80</v>
      </c>
      <c r="S2333" t="s">
        <v>3356</v>
      </c>
      <c r="T2333" t="s">
        <v>82</v>
      </c>
      <c r="U2333" t="s">
        <v>83</v>
      </c>
      <c r="V2333" t="s">
        <v>84</v>
      </c>
      <c r="W2333" t="s">
        <v>105</v>
      </c>
      <c r="X2333" t="s"/>
      <c r="Y2333" t="s">
        <v>86</v>
      </c>
      <c r="Z2333">
        <f>HYPERLINK("https://hotelmonitor-cachepage.eclerx.com/savepage/tk_15442499494370046_sr_2150.html","info")</f>
        <v/>
      </c>
      <c r="AA2333" t="n">
        <v>127470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89</v>
      </c>
      <c r="AO2333" t="s">
        <v>3357</v>
      </c>
      <c r="AP2333" t="n">
        <v>41</v>
      </c>
      <c r="AQ2333" t="s">
        <v>91</v>
      </c>
      <c r="AR2333" t="s">
        <v>261</v>
      </c>
      <c r="AS2333" t="s"/>
      <c r="AT2333" t="s">
        <v>93</v>
      </c>
      <c r="AU2333" t="s"/>
      <c r="AV2333" t="s"/>
      <c r="AW2333" t="s"/>
      <c r="AX2333" t="s"/>
      <c r="AY2333" t="n">
        <v>754725</v>
      </c>
      <c r="AZ2333" t="s">
        <v>3358</v>
      </c>
      <c r="BA2333" t="s"/>
      <c r="BB2333" t="n">
        <v>165215</v>
      </c>
      <c r="BC2333" t="n">
        <v>98.81920516490941</v>
      </c>
      <c r="BD2333" t="n">
        <v>8.043661505302399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95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3354</v>
      </c>
      <c r="F2334" t="n">
        <v>576905</v>
      </c>
      <c r="G2334" t="s">
        <v>74</v>
      </c>
      <c r="H2334" t="s">
        <v>75</v>
      </c>
      <c r="I2334" t="s"/>
      <c r="J2334" t="s">
        <v>76</v>
      </c>
      <c r="K2334" t="n">
        <v>1651</v>
      </c>
      <c r="L2334" t="s">
        <v>77</v>
      </c>
      <c r="M2334" t="s"/>
      <c r="N2334" t="s">
        <v>3355</v>
      </c>
      <c r="O2334" t="s">
        <v>79</v>
      </c>
      <c r="P2334" t="s">
        <v>3354</v>
      </c>
      <c r="Q2334" t="s"/>
      <c r="R2334" t="s">
        <v>80</v>
      </c>
      <c r="S2334" t="s">
        <v>3359</v>
      </c>
      <c r="T2334" t="s">
        <v>82</v>
      </c>
      <c r="U2334" t="s">
        <v>83</v>
      </c>
      <c r="V2334" t="s">
        <v>84</v>
      </c>
      <c r="W2334" t="s">
        <v>105</v>
      </c>
      <c r="X2334" t="s"/>
      <c r="Y2334" t="s">
        <v>86</v>
      </c>
      <c r="Z2334">
        <f>HYPERLINK("https://hotelmonitor-cachepage.eclerx.com/savepage/tk_15442499494370046_sr_2150.html","info")</f>
        <v/>
      </c>
      <c r="AA2334" t="n">
        <v>127470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89</v>
      </c>
      <c r="AO2334" t="s">
        <v>3360</v>
      </c>
      <c r="AP2334" t="n">
        <v>41</v>
      </c>
      <c r="AQ2334" t="s">
        <v>91</v>
      </c>
      <c r="AR2334" t="s">
        <v>71</v>
      </c>
      <c r="AS2334" t="s"/>
      <c r="AT2334" t="s">
        <v>93</v>
      </c>
      <c r="AU2334" t="s"/>
      <c r="AV2334" t="s"/>
      <c r="AW2334" t="s"/>
      <c r="AX2334" t="s"/>
      <c r="AY2334" t="n">
        <v>754725</v>
      </c>
      <c r="AZ2334" t="s">
        <v>3358</v>
      </c>
      <c r="BA2334" t="s"/>
      <c r="BB2334" t="n">
        <v>165215</v>
      </c>
      <c r="BC2334" t="n">
        <v>98.81920516490941</v>
      </c>
      <c r="BD2334" t="n">
        <v>8.043661505302399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95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3354</v>
      </c>
      <c r="F2335" t="n">
        <v>576905</v>
      </c>
      <c r="G2335" t="s">
        <v>74</v>
      </c>
      <c r="H2335" t="s">
        <v>75</v>
      </c>
      <c r="I2335" t="s"/>
      <c r="J2335" t="s">
        <v>76</v>
      </c>
      <c r="K2335" t="n">
        <v>1651</v>
      </c>
      <c r="L2335" t="s">
        <v>77</v>
      </c>
      <c r="M2335" t="s"/>
      <c r="N2335" t="s">
        <v>3355</v>
      </c>
      <c r="O2335" t="s">
        <v>79</v>
      </c>
      <c r="P2335" t="s">
        <v>3354</v>
      </c>
      <c r="Q2335" t="s"/>
      <c r="R2335" t="s">
        <v>80</v>
      </c>
      <c r="S2335" t="s">
        <v>3359</v>
      </c>
      <c r="T2335" t="s">
        <v>82</v>
      </c>
      <c r="U2335" t="s">
        <v>83</v>
      </c>
      <c r="V2335" t="s">
        <v>84</v>
      </c>
      <c r="W2335" t="s">
        <v>105</v>
      </c>
      <c r="X2335" t="s"/>
      <c r="Y2335" t="s">
        <v>86</v>
      </c>
      <c r="Z2335">
        <f>HYPERLINK("https://hotelmonitor-cachepage.eclerx.com/savepage/tk_15442499494370046_sr_2150.html","info")</f>
        <v/>
      </c>
      <c r="AA2335" t="n">
        <v>127470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89</v>
      </c>
      <c r="AO2335" t="s">
        <v>3360</v>
      </c>
      <c r="AP2335" t="n">
        <v>41</v>
      </c>
      <c r="AQ2335" t="s">
        <v>91</v>
      </c>
      <c r="AR2335" t="s">
        <v>261</v>
      </c>
      <c r="AS2335" t="s"/>
      <c r="AT2335" t="s">
        <v>93</v>
      </c>
      <c r="AU2335" t="s"/>
      <c r="AV2335" t="s"/>
      <c r="AW2335" t="s"/>
      <c r="AX2335" t="s"/>
      <c r="AY2335" t="n">
        <v>754725</v>
      </c>
      <c r="AZ2335" t="s">
        <v>3358</v>
      </c>
      <c r="BA2335" t="s"/>
      <c r="BB2335" t="n">
        <v>165215</v>
      </c>
      <c r="BC2335" t="n">
        <v>98.81920516490941</v>
      </c>
      <c r="BD2335" t="n">
        <v>8.043661505302399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95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3354</v>
      </c>
      <c r="F2336" t="n">
        <v>576905</v>
      </c>
      <c r="G2336" t="s">
        <v>74</v>
      </c>
      <c r="H2336" t="s">
        <v>75</v>
      </c>
      <c r="I2336" t="s"/>
      <c r="J2336" t="s">
        <v>76</v>
      </c>
      <c r="K2336" t="n">
        <v>2511.14</v>
      </c>
      <c r="L2336" t="s">
        <v>77</v>
      </c>
      <c r="M2336" t="s"/>
      <c r="N2336" t="s">
        <v>248</v>
      </c>
      <c r="O2336" t="s">
        <v>79</v>
      </c>
      <c r="P2336" t="s">
        <v>3354</v>
      </c>
      <c r="Q2336" t="s"/>
      <c r="R2336" t="s">
        <v>80</v>
      </c>
      <c r="S2336" t="s">
        <v>3361</v>
      </c>
      <c r="T2336" t="s">
        <v>82</v>
      </c>
      <c r="U2336" t="s">
        <v>83</v>
      </c>
      <c r="V2336" t="s">
        <v>84</v>
      </c>
      <c r="W2336" t="s">
        <v>105</v>
      </c>
      <c r="X2336" t="s"/>
      <c r="Y2336" t="s">
        <v>86</v>
      </c>
      <c r="Z2336">
        <f>HYPERLINK("https://hotelmonitor-cachepage.eclerx.com/savepage/tk_15442499494370046_sr_2150.html","info")</f>
        <v/>
      </c>
      <c r="AA2336" t="n">
        <v>127470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89</v>
      </c>
      <c r="AO2336" t="s">
        <v>3362</v>
      </c>
      <c r="AP2336" t="n">
        <v>41</v>
      </c>
      <c r="AQ2336" t="s">
        <v>91</v>
      </c>
      <c r="AR2336" t="s">
        <v>71</v>
      </c>
      <c r="AS2336" t="s"/>
      <c r="AT2336" t="s">
        <v>93</v>
      </c>
      <c r="AU2336" t="s"/>
      <c r="AV2336" t="s"/>
      <c r="AW2336" t="s"/>
      <c r="AX2336" t="s"/>
      <c r="AY2336" t="n">
        <v>754725</v>
      </c>
      <c r="AZ2336" t="s">
        <v>3358</v>
      </c>
      <c r="BA2336" t="s"/>
      <c r="BB2336" t="n">
        <v>165215</v>
      </c>
      <c r="BC2336" t="n">
        <v>98.81920516490941</v>
      </c>
      <c r="BD2336" t="n">
        <v>8.043661505302399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95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3354</v>
      </c>
      <c r="F2337" t="n">
        <v>576905</v>
      </c>
      <c r="G2337" t="s">
        <v>74</v>
      </c>
      <c r="H2337" t="s">
        <v>75</v>
      </c>
      <c r="I2337" t="s"/>
      <c r="J2337" t="s">
        <v>76</v>
      </c>
      <c r="K2337" t="n">
        <v>2511.14</v>
      </c>
      <c r="L2337" t="s">
        <v>77</v>
      </c>
      <c r="M2337" t="s"/>
      <c r="N2337" t="s">
        <v>3363</v>
      </c>
      <c r="O2337" t="s">
        <v>79</v>
      </c>
      <c r="P2337" t="s">
        <v>3354</v>
      </c>
      <c r="Q2337" t="s"/>
      <c r="R2337" t="s">
        <v>80</v>
      </c>
      <c r="S2337" t="s">
        <v>3361</v>
      </c>
      <c r="T2337" t="s">
        <v>82</v>
      </c>
      <c r="U2337" t="s">
        <v>83</v>
      </c>
      <c r="V2337" t="s">
        <v>84</v>
      </c>
      <c r="W2337" t="s">
        <v>105</v>
      </c>
      <c r="X2337" t="s"/>
      <c r="Y2337" t="s">
        <v>86</v>
      </c>
      <c r="Z2337">
        <f>HYPERLINK("https://hotelmonitor-cachepage.eclerx.com/savepage/tk_15442499494370046_sr_2150.html","info")</f>
        <v/>
      </c>
      <c r="AA2337" t="n">
        <v>127470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89</v>
      </c>
      <c r="AO2337" t="s">
        <v>3364</v>
      </c>
      <c r="AP2337" t="n">
        <v>41</v>
      </c>
      <c r="AQ2337" t="s">
        <v>91</v>
      </c>
      <c r="AR2337" t="s">
        <v>71</v>
      </c>
      <c r="AS2337" t="s"/>
      <c r="AT2337" t="s">
        <v>93</v>
      </c>
      <c r="AU2337" t="s"/>
      <c r="AV2337" t="s"/>
      <c r="AW2337" t="s"/>
      <c r="AX2337" t="s"/>
      <c r="AY2337" t="n">
        <v>754725</v>
      </c>
      <c r="AZ2337" t="s">
        <v>3358</v>
      </c>
      <c r="BA2337" t="s"/>
      <c r="BB2337" t="n">
        <v>165215</v>
      </c>
      <c r="BC2337" t="n">
        <v>98.81920516490941</v>
      </c>
      <c r="BD2337" t="n">
        <v>8.043661505302399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95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3354</v>
      </c>
      <c r="F2338" t="n">
        <v>576905</v>
      </c>
      <c r="G2338" t="s">
        <v>74</v>
      </c>
      <c r="H2338" t="s">
        <v>75</v>
      </c>
      <c r="I2338" t="s"/>
      <c r="J2338" t="s">
        <v>76</v>
      </c>
      <c r="K2338" t="n">
        <v>2511.14</v>
      </c>
      <c r="L2338" t="s">
        <v>77</v>
      </c>
      <c r="M2338" t="s"/>
      <c r="N2338" t="s">
        <v>248</v>
      </c>
      <c r="O2338" t="s">
        <v>79</v>
      </c>
      <c r="P2338" t="s">
        <v>3354</v>
      </c>
      <c r="Q2338" t="s"/>
      <c r="R2338" t="s">
        <v>80</v>
      </c>
      <c r="S2338" t="s">
        <v>3361</v>
      </c>
      <c r="T2338" t="s">
        <v>82</v>
      </c>
      <c r="U2338" t="s">
        <v>83</v>
      </c>
      <c r="V2338" t="s">
        <v>84</v>
      </c>
      <c r="W2338" t="s">
        <v>105</v>
      </c>
      <c r="X2338" t="s"/>
      <c r="Y2338" t="s">
        <v>86</v>
      </c>
      <c r="Z2338">
        <f>HYPERLINK("https://hotelmonitor-cachepage.eclerx.com/savepage/tk_15442499494370046_sr_2150.html","info")</f>
        <v/>
      </c>
      <c r="AA2338" t="n">
        <v>127470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89</v>
      </c>
      <c r="AO2338" t="s">
        <v>3362</v>
      </c>
      <c r="AP2338" t="n">
        <v>41</v>
      </c>
      <c r="AQ2338" t="s">
        <v>91</v>
      </c>
      <c r="AR2338" t="s">
        <v>261</v>
      </c>
      <c r="AS2338" t="s"/>
      <c r="AT2338" t="s">
        <v>93</v>
      </c>
      <c r="AU2338" t="s"/>
      <c r="AV2338" t="s"/>
      <c r="AW2338" t="s"/>
      <c r="AX2338" t="s"/>
      <c r="AY2338" t="n">
        <v>754725</v>
      </c>
      <c r="AZ2338" t="s">
        <v>3358</v>
      </c>
      <c r="BA2338" t="s"/>
      <c r="BB2338" t="n">
        <v>165215</v>
      </c>
      <c r="BC2338" t="n">
        <v>98.81920516490941</v>
      </c>
      <c r="BD2338" t="n">
        <v>8.043661505302399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95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3354</v>
      </c>
      <c r="F2339" t="n">
        <v>576905</v>
      </c>
      <c r="G2339" t="s">
        <v>74</v>
      </c>
      <c r="H2339" t="s">
        <v>75</v>
      </c>
      <c r="I2339" t="s"/>
      <c r="J2339" t="s">
        <v>76</v>
      </c>
      <c r="K2339" t="n">
        <v>2511.14</v>
      </c>
      <c r="L2339" t="s">
        <v>77</v>
      </c>
      <c r="M2339" t="s"/>
      <c r="N2339" t="s">
        <v>3363</v>
      </c>
      <c r="O2339" t="s">
        <v>79</v>
      </c>
      <c r="P2339" t="s">
        <v>3354</v>
      </c>
      <c r="Q2339" t="s"/>
      <c r="R2339" t="s">
        <v>80</v>
      </c>
      <c r="S2339" t="s">
        <v>3361</v>
      </c>
      <c r="T2339" t="s">
        <v>82</v>
      </c>
      <c r="U2339" t="s">
        <v>83</v>
      </c>
      <c r="V2339" t="s">
        <v>84</v>
      </c>
      <c r="W2339" t="s">
        <v>105</v>
      </c>
      <c r="X2339" t="s"/>
      <c r="Y2339" t="s">
        <v>86</v>
      </c>
      <c r="Z2339">
        <f>HYPERLINK("https://hotelmonitor-cachepage.eclerx.com/savepage/tk_15442499494370046_sr_2150.html","info")</f>
        <v/>
      </c>
      <c r="AA2339" t="n">
        <v>127470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89</v>
      </c>
      <c r="AO2339" t="s">
        <v>3364</v>
      </c>
      <c r="AP2339" t="n">
        <v>41</v>
      </c>
      <c r="AQ2339" t="s">
        <v>91</v>
      </c>
      <c r="AR2339" t="s">
        <v>261</v>
      </c>
      <c r="AS2339" t="s"/>
      <c r="AT2339" t="s">
        <v>93</v>
      </c>
      <c r="AU2339" t="s"/>
      <c r="AV2339" t="s"/>
      <c r="AW2339" t="s"/>
      <c r="AX2339" t="s"/>
      <c r="AY2339" t="n">
        <v>754725</v>
      </c>
      <c r="AZ2339" t="s">
        <v>3358</v>
      </c>
      <c r="BA2339" t="s"/>
      <c r="BB2339" t="n">
        <v>165215</v>
      </c>
      <c r="BC2339" t="n">
        <v>98.81920516490941</v>
      </c>
      <c r="BD2339" t="n">
        <v>8.043661505302399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95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3354</v>
      </c>
      <c r="F2340" t="n">
        <v>576905</v>
      </c>
      <c r="G2340" t="s">
        <v>74</v>
      </c>
      <c r="H2340" t="s">
        <v>75</v>
      </c>
      <c r="I2340" t="s"/>
      <c r="J2340" t="s">
        <v>76</v>
      </c>
      <c r="K2340" t="n">
        <v>2568.22</v>
      </c>
      <c r="L2340" t="s">
        <v>77</v>
      </c>
      <c r="M2340" t="s"/>
      <c r="N2340" t="s">
        <v>248</v>
      </c>
      <c r="O2340" t="s">
        <v>79</v>
      </c>
      <c r="P2340" t="s">
        <v>3354</v>
      </c>
      <c r="Q2340" t="s"/>
      <c r="R2340" t="s">
        <v>80</v>
      </c>
      <c r="S2340" t="s">
        <v>3365</v>
      </c>
      <c r="T2340" t="s">
        <v>82</v>
      </c>
      <c r="U2340" t="s">
        <v>83</v>
      </c>
      <c r="V2340" t="s">
        <v>84</v>
      </c>
      <c r="W2340" t="s">
        <v>105</v>
      </c>
      <c r="X2340" t="s"/>
      <c r="Y2340" t="s">
        <v>86</v>
      </c>
      <c r="Z2340">
        <f>HYPERLINK("https://hotelmonitor-cachepage.eclerx.com/savepage/tk_15442499494370046_sr_2150.html","info")</f>
        <v/>
      </c>
      <c r="AA2340" t="n">
        <v>127470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89</v>
      </c>
      <c r="AO2340" t="s">
        <v>3366</v>
      </c>
      <c r="AP2340" t="n">
        <v>41</v>
      </c>
      <c r="AQ2340" t="s">
        <v>91</v>
      </c>
      <c r="AR2340" t="s">
        <v>71</v>
      </c>
      <c r="AS2340" t="s"/>
      <c r="AT2340" t="s">
        <v>93</v>
      </c>
      <c r="AU2340" t="s"/>
      <c r="AV2340" t="s"/>
      <c r="AW2340" t="s"/>
      <c r="AX2340" t="s"/>
      <c r="AY2340" t="n">
        <v>754725</v>
      </c>
      <c r="AZ2340" t="s">
        <v>3358</v>
      </c>
      <c r="BA2340" t="s"/>
      <c r="BB2340" t="n">
        <v>165215</v>
      </c>
      <c r="BC2340" t="n">
        <v>98.81920516490941</v>
      </c>
      <c r="BD2340" t="n">
        <v>8.043661505302399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95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3354</v>
      </c>
      <c r="F2341" t="n">
        <v>576905</v>
      </c>
      <c r="G2341" t="s">
        <v>74</v>
      </c>
      <c r="H2341" t="s">
        <v>75</v>
      </c>
      <c r="I2341" t="s"/>
      <c r="J2341" t="s">
        <v>76</v>
      </c>
      <c r="K2341" t="n">
        <v>2568.22</v>
      </c>
      <c r="L2341" t="s">
        <v>77</v>
      </c>
      <c r="M2341" t="s"/>
      <c r="N2341" t="s">
        <v>3363</v>
      </c>
      <c r="O2341" t="s">
        <v>79</v>
      </c>
      <c r="P2341" t="s">
        <v>3354</v>
      </c>
      <c r="Q2341" t="s"/>
      <c r="R2341" t="s">
        <v>80</v>
      </c>
      <c r="S2341" t="s">
        <v>3365</v>
      </c>
      <c r="T2341" t="s">
        <v>82</v>
      </c>
      <c r="U2341" t="s">
        <v>83</v>
      </c>
      <c r="V2341" t="s">
        <v>84</v>
      </c>
      <c r="W2341" t="s">
        <v>105</v>
      </c>
      <c r="X2341" t="s"/>
      <c r="Y2341" t="s">
        <v>86</v>
      </c>
      <c r="Z2341">
        <f>HYPERLINK("https://hotelmonitor-cachepage.eclerx.com/savepage/tk_15442499494370046_sr_2150.html","info")</f>
        <v/>
      </c>
      <c r="AA2341" t="n">
        <v>127470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89</v>
      </c>
      <c r="AO2341" t="s">
        <v>3367</v>
      </c>
      <c r="AP2341" t="n">
        <v>41</v>
      </c>
      <c r="AQ2341" t="s">
        <v>91</v>
      </c>
      <c r="AR2341" t="s">
        <v>71</v>
      </c>
      <c r="AS2341" t="s"/>
      <c r="AT2341" t="s">
        <v>93</v>
      </c>
      <c r="AU2341" t="s"/>
      <c r="AV2341" t="s"/>
      <c r="AW2341" t="s"/>
      <c r="AX2341" t="s"/>
      <c r="AY2341" t="n">
        <v>754725</v>
      </c>
      <c r="AZ2341" t="s">
        <v>3358</v>
      </c>
      <c r="BA2341" t="s"/>
      <c r="BB2341" t="n">
        <v>165215</v>
      </c>
      <c r="BC2341" t="n">
        <v>98.81920516490941</v>
      </c>
      <c r="BD2341" t="n">
        <v>8.043661505302399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95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3354</v>
      </c>
      <c r="F2342" t="n">
        <v>576905</v>
      </c>
      <c r="G2342" t="s">
        <v>74</v>
      </c>
      <c r="H2342" t="s">
        <v>75</v>
      </c>
      <c r="I2342" t="s"/>
      <c r="J2342" t="s">
        <v>76</v>
      </c>
      <c r="K2342" t="n">
        <v>2568.22</v>
      </c>
      <c r="L2342" t="s">
        <v>77</v>
      </c>
      <c r="M2342" t="s"/>
      <c r="N2342" t="s">
        <v>248</v>
      </c>
      <c r="O2342" t="s">
        <v>79</v>
      </c>
      <c r="P2342" t="s">
        <v>3354</v>
      </c>
      <c r="Q2342" t="s"/>
      <c r="R2342" t="s">
        <v>80</v>
      </c>
      <c r="S2342" t="s">
        <v>3365</v>
      </c>
      <c r="T2342" t="s">
        <v>82</v>
      </c>
      <c r="U2342" t="s">
        <v>83</v>
      </c>
      <c r="V2342" t="s">
        <v>84</v>
      </c>
      <c r="W2342" t="s">
        <v>105</v>
      </c>
      <c r="X2342" t="s"/>
      <c r="Y2342" t="s">
        <v>86</v>
      </c>
      <c r="Z2342">
        <f>HYPERLINK("https://hotelmonitor-cachepage.eclerx.com/savepage/tk_15442499494370046_sr_2150.html","info")</f>
        <v/>
      </c>
      <c r="AA2342" t="n">
        <v>127470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89</v>
      </c>
      <c r="AO2342" t="s">
        <v>3366</v>
      </c>
      <c r="AP2342" t="n">
        <v>41</v>
      </c>
      <c r="AQ2342" t="s">
        <v>91</v>
      </c>
      <c r="AR2342" t="s">
        <v>261</v>
      </c>
      <c r="AS2342" t="s"/>
      <c r="AT2342" t="s">
        <v>93</v>
      </c>
      <c r="AU2342" t="s"/>
      <c r="AV2342" t="s"/>
      <c r="AW2342" t="s"/>
      <c r="AX2342" t="s"/>
      <c r="AY2342" t="n">
        <v>754725</v>
      </c>
      <c r="AZ2342" t="s">
        <v>3358</v>
      </c>
      <c r="BA2342" t="s"/>
      <c r="BB2342" t="n">
        <v>165215</v>
      </c>
      <c r="BC2342" t="n">
        <v>98.81920516490941</v>
      </c>
      <c r="BD2342" t="n">
        <v>8.043661505302399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95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3354</v>
      </c>
      <c r="F2343" t="n">
        <v>576905</v>
      </c>
      <c r="G2343" t="s">
        <v>74</v>
      </c>
      <c r="H2343" t="s">
        <v>75</v>
      </c>
      <c r="I2343" t="s"/>
      <c r="J2343" t="s">
        <v>76</v>
      </c>
      <c r="K2343" t="n">
        <v>2568.22</v>
      </c>
      <c r="L2343" t="s">
        <v>77</v>
      </c>
      <c r="M2343" t="s"/>
      <c r="N2343" t="s">
        <v>3363</v>
      </c>
      <c r="O2343" t="s">
        <v>79</v>
      </c>
      <c r="P2343" t="s">
        <v>3354</v>
      </c>
      <c r="Q2343" t="s"/>
      <c r="R2343" t="s">
        <v>80</v>
      </c>
      <c r="S2343" t="s">
        <v>3365</v>
      </c>
      <c r="T2343" t="s">
        <v>82</v>
      </c>
      <c r="U2343" t="s">
        <v>83</v>
      </c>
      <c r="V2343" t="s">
        <v>84</v>
      </c>
      <c r="W2343" t="s">
        <v>105</v>
      </c>
      <c r="X2343" t="s"/>
      <c r="Y2343" t="s">
        <v>86</v>
      </c>
      <c r="Z2343">
        <f>HYPERLINK("https://hotelmonitor-cachepage.eclerx.com/savepage/tk_15442499494370046_sr_2150.html","info")</f>
        <v/>
      </c>
      <c r="AA2343" t="n">
        <v>127470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89</v>
      </c>
      <c r="AO2343" t="s">
        <v>3367</v>
      </c>
      <c r="AP2343" t="n">
        <v>41</v>
      </c>
      <c r="AQ2343" t="s">
        <v>91</v>
      </c>
      <c r="AR2343" t="s">
        <v>261</v>
      </c>
      <c r="AS2343" t="s"/>
      <c r="AT2343" t="s">
        <v>93</v>
      </c>
      <c r="AU2343" t="s"/>
      <c r="AV2343" t="s"/>
      <c r="AW2343" t="s"/>
      <c r="AX2343" t="s"/>
      <c r="AY2343" t="n">
        <v>754725</v>
      </c>
      <c r="AZ2343" t="s">
        <v>3358</v>
      </c>
      <c r="BA2343" t="s"/>
      <c r="BB2343" t="n">
        <v>165215</v>
      </c>
      <c r="BC2343" t="n">
        <v>98.81920516490941</v>
      </c>
      <c r="BD2343" t="n">
        <v>8.043661505302399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95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3354</v>
      </c>
      <c r="F2344" t="n">
        <v>576905</v>
      </c>
      <c r="G2344" t="s">
        <v>74</v>
      </c>
      <c r="H2344" t="s">
        <v>75</v>
      </c>
      <c r="I2344" t="s"/>
      <c r="J2344" t="s">
        <v>76</v>
      </c>
      <c r="K2344" t="n">
        <v>2759.89</v>
      </c>
      <c r="L2344" t="s">
        <v>77</v>
      </c>
      <c r="M2344" t="s"/>
      <c r="N2344" t="s">
        <v>248</v>
      </c>
      <c r="O2344" t="s">
        <v>79</v>
      </c>
      <c r="P2344" t="s">
        <v>3354</v>
      </c>
      <c r="Q2344" t="s"/>
      <c r="R2344" t="s">
        <v>80</v>
      </c>
      <c r="S2344" t="s">
        <v>3368</v>
      </c>
      <c r="T2344" t="s">
        <v>82</v>
      </c>
      <c r="U2344" t="s">
        <v>83</v>
      </c>
      <c r="V2344" t="s">
        <v>84</v>
      </c>
      <c r="W2344" t="s">
        <v>105</v>
      </c>
      <c r="X2344" t="s"/>
      <c r="Y2344" t="s">
        <v>86</v>
      </c>
      <c r="Z2344">
        <f>HYPERLINK("https://hotelmonitor-cachepage.eclerx.com/savepage/tk_15442499494370046_sr_2150.html","info")</f>
        <v/>
      </c>
      <c r="AA2344" t="n">
        <v>127470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89</v>
      </c>
      <c r="AO2344" t="s">
        <v>962</v>
      </c>
      <c r="AP2344" t="n">
        <v>41</v>
      </c>
      <c r="AQ2344" t="s">
        <v>91</v>
      </c>
      <c r="AR2344" t="s">
        <v>92</v>
      </c>
      <c r="AS2344" t="s"/>
      <c r="AT2344" t="s">
        <v>93</v>
      </c>
      <c r="AU2344" t="s"/>
      <c r="AV2344" t="s"/>
      <c r="AW2344" t="s"/>
      <c r="AX2344" t="s"/>
      <c r="AY2344" t="n">
        <v>754725</v>
      </c>
      <c r="AZ2344" t="s">
        <v>3358</v>
      </c>
      <c r="BA2344" t="s"/>
      <c r="BB2344" t="n">
        <v>165215</v>
      </c>
      <c r="BC2344" t="n">
        <v>98.81920516490941</v>
      </c>
      <c r="BD2344" t="n">
        <v>8.043661505302399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95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3354</v>
      </c>
      <c r="F2345" t="n">
        <v>576905</v>
      </c>
      <c r="G2345" t="s">
        <v>74</v>
      </c>
      <c r="H2345" t="s">
        <v>75</v>
      </c>
      <c r="I2345" t="s"/>
      <c r="J2345" t="s">
        <v>76</v>
      </c>
      <c r="K2345" t="n">
        <v>2759.89</v>
      </c>
      <c r="L2345" t="s">
        <v>77</v>
      </c>
      <c r="M2345" t="s"/>
      <c r="N2345" t="s">
        <v>3363</v>
      </c>
      <c r="O2345" t="s">
        <v>79</v>
      </c>
      <c r="P2345" t="s">
        <v>3354</v>
      </c>
      <c r="Q2345" t="s"/>
      <c r="R2345" t="s">
        <v>80</v>
      </c>
      <c r="S2345" t="s">
        <v>3368</v>
      </c>
      <c r="T2345" t="s">
        <v>82</v>
      </c>
      <c r="U2345" t="s">
        <v>83</v>
      </c>
      <c r="V2345" t="s">
        <v>84</v>
      </c>
      <c r="W2345" t="s">
        <v>105</v>
      </c>
      <c r="X2345" t="s"/>
      <c r="Y2345" t="s">
        <v>86</v>
      </c>
      <c r="Z2345">
        <f>HYPERLINK("https://hotelmonitor-cachepage.eclerx.com/savepage/tk_15442499494370046_sr_2150.html","info")</f>
        <v/>
      </c>
      <c r="AA2345" t="n">
        <v>127470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89</v>
      </c>
      <c r="AO2345" t="s">
        <v>955</v>
      </c>
      <c r="AP2345" t="n">
        <v>41</v>
      </c>
      <c r="AQ2345" t="s">
        <v>91</v>
      </c>
      <c r="AR2345" t="s">
        <v>92</v>
      </c>
      <c r="AS2345" t="s"/>
      <c r="AT2345" t="s">
        <v>93</v>
      </c>
      <c r="AU2345" t="s"/>
      <c r="AV2345" t="s"/>
      <c r="AW2345" t="s"/>
      <c r="AX2345" t="s"/>
      <c r="AY2345" t="n">
        <v>754725</v>
      </c>
      <c r="AZ2345" t="s">
        <v>3358</v>
      </c>
      <c r="BA2345" t="s"/>
      <c r="BB2345" t="n">
        <v>165215</v>
      </c>
      <c r="BC2345" t="n">
        <v>98.81920516490941</v>
      </c>
      <c r="BD2345" t="n">
        <v>8.043661505302399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95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3354</v>
      </c>
      <c r="F2346" t="n">
        <v>576905</v>
      </c>
      <c r="G2346" t="s">
        <v>74</v>
      </c>
      <c r="H2346" t="s">
        <v>75</v>
      </c>
      <c r="I2346" t="s"/>
      <c r="J2346" t="s">
        <v>76</v>
      </c>
      <c r="K2346" t="n">
        <v>3138.93</v>
      </c>
      <c r="L2346" t="s">
        <v>77</v>
      </c>
      <c r="M2346" t="s"/>
      <c r="N2346" t="s">
        <v>3369</v>
      </c>
      <c r="O2346" t="s">
        <v>79</v>
      </c>
      <c r="P2346" t="s">
        <v>3354</v>
      </c>
      <c r="Q2346" t="s"/>
      <c r="R2346" t="s">
        <v>80</v>
      </c>
      <c r="S2346" t="s">
        <v>3370</v>
      </c>
      <c r="T2346" t="s">
        <v>82</v>
      </c>
      <c r="U2346" t="s">
        <v>83</v>
      </c>
      <c r="V2346" t="s">
        <v>84</v>
      </c>
      <c r="W2346" t="s">
        <v>105</v>
      </c>
      <c r="X2346" t="s"/>
      <c r="Y2346" t="s">
        <v>86</v>
      </c>
      <c r="Z2346">
        <f>HYPERLINK("https://hotelmonitor-cachepage.eclerx.com/savepage/tk_15442499494370046_sr_2150.html","info")</f>
        <v/>
      </c>
      <c r="AA2346" t="n">
        <v>127470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89</v>
      </c>
      <c r="AO2346" t="s">
        <v>3371</v>
      </c>
      <c r="AP2346" t="n">
        <v>41</v>
      </c>
      <c r="AQ2346" t="s">
        <v>91</v>
      </c>
      <c r="AR2346" t="s">
        <v>71</v>
      </c>
      <c r="AS2346" t="s"/>
      <c r="AT2346" t="s">
        <v>93</v>
      </c>
      <c r="AU2346" t="s"/>
      <c r="AV2346" t="s"/>
      <c r="AW2346" t="s"/>
      <c r="AX2346" t="s"/>
      <c r="AY2346" t="n">
        <v>754725</v>
      </c>
      <c r="AZ2346" t="s">
        <v>3358</v>
      </c>
      <c r="BA2346" t="s"/>
      <c r="BB2346" t="n">
        <v>165215</v>
      </c>
      <c r="BC2346" t="n">
        <v>98.81920516490941</v>
      </c>
      <c r="BD2346" t="n">
        <v>8.043661505302399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95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3354</v>
      </c>
      <c r="F2347" t="n">
        <v>576905</v>
      </c>
      <c r="G2347" t="s">
        <v>74</v>
      </c>
      <c r="H2347" t="s">
        <v>75</v>
      </c>
      <c r="I2347" t="s"/>
      <c r="J2347" t="s">
        <v>76</v>
      </c>
      <c r="K2347" t="n">
        <v>3138.93</v>
      </c>
      <c r="L2347" t="s">
        <v>77</v>
      </c>
      <c r="M2347" t="s"/>
      <c r="N2347" t="s">
        <v>3369</v>
      </c>
      <c r="O2347" t="s">
        <v>79</v>
      </c>
      <c r="P2347" t="s">
        <v>3354</v>
      </c>
      <c r="Q2347" t="s"/>
      <c r="R2347" t="s">
        <v>80</v>
      </c>
      <c r="S2347" t="s">
        <v>3370</v>
      </c>
      <c r="T2347" t="s">
        <v>82</v>
      </c>
      <c r="U2347" t="s">
        <v>83</v>
      </c>
      <c r="V2347" t="s">
        <v>84</v>
      </c>
      <c r="W2347" t="s">
        <v>105</v>
      </c>
      <c r="X2347" t="s"/>
      <c r="Y2347" t="s">
        <v>86</v>
      </c>
      <c r="Z2347">
        <f>HYPERLINK("https://hotelmonitor-cachepage.eclerx.com/savepage/tk_15442499494370046_sr_2150.html","info")</f>
        <v/>
      </c>
      <c r="AA2347" t="n">
        <v>127470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89</v>
      </c>
      <c r="AO2347" t="s">
        <v>3371</v>
      </c>
      <c r="AP2347" t="n">
        <v>41</v>
      </c>
      <c r="AQ2347" t="s">
        <v>91</v>
      </c>
      <c r="AR2347" t="s">
        <v>261</v>
      </c>
      <c r="AS2347" t="s"/>
      <c r="AT2347" t="s">
        <v>93</v>
      </c>
      <c r="AU2347" t="s"/>
      <c r="AV2347" t="s"/>
      <c r="AW2347" t="s"/>
      <c r="AX2347" t="s"/>
      <c r="AY2347" t="n">
        <v>754725</v>
      </c>
      <c r="AZ2347" t="s">
        <v>3358</v>
      </c>
      <c r="BA2347" t="s"/>
      <c r="BB2347" t="n">
        <v>165215</v>
      </c>
      <c r="BC2347" t="n">
        <v>98.81920516490941</v>
      </c>
      <c r="BD2347" t="n">
        <v>8.043661505302399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95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3354</v>
      </c>
      <c r="F2348" t="n">
        <v>576905</v>
      </c>
      <c r="G2348" t="s">
        <v>74</v>
      </c>
      <c r="H2348" t="s">
        <v>75</v>
      </c>
      <c r="I2348" t="s"/>
      <c r="J2348" t="s">
        <v>76</v>
      </c>
      <c r="K2348" t="n">
        <v>3210.27</v>
      </c>
      <c r="L2348" t="s">
        <v>77</v>
      </c>
      <c r="M2348" t="s"/>
      <c r="N2348" t="s">
        <v>3369</v>
      </c>
      <c r="O2348" t="s">
        <v>79</v>
      </c>
      <c r="P2348" t="s">
        <v>3354</v>
      </c>
      <c r="Q2348" t="s"/>
      <c r="R2348" t="s">
        <v>80</v>
      </c>
      <c r="S2348" t="s">
        <v>3372</v>
      </c>
      <c r="T2348" t="s">
        <v>82</v>
      </c>
      <c r="U2348" t="s">
        <v>83</v>
      </c>
      <c r="V2348" t="s">
        <v>84</v>
      </c>
      <c r="W2348" t="s">
        <v>105</v>
      </c>
      <c r="X2348" t="s"/>
      <c r="Y2348" t="s">
        <v>86</v>
      </c>
      <c r="Z2348">
        <f>HYPERLINK("https://hotelmonitor-cachepage.eclerx.com/savepage/tk_15442499494370046_sr_2150.html","info")</f>
        <v/>
      </c>
      <c r="AA2348" t="n">
        <v>127470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89</v>
      </c>
      <c r="AO2348" t="s">
        <v>3373</v>
      </c>
      <c r="AP2348" t="n">
        <v>41</v>
      </c>
      <c r="AQ2348" t="s">
        <v>91</v>
      </c>
      <c r="AR2348" t="s">
        <v>71</v>
      </c>
      <c r="AS2348" t="s"/>
      <c r="AT2348" t="s">
        <v>93</v>
      </c>
      <c r="AU2348" t="s"/>
      <c r="AV2348" t="s"/>
      <c r="AW2348" t="s"/>
      <c r="AX2348" t="s"/>
      <c r="AY2348" t="n">
        <v>754725</v>
      </c>
      <c r="AZ2348" t="s">
        <v>3358</v>
      </c>
      <c r="BA2348" t="s"/>
      <c r="BB2348" t="n">
        <v>165215</v>
      </c>
      <c r="BC2348" t="n">
        <v>98.81920516490941</v>
      </c>
      <c r="BD2348" t="n">
        <v>8.043661505302399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95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3354</v>
      </c>
      <c r="F2349" t="n">
        <v>576905</v>
      </c>
      <c r="G2349" t="s">
        <v>74</v>
      </c>
      <c r="H2349" t="s">
        <v>75</v>
      </c>
      <c r="I2349" t="s"/>
      <c r="J2349" t="s">
        <v>76</v>
      </c>
      <c r="K2349" t="n">
        <v>3210.27</v>
      </c>
      <c r="L2349" t="s">
        <v>77</v>
      </c>
      <c r="M2349" t="s"/>
      <c r="N2349" t="s">
        <v>3369</v>
      </c>
      <c r="O2349" t="s">
        <v>79</v>
      </c>
      <c r="P2349" t="s">
        <v>3354</v>
      </c>
      <c r="Q2349" t="s"/>
      <c r="R2349" t="s">
        <v>80</v>
      </c>
      <c r="S2349" t="s">
        <v>3372</v>
      </c>
      <c r="T2349" t="s">
        <v>82</v>
      </c>
      <c r="U2349" t="s">
        <v>83</v>
      </c>
      <c r="V2349" t="s">
        <v>84</v>
      </c>
      <c r="W2349" t="s">
        <v>105</v>
      </c>
      <c r="X2349" t="s"/>
      <c r="Y2349" t="s">
        <v>86</v>
      </c>
      <c r="Z2349">
        <f>HYPERLINK("https://hotelmonitor-cachepage.eclerx.com/savepage/tk_15442499494370046_sr_2150.html","info")</f>
        <v/>
      </c>
      <c r="AA2349" t="n">
        <v>127470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89</v>
      </c>
      <c r="AO2349" t="s">
        <v>3373</v>
      </c>
      <c r="AP2349" t="n">
        <v>41</v>
      </c>
      <c r="AQ2349" t="s">
        <v>91</v>
      </c>
      <c r="AR2349" t="s">
        <v>261</v>
      </c>
      <c r="AS2349" t="s"/>
      <c r="AT2349" t="s">
        <v>93</v>
      </c>
      <c r="AU2349" t="s"/>
      <c r="AV2349" t="s"/>
      <c r="AW2349" t="s"/>
      <c r="AX2349" t="s"/>
      <c r="AY2349" t="n">
        <v>754725</v>
      </c>
      <c r="AZ2349" t="s">
        <v>3358</v>
      </c>
      <c r="BA2349" t="s"/>
      <c r="BB2349" t="n">
        <v>165215</v>
      </c>
      <c r="BC2349" t="n">
        <v>98.81920516490941</v>
      </c>
      <c r="BD2349" t="n">
        <v>8.043661505302399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95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3354</v>
      </c>
      <c r="F2350" t="n">
        <v>576905</v>
      </c>
      <c r="G2350" t="s">
        <v>74</v>
      </c>
      <c r="H2350" t="s">
        <v>75</v>
      </c>
      <c r="I2350" t="s"/>
      <c r="J2350" t="s">
        <v>76</v>
      </c>
      <c r="K2350" t="n">
        <v>3449.87</v>
      </c>
      <c r="L2350" t="s">
        <v>77</v>
      </c>
      <c r="M2350" t="s"/>
      <c r="N2350" t="s">
        <v>3369</v>
      </c>
      <c r="O2350" t="s">
        <v>79</v>
      </c>
      <c r="P2350" t="s">
        <v>3354</v>
      </c>
      <c r="Q2350" t="s"/>
      <c r="R2350" t="s">
        <v>80</v>
      </c>
      <c r="S2350" t="s">
        <v>3374</v>
      </c>
      <c r="T2350" t="s">
        <v>82</v>
      </c>
      <c r="U2350" t="s">
        <v>83</v>
      </c>
      <c r="V2350" t="s">
        <v>84</v>
      </c>
      <c r="W2350" t="s">
        <v>105</v>
      </c>
      <c r="X2350" t="s"/>
      <c r="Y2350" t="s">
        <v>86</v>
      </c>
      <c r="Z2350">
        <f>HYPERLINK("https://hotelmonitor-cachepage.eclerx.com/savepage/tk_15442499494370046_sr_2150.html","info")</f>
        <v/>
      </c>
      <c r="AA2350" t="n">
        <v>127470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89</v>
      </c>
      <c r="AO2350" t="s">
        <v>3101</v>
      </c>
      <c r="AP2350" t="n">
        <v>41</v>
      </c>
      <c r="AQ2350" t="s">
        <v>91</v>
      </c>
      <c r="AR2350" t="s">
        <v>92</v>
      </c>
      <c r="AS2350" t="s"/>
      <c r="AT2350" t="s">
        <v>93</v>
      </c>
      <c r="AU2350" t="s"/>
      <c r="AV2350" t="s"/>
      <c r="AW2350" t="s"/>
      <c r="AX2350" t="s"/>
      <c r="AY2350" t="n">
        <v>754725</v>
      </c>
      <c r="AZ2350" t="s">
        <v>3358</v>
      </c>
      <c r="BA2350" t="s"/>
      <c r="BB2350" t="n">
        <v>165215</v>
      </c>
      <c r="BC2350" t="n">
        <v>98.81920516490941</v>
      </c>
      <c r="BD2350" t="n">
        <v>8.043661505302399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95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3375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1320.25</v>
      </c>
      <c r="L2351" t="s">
        <v>77</v>
      </c>
      <c r="M2351" t="s"/>
      <c r="N2351" t="s">
        <v>568</v>
      </c>
      <c r="O2351" t="s">
        <v>79</v>
      </c>
      <c r="P2351" t="s">
        <v>3375</v>
      </c>
      <c r="Q2351" t="s"/>
      <c r="R2351" t="s">
        <v>80</v>
      </c>
      <c r="S2351" t="s">
        <v>3376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HYPERLINK("https://hotelmonitor-cachepage.eclerx.com/savepage/tk_1544250077243554_sr_2150.html","info")</f>
        <v/>
      </c>
      <c r="AA2351" t="n">
        <v>-3791572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89</v>
      </c>
      <c r="AO2351" t="s">
        <v>3377</v>
      </c>
      <c r="AP2351" t="n">
        <v>102</v>
      </c>
      <c r="AQ2351" t="s">
        <v>91</v>
      </c>
      <c r="AR2351" t="s">
        <v>71</v>
      </c>
      <c r="AS2351" t="s"/>
      <c r="AT2351" t="s">
        <v>93</v>
      </c>
      <c r="AU2351" t="s"/>
      <c r="AV2351" t="s"/>
      <c r="AW2351" t="s"/>
      <c r="AX2351" t="s"/>
      <c r="AY2351" t="n">
        <v>3791572</v>
      </c>
      <c r="AZ2351" t="s">
        <v>3378</v>
      </c>
      <c r="BA2351" t="s"/>
      <c r="BB2351" t="n">
        <v>230566</v>
      </c>
      <c r="BC2351" t="n">
        <v>98.83088886737821</v>
      </c>
      <c r="BD2351" t="n">
        <v>8.03526636915907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95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3375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1320.25</v>
      </c>
      <c r="L2352" t="s">
        <v>77</v>
      </c>
      <c r="M2352" t="s"/>
      <c r="N2352" t="s">
        <v>590</v>
      </c>
      <c r="O2352" t="s">
        <v>79</v>
      </c>
      <c r="P2352" t="s">
        <v>3375</v>
      </c>
      <c r="Q2352" t="s"/>
      <c r="R2352" t="s">
        <v>80</v>
      </c>
      <c r="S2352" t="s">
        <v>3376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>
        <f>HYPERLINK("https://hotelmonitor-cachepage.eclerx.com/savepage/tk_1544250077243554_sr_2150.html","info")</f>
        <v/>
      </c>
      <c r="AA2352" t="n">
        <v>-3791572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89</v>
      </c>
      <c r="AO2352" t="s">
        <v>3377</v>
      </c>
      <c r="AP2352" t="n">
        <v>102</v>
      </c>
      <c r="AQ2352" t="s">
        <v>91</v>
      </c>
      <c r="AR2352" t="s">
        <v>71</v>
      </c>
      <c r="AS2352" t="s"/>
      <c r="AT2352" t="s">
        <v>93</v>
      </c>
      <c r="AU2352" t="s"/>
      <c r="AV2352" t="s"/>
      <c r="AW2352" t="s"/>
      <c r="AX2352" t="s"/>
      <c r="AY2352" t="n">
        <v>3791572</v>
      </c>
      <c r="AZ2352" t="s">
        <v>3378</v>
      </c>
      <c r="BA2352" t="s"/>
      <c r="BB2352" t="n">
        <v>230566</v>
      </c>
      <c r="BC2352" t="n">
        <v>98.83088886737821</v>
      </c>
      <c r="BD2352" t="n">
        <v>8.03526636915907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95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3379</v>
      </c>
      <c r="F2353" t="n">
        <v>718141</v>
      </c>
      <c r="G2353" t="s">
        <v>74</v>
      </c>
      <c r="H2353" t="s">
        <v>75</v>
      </c>
      <c r="I2353" t="s"/>
      <c r="J2353" t="s">
        <v>76</v>
      </c>
      <c r="K2353" t="n">
        <v>3041.72</v>
      </c>
      <c r="L2353" t="s">
        <v>77</v>
      </c>
      <c r="M2353" t="s"/>
      <c r="N2353" t="s">
        <v>248</v>
      </c>
      <c r="O2353" t="s">
        <v>79</v>
      </c>
      <c r="P2353" t="s">
        <v>3380</v>
      </c>
      <c r="Q2353" t="s"/>
      <c r="R2353" t="s">
        <v>148</v>
      </c>
      <c r="S2353" t="s">
        <v>3381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HYPERLINK("https://hotelmonitor-cachepage.eclerx.com/savepage/tk_15442502288585422_sr_2150.html","info")</f>
        <v/>
      </c>
      <c r="AA2353" t="n">
        <v>135350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89</v>
      </c>
      <c r="AO2353" t="s">
        <v>3382</v>
      </c>
      <c r="AP2353" t="n">
        <v>179</v>
      </c>
      <c r="AQ2353" t="s">
        <v>91</v>
      </c>
      <c r="AR2353" t="s">
        <v>71</v>
      </c>
      <c r="AS2353" t="s"/>
      <c r="AT2353" t="s">
        <v>93</v>
      </c>
      <c r="AU2353" t="s"/>
      <c r="AV2353" t="s"/>
      <c r="AW2353" t="s"/>
      <c r="AX2353" t="s"/>
      <c r="AY2353" t="n">
        <v>754620</v>
      </c>
      <c r="AZ2353" t="s"/>
      <c r="BA2353" t="s"/>
      <c r="BB2353" t="n">
        <v>186813</v>
      </c>
      <c r="BC2353" t="n">
        <v>98.8176226615906</v>
      </c>
      <c r="BD2353" t="n">
        <v>8.04055949485012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95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3379</v>
      </c>
      <c r="F2354" t="n">
        <v>718141</v>
      </c>
      <c r="G2354" t="s">
        <v>74</v>
      </c>
      <c r="H2354" t="s">
        <v>75</v>
      </c>
      <c r="I2354" t="s"/>
      <c r="J2354" t="s">
        <v>76</v>
      </c>
      <c r="K2354" t="n">
        <v>3041.72</v>
      </c>
      <c r="L2354" t="s">
        <v>77</v>
      </c>
      <c r="M2354" t="s"/>
      <c r="N2354" t="s">
        <v>248</v>
      </c>
      <c r="O2354" t="s">
        <v>79</v>
      </c>
      <c r="P2354" t="s">
        <v>3380</v>
      </c>
      <c r="Q2354" t="s"/>
      <c r="R2354" t="s">
        <v>148</v>
      </c>
      <c r="S2354" t="s">
        <v>3381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HYPERLINK("https://hotelmonitor-cachepage.eclerx.com/savepage/tk_15442502288585422_sr_2150.html","info")</f>
        <v/>
      </c>
      <c r="AA2354" t="n">
        <v>135350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3382</v>
      </c>
      <c r="AP2354" t="n">
        <v>179</v>
      </c>
      <c r="AQ2354" t="s">
        <v>91</v>
      </c>
      <c r="AR2354" t="s">
        <v>71</v>
      </c>
      <c r="AS2354" t="s"/>
      <c r="AT2354" t="s">
        <v>93</v>
      </c>
      <c r="AU2354" t="s"/>
      <c r="AV2354" t="s"/>
      <c r="AW2354" t="s"/>
      <c r="AX2354" t="s"/>
      <c r="AY2354" t="n">
        <v>754620</v>
      </c>
      <c r="AZ2354" t="s"/>
      <c r="BA2354" t="s"/>
      <c r="BB2354" t="n">
        <v>186813</v>
      </c>
      <c r="BC2354" t="n">
        <v>98.8176226615906</v>
      </c>
      <c r="BD2354" t="n">
        <v>8.04055949485012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95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3379</v>
      </c>
      <c r="F2355" t="n">
        <v>718141</v>
      </c>
      <c r="G2355" t="s">
        <v>74</v>
      </c>
      <c r="H2355" t="s">
        <v>75</v>
      </c>
      <c r="I2355" t="s"/>
      <c r="J2355" t="s">
        <v>76</v>
      </c>
      <c r="K2355" t="n">
        <v>3041.72</v>
      </c>
      <c r="L2355" t="s">
        <v>77</v>
      </c>
      <c r="M2355" t="s"/>
      <c r="N2355" t="s">
        <v>248</v>
      </c>
      <c r="O2355" t="s">
        <v>79</v>
      </c>
      <c r="P2355" t="s">
        <v>3380</v>
      </c>
      <c r="Q2355" t="s"/>
      <c r="R2355" t="s">
        <v>148</v>
      </c>
      <c r="S2355" t="s">
        <v>3381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HYPERLINK("https://hotelmonitor-cachepage.eclerx.com/savepage/tk_15442502288585422_sr_2150.html","info")</f>
        <v/>
      </c>
      <c r="AA2355" t="n">
        <v>135350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3382</v>
      </c>
      <c r="AP2355" t="n">
        <v>179</v>
      </c>
      <c r="AQ2355" t="s">
        <v>91</v>
      </c>
      <c r="AR2355" t="s">
        <v>261</v>
      </c>
      <c r="AS2355" t="s"/>
      <c r="AT2355" t="s">
        <v>93</v>
      </c>
      <c r="AU2355" t="s"/>
      <c r="AV2355" t="s"/>
      <c r="AW2355" t="s"/>
      <c r="AX2355" t="s"/>
      <c r="AY2355" t="n">
        <v>754620</v>
      </c>
      <c r="AZ2355" t="s"/>
      <c r="BA2355" t="s"/>
      <c r="BB2355" t="n">
        <v>186813</v>
      </c>
      <c r="BC2355" t="n">
        <v>98.8176226615906</v>
      </c>
      <c r="BD2355" t="n">
        <v>8.04055949485012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95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3379</v>
      </c>
      <c r="F2356" t="n">
        <v>718141</v>
      </c>
      <c r="G2356" t="s">
        <v>74</v>
      </c>
      <c r="H2356" t="s">
        <v>75</v>
      </c>
      <c r="I2356" t="s"/>
      <c r="J2356" t="s">
        <v>76</v>
      </c>
      <c r="K2356" t="n">
        <v>3041.72</v>
      </c>
      <c r="L2356" t="s">
        <v>77</v>
      </c>
      <c r="M2356" t="s"/>
      <c r="N2356" t="s">
        <v>248</v>
      </c>
      <c r="O2356" t="s">
        <v>79</v>
      </c>
      <c r="P2356" t="s">
        <v>3380</v>
      </c>
      <c r="Q2356" t="s"/>
      <c r="R2356" t="s">
        <v>148</v>
      </c>
      <c r="S2356" t="s">
        <v>3381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HYPERLINK("https://hotelmonitor-cachepage.eclerx.com/savepage/tk_15442502288585422_sr_2150.html","info")</f>
        <v/>
      </c>
      <c r="AA2356" t="n">
        <v>135350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89</v>
      </c>
      <c r="AO2356" t="s">
        <v>3382</v>
      </c>
      <c r="AP2356" t="n">
        <v>179</v>
      </c>
      <c r="AQ2356" t="s">
        <v>91</v>
      </c>
      <c r="AR2356" t="s">
        <v>261</v>
      </c>
      <c r="AS2356" t="s"/>
      <c r="AT2356" t="s">
        <v>93</v>
      </c>
      <c r="AU2356" t="s"/>
      <c r="AV2356" t="s"/>
      <c r="AW2356" t="s"/>
      <c r="AX2356" t="s"/>
      <c r="AY2356" t="n">
        <v>754620</v>
      </c>
      <c r="AZ2356" t="s"/>
      <c r="BA2356" t="s"/>
      <c r="BB2356" t="n">
        <v>186813</v>
      </c>
      <c r="BC2356" t="n">
        <v>98.8176226615906</v>
      </c>
      <c r="BD2356" t="n">
        <v>8.04055949485012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95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3379</v>
      </c>
      <c r="F2357" t="n">
        <v>718141</v>
      </c>
      <c r="G2357" t="s">
        <v>74</v>
      </c>
      <c r="H2357" t="s">
        <v>75</v>
      </c>
      <c r="I2357" t="s"/>
      <c r="J2357" t="s">
        <v>76</v>
      </c>
      <c r="K2357" t="n">
        <v>3060</v>
      </c>
      <c r="L2357" t="s">
        <v>77</v>
      </c>
      <c r="M2357" t="s"/>
      <c r="N2357" t="s">
        <v>248</v>
      </c>
      <c r="O2357" t="s">
        <v>79</v>
      </c>
      <c r="P2357" t="s">
        <v>3380</v>
      </c>
      <c r="Q2357" t="s"/>
      <c r="R2357" t="s">
        <v>148</v>
      </c>
      <c r="S2357" t="s">
        <v>3383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HYPERLINK("https://hotelmonitor-cachepage.eclerx.com/savepage/tk_15442502288585422_sr_2150.html","info")</f>
        <v/>
      </c>
      <c r="AA2357" t="n">
        <v>135350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89</v>
      </c>
      <c r="AO2357" t="s">
        <v>101</v>
      </c>
      <c r="AP2357" t="n">
        <v>179</v>
      </c>
      <c r="AQ2357" t="s">
        <v>91</v>
      </c>
      <c r="AR2357" t="s">
        <v>92</v>
      </c>
      <c r="AS2357" t="s"/>
      <c r="AT2357" t="s">
        <v>93</v>
      </c>
      <c r="AU2357" t="s"/>
      <c r="AV2357" t="s"/>
      <c r="AW2357" t="s"/>
      <c r="AX2357" t="s"/>
      <c r="AY2357" t="n">
        <v>754620</v>
      </c>
      <c r="AZ2357" t="s"/>
      <c r="BA2357" t="s"/>
      <c r="BB2357" t="n">
        <v>186813</v>
      </c>
      <c r="BC2357" t="n">
        <v>98.8176226615906</v>
      </c>
      <c r="BD2357" t="n">
        <v>8.04055949485012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95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3379</v>
      </c>
      <c r="F2358" t="n">
        <v>718141</v>
      </c>
      <c r="G2358" t="s">
        <v>74</v>
      </c>
      <c r="H2358" t="s">
        <v>75</v>
      </c>
      <c r="I2358" t="s"/>
      <c r="J2358" t="s">
        <v>76</v>
      </c>
      <c r="K2358" t="n">
        <v>3182.4</v>
      </c>
      <c r="L2358" t="s">
        <v>77</v>
      </c>
      <c r="M2358" t="s"/>
      <c r="N2358" t="s">
        <v>248</v>
      </c>
      <c r="O2358" t="s">
        <v>79</v>
      </c>
      <c r="P2358" t="s">
        <v>3380</v>
      </c>
      <c r="Q2358" t="s"/>
      <c r="R2358" t="s">
        <v>148</v>
      </c>
      <c r="S2358" t="s">
        <v>3384</v>
      </c>
      <c r="T2358" t="s">
        <v>82</v>
      </c>
      <c r="U2358" t="s">
        <v>83</v>
      </c>
      <c r="V2358" t="s">
        <v>84</v>
      </c>
      <c r="W2358" t="s">
        <v>105</v>
      </c>
      <c r="X2358" t="s"/>
      <c r="Y2358" t="s">
        <v>86</v>
      </c>
      <c r="Z2358">
        <f>HYPERLINK("https://hotelmonitor-cachepage.eclerx.com/savepage/tk_15442502288585422_sr_2150.html","info")</f>
        <v/>
      </c>
      <c r="AA2358" t="n">
        <v>135350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89</v>
      </c>
      <c r="AO2358" t="s">
        <v>3385</v>
      </c>
      <c r="AP2358" t="n">
        <v>179</v>
      </c>
      <c r="AQ2358" t="s">
        <v>91</v>
      </c>
      <c r="AR2358" t="s">
        <v>92</v>
      </c>
      <c r="AS2358" t="s"/>
      <c r="AT2358" t="s">
        <v>93</v>
      </c>
      <c r="AU2358" t="s"/>
      <c r="AV2358" t="s"/>
      <c r="AW2358" t="s"/>
      <c r="AX2358" t="s"/>
      <c r="AY2358" t="n">
        <v>754620</v>
      </c>
      <c r="AZ2358" t="s"/>
      <c r="BA2358" t="s"/>
      <c r="BB2358" t="n">
        <v>186813</v>
      </c>
      <c r="BC2358" t="n">
        <v>98.8176226615906</v>
      </c>
      <c r="BD2358" t="n">
        <v>8.04055949485012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95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3379</v>
      </c>
      <c r="F2359" t="n">
        <v>718141</v>
      </c>
      <c r="G2359" t="s">
        <v>74</v>
      </c>
      <c r="H2359" t="s">
        <v>75</v>
      </c>
      <c r="I2359" t="s"/>
      <c r="J2359" t="s">
        <v>76</v>
      </c>
      <c r="K2359" t="n">
        <v>3397.19</v>
      </c>
      <c r="L2359" t="s">
        <v>77</v>
      </c>
      <c r="M2359" t="s"/>
      <c r="N2359" t="s">
        <v>248</v>
      </c>
      <c r="O2359" t="s">
        <v>79</v>
      </c>
      <c r="P2359" t="s">
        <v>3380</v>
      </c>
      <c r="Q2359" t="s"/>
      <c r="R2359" t="s">
        <v>148</v>
      </c>
      <c r="S2359" t="s">
        <v>3386</v>
      </c>
      <c r="T2359" t="s">
        <v>82</v>
      </c>
      <c r="U2359" t="s">
        <v>83</v>
      </c>
      <c r="V2359" t="s">
        <v>84</v>
      </c>
      <c r="W2359" t="s">
        <v>105</v>
      </c>
      <c r="X2359" t="s"/>
      <c r="Y2359" t="s">
        <v>86</v>
      </c>
      <c r="Z2359">
        <f>HYPERLINK("https://hotelmonitor-cachepage.eclerx.com/savepage/tk_15442502288585422_sr_2150.html","info")</f>
        <v/>
      </c>
      <c r="AA2359" t="n">
        <v>135350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89</v>
      </c>
      <c r="AO2359" t="s">
        <v>3387</v>
      </c>
      <c r="AP2359" t="n">
        <v>179</v>
      </c>
      <c r="AQ2359" t="s">
        <v>91</v>
      </c>
      <c r="AR2359" t="s">
        <v>71</v>
      </c>
      <c r="AS2359" t="s"/>
      <c r="AT2359" t="s">
        <v>93</v>
      </c>
      <c r="AU2359" t="s"/>
      <c r="AV2359" t="s"/>
      <c r="AW2359" t="s"/>
      <c r="AX2359" t="s"/>
      <c r="AY2359" t="n">
        <v>754620</v>
      </c>
      <c r="AZ2359" t="s"/>
      <c r="BA2359" t="s"/>
      <c r="BB2359" t="n">
        <v>186813</v>
      </c>
      <c r="BC2359" t="n">
        <v>98.8176226615906</v>
      </c>
      <c r="BD2359" t="n">
        <v>8.04055949485012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95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3379</v>
      </c>
      <c r="F2360" t="n">
        <v>718141</v>
      </c>
      <c r="G2360" t="s">
        <v>74</v>
      </c>
      <c r="H2360" t="s">
        <v>75</v>
      </c>
      <c r="I2360" t="s"/>
      <c r="J2360" t="s">
        <v>76</v>
      </c>
      <c r="K2360" t="n">
        <v>3397.19</v>
      </c>
      <c r="L2360" t="s">
        <v>77</v>
      </c>
      <c r="M2360" t="s"/>
      <c r="N2360" t="s">
        <v>248</v>
      </c>
      <c r="O2360" t="s">
        <v>79</v>
      </c>
      <c r="P2360" t="s">
        <v>3380</v>
      </c>
      <c r="Q2360" t="s"/>
      <c r="R2360" t="s">
        <v>148</v>
      </c>
      <c r="S2360" t="s">
        <v>3386</v>
      </c>
      <c r="T2360" t="s">
        <v>82</v>
      </c>
      <c r="U2360" t="s">
        <v>83</v>
      </c>
      <c r="V2360" t="s">
        <v>84</v>
      </c>
      <c r="W2360" t="s">
        <v>105</v>
      </c>
      <c r="X2360" t="s"/>
      <c r="Y2360" t="s">
        <v>86</v>
      </c>
      <c r="Z2360">
        <f>HYPERLINK("https://hotelmonitor-cachepage.eclerx.com/savepage/tk_15442502288585422_sr_2150.html","info")</f>
        <v/>
      </c>
      <c r="AA2360" t="n">
        <v>135350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3387</v>
      </c>
      <c r="AP2360" t="n">
        <v>179</v>
      </c>
      <c r="AQ2360" t="s">
        <v>91</v>
      </c>
      <c r="AR2360" t="s">
        <v>71</v>
      </c>
      <c r="AS2360" t="s"/>
      <c r="AT2360" t="s">
        <v>93</v>
      </c>
      <c r="AU2360" t="s"/>
      <c r="AV2360" t="s"/>
      <c r="AW2360" t="s"/>
      <c r="AX2360" t="s"/>
      <c r="AY2360" t="n">
        <v>754620</v>
      </c>
      <c r="AZ2360" t="s"/>
      <c r="BA2360" t="s"/>
      <c r="BB2360" t="n">
        <v>186813</v>
      </c>
      <c r="BC2360" t="n">
        <v>98.8176226615906</v>
      </c>
      <c r="BD2360" t="n">
        <v>8.04055949485012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95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3379</v>
      </c>
      <c r="F2361" t="n">
        <v>718141</v>
      </c>
      <c r="G2361" t="s">
        <v>74</v>
      </c>
      <c r="H2361" t="s">
        <v>75</v>
      </c>
      <c r="I2361" t="s"/>
      <c r="J2361" t="s">
        <v>76</v>
      </c>
      <c r="K2361" t="n">
        <v>3397.19</v>
      </c>
      <c r="L2361" t="s">
        <v>77</v>
      </c>
      <c r="M2361" t="s"/>
      <c r="N2361" t="s">
        <v>248</v>
      </c>
      <c r="O2361" t="s">
        <v>79</v>
      </c>
      <c r="P2361" t="s">
        <v>3380</v>
      </c>
      <c r="Q2361" t="s"/>
      <c r="R2361" t="s">
        <v>148</v>
      </c>
      <c r="S2361" t="s">
        <v>3386</v>
      </c>
      <c r="T2361" t="s">
        <v>82</v>
      </c>
      <c r="U2361" t="s">
        <v>83</v>
      </c>
      <c r="V2361" t="s">
        <v>84</v>
      </c>
      <c r="W2361" t="s">
        <v>105</v>
      </c>
      <c r="X2361" t="s"/>
      <c r="Y2361" t="s">
        <v>86</v>
      </c>
      <c r="Z2361">
        <f>HYPERLINK("https://hotelmonitor-cachepage.eclerx.com/savepage/tk_15442502288585422_sr_2150.html","info")</f>
        <v/>
      </c>
      <c r="AA2361" t="n">
        <v>135350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89</v>
      </c>
      <c r="AO2361" t="s">
        <v>3387</v>
      </c>
      <c r="AP2361" t="n">
        <v>179</v>
      </c>
      <c r="AQ2361" t="s">
        <v>91</v>
      </c>
      <c r="AR2361" t="s">
        <v>261</v>
      </c>
      <c r="AS2361" t="s"/>
      <c r="AT2361" t="s">
        <v>93</v>
      </c>
      <c r="AU2361" t="s"/>
      <c r="AV2361" t="s"/>
      <c r="AW2361" t="s"/>
      <c r="AX2361" t="s"/>
      <c r="AY2361" t="n">
        <v>754620</v>
      </c>
      <c r="AZ2361" t="s"/>
      <c r="BA2361" t="s"/>
      <c r="BB2361" t="n">
        <v>186813</v>
      </c>
      <c r="BC2361" t="n">
        <v>98.8176226615906</v>
      </c>
      <c r="BD2361" t="n">
        <v>8.04055949485012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95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3379</v>
      </c>
      <c r="F2362" t="n">
        <v>718141</v>
      </c>
      <c r="G2362" t="s">
        <v>74</v>
      </c>
      <c r="H2362" t="s">
        <v>75</v>
      </c>
      <c r="I2362" t="s"/>
      <c r="J2362" t="s">
        <v>76</v>
      </c>
      <c r="K2362" t="n">
        <v>3397.19</v>
      </c>
      <c r="L2362" t="s">
        <v>77</v>
      </c>
      <c r="M2362" t="s"/>
      <c r="N2362" t="s">
        <v>248</v>
      </c>
      <c r="O2362" t="s">
        <v>79</v>
      </c>
      <c r="P2362" t="s">
        <v>3380</v>
      </c>
      <c r="Q2362" t="s"/>
      <c r="R2362" t="s">
        <v>148</v>
      </c>
      <c r="S2362" t="s">
        <v>3386</v>
      </c>
      <c r="T2362" t="s">
        <v>82</v>
      </c>
      <c r="U2362" t="s">
        <v>83</v>
      </c>
      <c r="V2362" t="s">
        <v>84</v>
      </c>
      <c r="W2362" t="s">
        <v>105</v>
      </c>
      <c r="X2362" t="s"/>
      <c r="Y2362" t="s">
        <v>86</v>
      </c>
      <c r="Z2362">
        <f>HYPERLINK("https://hotelmonitor-cachepage.eclerx.com/savepage/tk_15442502288585422_sr_2150.html","info")</f>
        <v/>
      </c>
      <c r="AA2362" t="n">
        <v>135350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89</v>
      </c>
      <c r="AO2362" t="s">
        <v>3387</v>
      </c>
      <c r="AP2362" t="n">
        <v>179</v>
      </c>
      <c r="AQ2362" t="s">
        <v>91</v>
      </c>
      <c r="AR2362" t="s">
        <v>261</v>
      </c>
      <c r="AS2362" t="s"/>
      <c r="AT2362" t="s">
        <v>93</v>
      </c>
      <c r="AU2362" t="s"/>
      <c r="AV2362" t="s"/>
      <c r="AW2362" t="s"/>
      <c r="AX2362" t="s"/>
      <c r="AY2362" t="n">
        <v>754620</v>
      </c>
      <c r="AZ2362" t="s"/>
      <c r="BA2362" t="s"/>
      <c r="BB2362" t="n">
        <v>186813</v>
      </c>
      <c r="BC2362" t="n">
        <v>98.8176226615906</v>
      </c>
      <c r="BD2362" t="n">
        <v>8.04055949485012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95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3379</v>
      </c>
      <c r="F2363" t="n">
        <v>718141</v>
      </c>
      <c r="G2363" t="s">
        <v>74</v>
      </c>
      <c r="H2363" t="s">
        <v>75</v>
      </c>
      <c r="I2363" t="s"/>
      <c r="J2363" t="s">
        <v>76</v>
      </c>
      <c r="K2363" t="n">
        <v>3442.5</v>
      </c>
      <c r="L2363" t="s">
        <v>77</v>
      </c>
      <c r="M2363" t="s"/>
      <c r="N2363" t="s">
        <v>1636</v>
      </c>
      <c r="O2363" t="s">
        <v>79</v>
      </c>
      <c r="P2363" t="s">
        <v>3380</v>
      </c>
      <c r="Q2363" t="s"/>
      <c r="R2363" t="s">
        <v>148</v>
      </c>
      <c r="S2363" t="s">
        <v>3388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HYPERLINK("https://hotelmonitor-cachepage.eclerx.com/savepage/tk_15442502288585422_sr_2150.html","info")</f>
        <v/>
      </c>
      <c r="AA2363" t="n">
        <v>135350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89</v>
      </c>
      <c r="AO2363" t="s">
        <v>885</v>
      </c>
      <c r="AP2363" t="n">
        <v>179</v>
      </c>
      <c r="AQ2363" t="s">
        <v>91</v>
      </c>
      <c r="AR2363" t="s">
        <v>92</v>
      </c>
      <c r="AS2363" t="s"/>
      <c r="AT2363" t="s">
        <v>93</v>
      </c>
      <c r="AU2363" t="s"/>
      <c r="AV2363" t="s"/>
      <c r="AW2363" t="s"/>
      <c r="AX2363" t="s"/>
      <c r="AY2363" t="n">
        <v>754620</v>
      </c>
      <c r="AZ2363" t="s"/>
      <c r="BA2363" t="s"/>
      <c r="BB2363" t="n">
        <v>186813</v>
      </c>
      <c r="BC2363" t="n">
        <v>98.8176226615906</v>
      </c>
      <c r="BD2363" t="n">
        <v>8.04055949485012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95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3379</v>
      </c>
      <c r="F2364" t="n">
        <v>718141</v>
      </c>
      <c r="G2364" t="s">
        <v>74</v>
      </c>
      <c r="H2364" t="s">
        <v>75</v>
      </c>
      <c r="I2364" t="s"/>
      <c r="J2364" t="s">
        <v>76</v>
      </c>
      <c r="K2364" t="n">
        <v>3458.68</v>
      </c>
      <c r="L2364" t="s">
        <v>77</v>
      </c>
      <c r="M2364" t="s"/>
      <c r="N2364" t="s">
        <v>1636</v>
      </c>
      <c r="O2364" t="s">
        <v>79</v>
      </c>
      <c r="P2364" t="s">
        <v>3380</v>
      </c>
      <c r="Q2364" t="s"/>
      <c r="R2364" t="s">
        <v>148</v>
      </c>
      <c r="S2364" t="s">
        <v>3389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HYPERLINK("https://hotelmonitor-cachepage.eclerx.com/savepage/tk_15442502288585422_sr_2150.html","info")</f>
        <v/>
      </c>
      <c r="AA2364" t="n">
        <v>135350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89</v>
      </c>
      <c r="AO2364" t="s">
        <v>3390</v>
      </c>
      <c r="AP2364" t="n">
        <v>179</v>
      </c>
      <c r="AQ2364" t="s">
        <v>91</v>
      </c>
      <c r="AR2364" t="s">
        <v>71</v>
      </c>
      <c r="AS2364" t="s"/>
      <c r="AT2364" t="s">
        <v>93</v>
      </c>
      <c r="AU2364" t="s"/>
      <c r="AV2364" t="s"/>
      <c r="AW2364" t="s"/>
      <c r="AX2364" t="s"/>
      <c r="AY2364" t="n">
        <v>754620</v>
      </c>
      <c r="AZ2364" t="s"/>
      <c r="BA2364" t="s"/>
      <c r="BB2364" t="n">
        <v>186813</v>
      </c>
      <c r="BC2364" t="n">
        <v>98.8176226615906</v>
      </c>
      <c r="BD2364" t="n">
        <v>8.04055949485012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95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3379</v>
      </c>
      <c r="F2365" t="n">
        <v>718141</v>
      </c>
      <c r="G2365" t="s">
        <v>74</v>
      </c>
      <c r="H2365" t="s">
        <v>75</v>
      </c>
      <c r="I2365" t="s"/>
      <c r="J2365" t="s">
        <v>76</v>
      </c>
      <c r="K2365" t="n">
        <v>3458.68</v>
      </c>
      <c r="L2365" t="s">
        <v>77</v>
      </c>
      <c r="M2365" t="s"/>
      <c r="N2365" t="s">
        <v>1636</v>
      </c>
      <c r="O2365" t="s">
        <v>79</v>
      </c>
      <c r="P2365" t="s">
        <v>3380</v>
      </c>
      <c r="Q2365" t="s"/>
      <c r="R2365" t="s">
        <v>148</v>
      </c>
      <c r="S2365" t="s">
        <v>3389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HYPERLINK("https://hotelmonitor-cachepage.eclerx.com/savepage/tk_15442502288585422_sr_2150.html","info")</f>
        <v/>
      </c>
      <c r="AA2365" t="n">
        <v>135350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89</v>
      </c>
      <c r="AO2365" t="s">
        <v>3390</v>
      </c>
      <c r="AP2365" t="n">
        <v>179</v>
      </c>
      <c r="AQ2365" t="s">
        <v>91</v>
      </c>
      <c r="AR2365" t="s">
        <v>71</v>
      </c>
      <c r="AS2365" t="s"/>
      <c r="AT2365" t="s">
        <v>93</v>
      </c>
      <c r="AU2365" t="s"/>
      <c r="AV2365" t="s"/>
      <c r="AW2365" t="s"/>
      <c r="AX2365" t="s"/>
      <c r="AY2365" t="n">
        <v>754620</v>
      </c>
      <c r="AZ2365" t="s"/>
      <c r="BA2365" t="s"/>
      <c r="BB2365" t="n">
        <v>186813</v>
      </c>
      <c r="BC2365" t="n">
        <v>98.8176226615906</v>
      </c>
      <c r="BD2365" t="n">
        <v>8.04055949485012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95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3379</v>
      </c>
      <c r="F2366" t="n">
        <v>718141</v>
      </c>
      <c r="G2366" t="s">
        <v>74</v>
      </c>
      <c r="H2366" t="s">
        <v>75</v>
      </c>
      <c r="I2366" t="s"/>
      <c r="J2366" t="s">
        <v>76</v>
      </c>
      <c r="K2366" t="n">
        <v>3458.68</v>
      </c>
      <c r="L2366" t="s">
        <v>77</v>
      </c>
      <c r="M2366" t="s"/>
      <c r="N2366" t="s">
        <v>1636</v>
      </c>
      <c r="O2366" t="s">
        <v>79</v>
      </c>
      <c r="P2366" t="s">
        <v>3380</v>
      </c>
      <c r="Q2366" t="s"/>
      <c r="R2366" t="s">
        <v>148</v>
      </c>
      <c r="S2366" t="s">
        <v>3389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HYPERLINK("https://hotelmonitor-cachepage.eclerx.com/savepage/tk_15442502288585422_sr_2150.html","info")</f>
        <v/>
      </c>
      <c r="AA2366" t="n">
        <v>135350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3390</v>
      </c>
      <c r="AP2366" t="n">
        <v>179</v>
      </c>
      <c r="AQ2366" t="s">
        <v>91</v>
      </c>
      <c r="AR2366" t="s">
        <v>261</v>
      </c>
      <c r="AS2366" t="s"/>
      <c r="AT2366" t="s">
        <v>93</v>
      </c>
      <c r="AU2366" t="s"/>
      <c r="AV2366" t="s"/>
      <c r="AW2366" t="s"/>
      <c r="AX2366" t="s"/>
      <c r="AY2366" t="n">
        <v>754620</v>
      </c>
      <c r="AZ2366" t="s"/>
      <c r="BA2366" t="s"/>
      <c r="BB2366" t="n">
        <v>186813</v>
      </c>
      <c r="BC2366" t="n">
        <v>98.8176226615906</v>
      </c>
      <c r="BD2366" t="n">
        <v>8.04055949485012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95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3379</v>
      </c>
      <c r="F2367" t="n">
        <v>718141</v>
      </c>
      <c r="G2367" t="s">
        <v>74</v>
      </c>
      <c r="H2367" t="s">
        <v>75</v>
      </c>
      <c r="I2367" t="s"/>
      <c r="J2367" t="s">
        <v>76</v>
      </c>
      <c r="K2367" t="n">
        <v>3458.68</v>
      </c>
      <c r="L2367" t="s">
        <v>77</v>
      </c>
      <c r="M2367" t="s"/>
      <c r="N2367" t="s">
        <v>1636</v>
      </c>
      <c r="O2367" t="s">
        <v>79</v>
      </c>
      <c r="P2367" t="s">
        <v>3380</v>
      </c>
      <c r="Q2367" t="s"/>
      <c r="R2367" t="s">
        <v>148</v>
      </c>
      <c r="S2367" t="s">
        <v>3389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>
        <f>HYPERLINK("https://hotelmonitor-cachepage.eclerx.com/savepage/tk_15442502288585422_sr_2150.html","info")</f>
        <v/>
      </c>
      <c r="AA2367" t="n">
        <v>135350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89</v>
      </c>
      <c r="AO2367" t="s">
        <v>3390</v>
      </c>
      <c r="AP2367" t="n">
        <v>179</v>
      </c>
      <c r="AQ2367" t="s">
        <v>91</v>
      </c>
      <c r="AR2367" t="s">
        <v>261</v>
      </c>
      <c r="AS2367" t="s"/>
      <c r="AT2367" t="s">
        <v>93</v>
      </c>
      <c r="AU2367" t="s"/>
      <c r="AV2367" t="s"/>
      <c r="AW2367" t="s"/>
      <c r="AX2367" t="s"/>
      <c r="AY2367" t="n">
        <v>754620</v>
      </c>
      <c r="AZ2367" t="s"/>
      <c r="BA2367" t="s"/>
      <c r="BB2367" t="n">
        <v>186813</v>
      </c>
      <c r="BC2367" t="n">
        <v>98.8176226615906</v>
      </c>
      <c r="BD2367" t="n">
        <v>8.04055949485012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95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3379</v>
      </c>
      <c r="F2368" t="n">
        <v>718141</v>
      </c>
      <c r="G2368" t="s">
        <v>74</v>
      </c>
      <c r="H2368" t="s">
        <v>75</v>
      </c>
      <c r="I2368" t="s"/>
      <c r="J2368" t="s">
        <v>76</v>
      </c>
      <c r="K2368" t="n">
        <v>3542.4</v>
      </c>
      <c r="L2368" t="s">
        <v>77</v>
      </c>
      <c r="M2368" t="s"/>
      <c r="N2368" t="s">
        <v>1636</v>
      </c>
      <c r="O2368" t="s">
        <v>79</v>
      </c>
      <c r="P2368" t="s">
        <v>3380</v>
      </c>
      <c r="Q2368" t="s"/>
      <c r="R2368" t="s">
        <v>148</v>
      </c>
      <c r="S2368" t="s">
        <v>3391</v>
      </c>
      <c r="T2368" t="s">
        <v>82</v>
      </c>
      <c r="U2368" t="s">
        <v>83</v>
      </c>
      <c r="V2368" t="s">
        <v>84</v>
      </c>
      <c r="W2368" t="s">
        <v>105</v>
      </c>
      <c r="X2368" t="s"/>
      <c r="Y2368" t="s">
        <v>86</v>
      </c>
      <c r="Z2368">
        <f>HYPERLINK("https://hotelmonitor-cachepage.eclerx.com/savepage/tk_15442502288585422_sr_2150.html","info")</f>
        <v/>
      </c>
      <c r="AA2368" t="n">
        <v>135350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89</v>
      </c>
      <c r="AO2368" t="s">
        <v>882</v>
      </c>
      <c r="AP2368" t="n">
        <v>179</v>
      </c>
      <c r="AQ2368" t="s">
        <v>91</v>
      </c>
      <c r="AR2368" t="s">
        <v>92</v>
      </c>
      <c r="AS2368" t="s"/>
      <c r="AT2368" t="s">
        <v>93</v>
      </c>
      <c r="AU2368" t="s"/>
      <c r="AV2368" t="s"/>
      <c r="AW2368" t="s"/>
      <c r="AX2368" t="s"/>
      <c r="AY2368" t="n">
        <v>754620</v>
      </c>
      <c r="AZ2368" t="s"/>
      <c r="BA2368" t="s"/>
      <c r="BB2368" t="n">
        <v>186813</v>
      </c>
      <c r="BC2368" t="n">
        <v>98.8176226615906</v>
      </c>
      <c r="BD2368" t="n">
        <v>8.04055949485012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95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3379</v>
      </c>
      <c r="F2369" t="n">
        <v>718141</v>
      </c>
      <c r="G2369" t="s">
        <v>74</v>
      </c>
      <c r="H2369" t="s">
        <v>75</v>
      </c>
      <c r="I2369" t="s"/>
      <c r="J2369" t="s">
        <v>76</v>
      </c>
      <c r="K2369" t="n">
        <v>3600</v>
      </c>
      <c r="L2369" t="s">
        <v>77</v>
      </c>
      <c r="M2369" t="s"/>
      <c r="N2369" t="s">
        <v>248</v>
      </c>
      <c r="O2369" t="s">
        <v>79</v>
      </c>
      <c r="P2369" t="s">
        <v>3380</v>
      </c>
      <c r="Q2369" t="s"/>
      <c r="R2369" t="s">
        <v>148</v>
      </c>
      <c r="S2369" t="s">
        <v>3392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HYPERLINK("https://hotelmonitor-cachepage.eclerx.com/savepage/tk_15442502288585422_sr_2150.html","info")</f>
        <v/>
      </c>
      <c r="AA2369" t="n">
        <v>135350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89</v>
      </c>
      <c r="AO2369" t="s">
        <v>308</v>
      </c>
      <c r="AP2369" t="n">
        <v>179</v>
      </c>
      <c r="AQ2369" t="s">
        <v>91</v>
      </c>
      <c r="AR2369" t="s">
        <v>92</v>
      </c>
      <c r="AS2369" t="s"/>
      <c r="AT2369" t="s">
        <v>93</v>
      </c>
      <c r="AU2369" t="s"/>
      <c r="AV2369" t="s"/>
      <c r="AW2369" t="s"/>
      <c r="AX2369" t="s"/>
      <c r="AY2369" t="n">
        <v>754620</v>
      </c>
      <c r="AZ2369" t="s"/>
      <c r="BA2369" t="s"/>
      <c r="BB2369" t="n">
        <v>186813</v>
      </c>
      <c r="BC2369" t="n">
        <v>98.8176226615906</v>
      </c>
      <c r="BD2369" t="n">
        <v>8.04055949485012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95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3379</v>
      </c>
      <c r="F2370" t="n">
        <v>718141</v>
      </c>
      <c r="G2370" t="s">
        <v>74</v>
      </c>
      <c r="H2370" t="s">
        <v>75</v>
      </c>
      <c r="I2370" t="s"/>
      <c r="J2370" t="s">
        <v>76</v>
      </c>
      <c r="K2370" t="n">
        <v>3781.49</v>
      </c>
      <c r="L2370" t="s">
        <v>77</v>
      </c>
      <c r="M2370" t="s"/>
      <c r="N2370" t="s">
        <v>1636</v>
      </c>
      <c r="O2370" t="s">
        <v>79</v>
      </c>
      <c r="P2370" t="s">
        <v>3380</v>
      </c>
      <c r="Q2370" t="s"/>
      <c r="R2370" t="s">
        <v>148</v>
      </c>
      <c r="S2370" t="s">
        <v>3393</v>
      </c>
      <c r="T2370" t="s">
        <v>82</v>
      </c>
      <c r="U2370" t="s">
        <v>83</v>
      </c>
      <c r="V2370" t="s">
        <v>84</v>
      </c>
      <c r="W2370" t="s">
        <v>105</v>
      </c>
      <c r="X2370" t="s"/>
      <c r="Y2370" t="s">
        <v>86</v>
      </c>
      <c r="Z2370">
        <f>HYPERLINK("https://hotelmonitor-cachepage.eclerx.com/savepage/tk_15442502288585422_sr_2150.html","info")</f>
        <v/>
      </c>
      <c r="AA2370" t="n">
        <v>135350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89</v>
      </c>
      <c r="AO2370" t="s">
        <v>3394</v>
      </c>
      <c r="AP2370" t="n">
        <v>179</v>
      </c>
      <c r="AQ2370" t="s">
        <v>91</v>
      </c>
      <c r="AR2370" t="s">
        <v>71</v>
      </c>
      <c r="AS2370" t="s"/>
      <c r="AT2370" t="s">
        <v>93</v>
      </c>
      <c r="AU2370" t="s"/>
      <c r="AV2370" t="s"/>
      <c r="AW2370" t="s"/>
      <c r="AX2370" t="s"/>
      <c r="AY2370" t="n">
        <v>754620</v>
      </c>
      <c r="AZ2370" t="s"/>
      <c r="BA2370" t="s"/>
      <c r="BB2370" t="n">
        <v>186813</v>
      </c>
      <c r="BC2370" t="n">
        <v>98.8176226615906</v>
      </c>
      <c r="BD2370" t="n">
        <v>8.04055949485012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95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3379</v>
      </c>
      <c r="F2371" t="n">
        <v>718141</v>
      </c>
      <c r="G2371" t="s">
        <v>74</v>
      </c>
      <c r="H2371" t="s">
        <v>75</v>
      </c>
      <c r="I2371" t="s"/>
      <c r="J2371" t="s">
        <v>76</v>
      </c>
      <c r="K2371" t="n">
        <v>3781.49</v>
      </c>
      <c r="L2371" t="s">
        <v>77</v>
      </c>
      <c r="M2371" t="s"/>
      <c r="N2371" t="s">
        <v>1636</v>
      </c>
      <c r="O2371" t="s">
        <v>79</v>
      </c>
      <c r="P2371" t="s">
        <v>3380</v>
      </c>
      <c r="Q2371" t="s"/>
      <c r="R2371" t="s">
        <v>148</v>
      </c>
      <c r="S2371" t="s">
        <v>3393</v>
      </c>
      <c r="T2371" t="s">
        <v>82</v>
      </c>
      <c r="U2371" t="s">
        <v>83</v>
      </c>
      <c r="V2371" t="s">
        <v>84</v>
      </c>
      <c r="W2371" t="s">
        <v>105</v>
      </c>
      <c r="X2371" t="s"/>
      <c r="Y2371" t="s">
        <v>86</v>
      </c>
      <c r="Z2371">
        <f>HYPERLINK("https://hotelmonitor-cachepage.eclerx.com/savepage/tk_15442502288585422_sr_2150.html","info")</f>
        <v/>
      </c>
      <c r="AA2371" t="n">
        <v>135350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89</v>
      </c>
      <c r="AO2371" t="s">
        <v>3394</v>
      </c>
      <c r="AP2371" t="n">
        <v>179</v>
      </c>
      <c r="AQ2371" t="s">
        <v>91</v>
      </c>
      <c r="AR2371" t="s">
        <v>71</v>
      </c>
      <c r="AS2371" t="s"/>
      <c r="AT2371" t="s">
        <v>93</v>
      </c>
      <c r="AU2371" t="s"/>
      <c r="AV2371" t="s"/>
      <c r="AW2371" t="s"/>
      <c r="AX2371" t="s"/>
      <c r="AY2371" t="n">
        <v>754620</v>
      </c>
      <c r="AZ2371" t="s"/>
      <c r="BA2371" t="s"/>
      <c r="BB2371" t="n">
        <v>186813</v>
      </c>
      <c r="BC2371" t="n">
        <v>98.8176226615906</v>
      </c>
      <c r="BD2371" t="n">
        <v>8.04055949485012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95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3379</v>
      </c>
      <c r="F2372" t="n">
        <v>718141</v>
      </c>
      <c r="G2372" t="s">
        <v>74</v>
      </c>
      <c r="H2372" t="s">
        <v>75</v>
      </c>
      <c r="I2372" t="s"/>
      <c r="J2372" t="s">
        <v>76</v>
      </c>
      <c r="K2372" t="n">
        <v>3781.49</v>
      </c>
      <c r="L2372" t="s">
        <v>77</v>
      </c>
      <c r="M2372" t="s"/>
      <c r="N2372" t="s">
        <v>1636</v>
      </c>
      <c r="O2372" t="s">
        <v>79</v>
      </c>
      <c r="P2372" t="s">
        <v>3380</v>
      </c>
      <c r="Q2372" t="s"/>
      <c r="R2372" t="s">
        <v>148</v>
      </c>
      <c r="S2372" t="s">
        <v>3393</v>
      </c>
      <c r="T2372" t="s">
        <v>82</v>
      </c>
      <c r="U2372" t="s">
        <v>83</v>
      </c>
      <c r="V2372" t="s">
        <v>84</v>
      </c>
      <c r="W2372" t="s">
        <v>105</v>
      </c>
      <c r="X2372" t="s"/>
      <c r="Y2372" t="s">
        <v>86</v>
      </c>
      <c r="Z2372">
        <f>HYPERLINK("https://hotelmonitor-cachepage.eclerx.com/savepage/tk_15442502288585422_sr_2150.html","info")</f>
        <v/>
      </c>
      <c r="AA2372" t="n">
        <v>135350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89</v>
      </c>
      <c r="AO2372" t="s">
        <v>3394</v>
      </c>
      <c r="AP2372" t="n">
        <v>179</v>
      </c>
      <c r="AQ2372" t="s">
        <v>91</v>
      </c>
      <c r="AR2372" t="s">
        <v>261</v>
      </c>
      <c r="AS2372" t="s"/>
      <c r="AT2372" t="s">
        <v>93</v>
      </c>
      <c r="AU2372" t="s"/>
      <c r="AV2372" t="s"/>
      <c r="AW2372" t="s"/>
      <c r="AX2372" t="s"/>
      <c r="AY2372" t="n">
        <v>754620</v>
      </c>
      <c r="AZ2372" t="s"/>
      <c r="BA2372" t="s"/>
      <c r="BB2372" t="n">
        <v>186813</v>
      </c>
      <c r="BC2372" t="n">
        <v>98.8176226615906</v>
      </c>
      <c r="BD2372" t="n">
        <v>8.04055949485012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95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3379</v>
      </c>
      <c r="F2373" t="n">
        <v>718141</v>
      </c>
      <c r="G2373" t="s">
        <v>74</v>
      </c>
      <c r="H2373" t="s">
        <v>75</v>
      </c>
      <c r="I2373" t="s"/>
      <c r="J2373" t="s">
        <v>76</v>
      </c>
      <c r="K2373" t="n">
        <v>3781.49</v>
      </c>
      <c r="L2373" t="s">
        <v>77</v>
      </c>
      <c r="M2373" t="s"/>
      <c r="N2373" t="s">
        <v>1636</v>
      </c>
      <c r="O2373" t="s">
        <v>79</v>
      </c>
      <c r="P2373" t="s">
        <v>3380</v>
      </c>
      <c r="Q2373" t="s"/>
      <c r="R2373" t="s">
        <v>148</v>
      </c>
      <c r="S2373" t="s">
        <v>3393</v>
      </c>
      <c r="T2373" t="s">
        <v>82</v>
      </c>
      <c r="U2373" t="s">
        <v>83</v>
      </c>
      <c r="V2373" t="s">
        <v>84</v>
      </c>
      <c r="W2373" t="s">
        <v>105</v>
      </c>
      <c r="X2373" t="s"/>
      <c r="Y2373" t="s">
        <v>86</v>
      </c>
      <c r="Z2373">
        <f>HYPERLINK("https://hotelmonitor-cachepage.eclerx.com/savepage/tk_15442502288585422_sr_2150.html","info")</f>
        <v/>
      </c>
      <c r="AA2373" t="n">
        <v>135350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89</v>
      </c>
      <c r="AO2373" t="s">
        <v>3394</v>
      </c>
      <c r="AP2373" t="n">
        <v>179</v>
      </c>
      <c r="AQ2373" t="s">
        <v>91</v>
      </c>
      <c r="AR2373" t="s">
        <v>261</v>
      </c>
      <c r="AS2373" t="s"/>
      <c r="AT2373" t="s">
        <v>93</v>
      </c>
      <c r="AU2373" t="s"/>
      <c r="AV2373" t="s"/>
      <c r="AW2373" t="s"/>
      <c r="AX2373" t="s"/>
      <c r="AY2373" t="n">
        <v>754620</v>
      </c>
      <c r="AZ2373" t="s"/>
      <c r="BA2373" t="s"/>
      <c r="BB2373" t="n">
        <v>186813</v>
      </c>
      <c r="BC2373" t="n">
        <v>98.8176226615906</v>
      </c>
      <c r="BD2373" t="n">
        <v>8.04055949485012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95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3379</v>
      </c>
      <c r="F2374" t="n">
        <v>718141</v>
      </c>
      <c r="G2374" t="s">
        <v>74</v>
      </c>
      <c r="H2374" t="s">
        <v>75</v>
      </c>
      <c r="I2374" t="s"/>
      <c r="J2374" t="s">
        <v>76</v>
      </c>
      <c r="K2374" t="n">
        <v>3978.01</v>
      </c>
      <c r="L2374" t="s">
        <v>77</v>
      </c>
      <c r="M2374" t="s"/>
      <c r="N2374" t="s">
        <v>248</v>
      </c>
      <c r="O2374" t="s">
        <v>79</v>
      </c>
      <c r="P2374" t="s">
        <v>3380</v>
      </c>
      <c r="Q2374" t="s"/>
      <c r="R2374" t="s">
        <v>148</v>
      </c>
      <c r="S2374" t="s">
        <v>3395</v>
      </c>
      <c r="T2374" t="s">
        <v>82</v>
      </c>
      <c r="U2374" t="s">
        <v>83</v>
      </c>
      <c r="V2374" t="s">
        <v>84</v>
      </c>
      <c r="W2374" t="s">
        <v>105</v>
      </c>
      <c r="X2374" t="s"/>
      <c r="Y2374" t="s">
        <v>86</v>
      </c>
      <c r="Z2374">
        <f>HYPERLINK("https://hotelmonitor-cachepage.eclerx.com/savepage/tk_15442502288585422_sr_2150.html","info")</f>
        <v/>
      </c>
      <c r="AA2374" t="n">
        <v>135350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89</v>
      </c>
      <c r="AO2374" t="s">
        <v>1044</v>
      </c>
      <c r="AP2374" t="n">
        <v>179</v>
      </c>
      <c r="AQ2374" t="s">
        <v>91</v>
      </c>
      <c r="AR2374" t="s">
        <v>92</v>
      </c>
      <c r="AS2374" t="s"/>
      <c r="AT2374" t="s">
        <v>93</v>
      </c>
      <c r="AU2374" t="s"/>
      <c r="AV2374" t="s"/>
      <c r="AW2374" t="s"/>
      <c r="AX2374" t="s"/>
      <c r="AY2374" t="n">
        <v>754620</v>
      </c>
      <c r="AZ2374" t="s"/>
      <c r="BA2374" t="s"/>
      <c r="BB2374" t="n">
        <v>186813</v>
      </c>
      <c r="BC2374" t="n">
        <v>98.8176226615906</v>
      </c>
      <c r="BD2374" t="n">
        <v>8.04055949485012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95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3379</v>
      </c>
      <c r="F2375" t="n">
        <v>718141</v>
      </c>
      <c r="G2375" t="s">
        <v>74</v>
      </c>
      <c r="H2375" t="s">
        <v>75</v>
      </c>
      <c r="I2375" t="s"/>
      <c r="J2375" t="s">
        <v>76</v>
      </c>
      <c r="K2375" t="n">
        <v>4050</v>
      </c>
      <c r="L2375" t="s">
        <v>77</v>
      </c>
      <c r="M2375" t="s"/>
      <c r="N2375" t="s">
        <v>1636</v>
      </c>
      <c r="O2375" t="s">
        <v>79</v>
      </c>
      <c r="P2375" t="s">
        <v>3380</v>
      </c>
      <c r="Q2375" t="s"/>
      <c r="R2375" t="s">
        <v>148</v>
      </c>
      <c r="S2375" t="s">
        <v>3396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HYPERLINK("https://hotelmonitor-cachepage.eclerx.com/savepage/tk_15442502288585422_sr_2150.html","info")</f>
        <v/>
      </c>
      <c r="AA2375" t="n">
        <v>135350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89</v>
      </c>
      <c r="AO2375" t="s">
        <v>310</v>
      </c>
      <c r="AP2375" t="n">
        <v>179</v>
      </c>
      <c r="AQ2375" t="s">
        <v>91</v>
      </c>
      <c r="AR2375" t="s">
        <v>92</v>
      </c>
      <c r="AS2375" t="s"/>
      <c r="AT2375" t="s">
        <v>93</v>
      </c>
      <c r="AU2375" t="s"/>
      <c r="AV2375" t="s"/>
      <c r="AW2375" t="s"/>
      <c r="AX2375" t="s"/>
      <c r="AY2375" t="n">
        <v>754620</v>
      </c>
      <c r="AZ2375" t="s"/>
      <c r="BA2375" t="s"/>
      <c r="BB2375" t="n">
        <v>186813</v>
      </c>
      <c r="BC2375" t="n">
        <v>98.8176226615906</v>
      </c>
      <c r="BD2375" t="n">
        <v>8.04055949485012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95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3379</v>
      </c>
      <c r="F2376" t="n">
        <v>718141</v>
      </c>
      <c r="G2376" t="s">
        <v>74</v>
      </c>
      <c r="H2376" t="s">
        <v>75</v>
      </c>
      <c r="I2376" t="s"/>
      <c r="J2376" t="s">
        <v>76</v>
      </c>
      <c r="K2376" t="n">
        <v>4428.01</v>
      </c>
      <c r="L2376" t="s">
        <v>77</v>
      </c>
      <c r="M2376" t="s"/>
      <c r="N2376" t="s">
        <v>1636</v>
      </c>
      <c r="O2376" t="s">
        <v>79</v>
      </c>
      <c r="P2376" t="s">
        <v>3380</v>
      </c>
      <c r="Q2376" t="s"/>
      <c r="R2376" t="s">
        <v>148</v>
      </c>
      <c r="S2376" t="s">
        <v>3397</v>
      </c>
      <c r="T2376" t="s">
        <v>82</v>
      </c>
      <c r="U2376" t="s">
        <v>83</v>
      </c>
      <c r="V2376" t="s">
        <v>84</v>
      </c>
      <c r="W2376" t="s">
        <v>105</v>
      </c>
      <c r="X2376" t="s"/>
      <c r="Y2376" t="s">
        <v>86</v>
      </c>
      <c r="Z2376">
        <f>HYPERLINK("https://hotelmonitor-cachepage.eclerx.com/savepage/tk_15442502288585422_sr_2150.html","info")</f>
        <v/>
      </c>
      <c r="AA2376" t="n">
        <v>135350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89</v>
      </c>
      <c r="AO2376" t="s">
        <v>863</v>
      </c>
      <c r="AP2376" t="n">
        <v>179</v>
      </c>
      <c r="AQ2376" t="s">
        <v>91</v>
      </c>
      <c r="AR2376" t="s">
        <v>92</v>
      </c>
      <c r="AS2376" t="s"/>
      <c r="AT2376" t="s">
        <v>93</v>
      </c>
      <c r="AU2376" t="s"/>
      <c r="AV2376" t="s"/>
      <c r="AW2376" t="s"/>
      <c r="AX2376" t="s"/>
      <c r="AY2376" t="n">
        <v>754620</v>
      </c>
      <c r="AZ2376" t="s"/>
      <c r="BA2376" t="s"/>
      <c r="BB2376" t="n">
        <v>186813</v>
      </c>
      <c r="BC2376" t="n">
        <v>98.8176226615906</v>
      </c>
      <c r="BD2376" t="n">
        <v>8.04055949485012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95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3398</v>
      </c>
      <c r="F2377" t="n">
        <v>4566617</v>
      </c>
      <c r="G2377" t="s">
        <v>74</v>
      </c>
      <c r="H2377" t="s">
        <v>75</v>
      </c>
      <c r="I2377" t="s"/>
      <c r="J2377" t="s">
        <v>76</v>
      </c>
      <c r="K2377" t="n">
        <v>2817.11</v>
      </c>
      <c r="L2377" t="s">
        <v>77</v>
      </c>
      <c r="M2377" t="s"/>
      <c r="N2377" t="s">
        <v>248</v>
      </c>
      <c r="O2377" t="s">
        <v>79</v>
      </c>
      <c r="P2377" t="s">
        <v>3399</v>
      </c>
      <c r="Q2377" t="s"/>
      <c r="R2377" t="s">
        <v>80</v>
      </c>
      <c r="S2377" t="s">
        <v>3400</v>
      </c>
      <c r="T2377" t="s">
        <v>82</v>
      </c>
      <c r="U2377" t="s">
        <v>83</v>
      </c>
      <c r="V2377" t="s">
        <v>84</v>
      </c>
      <c r="W2377" t="s">
        <v>105</v>
      </c>
      <c r="X2377" t="s"/>
      <c r="Y2377" t="s">
        <v>86</v>
      </c>
      <c r="Z2377">
        <f>HYPERLINK("https://hotelmonitor-cachepage.eclerx.com/savepage/tk_15442503004915462_sr_2150.html","info")</f>
        <v/>
      </c>
      <c r="AA2377" t="n">
        <v>602351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89</v>
      </c>
      <c r="AO2377" t="s">
        <v>3401</v>
      </c>
      <c r="AP2377" t="n">
        <v>205</v>
      </c>
      <c r="AQ2377" t="s">
        <v>91</v>
      </c>
      <c r="AR2377" t="s">
        <v>1111</v>
      </c>
      <c r="AS2377" t="s"/>
      <c r="AT2377" t="s">
        <v>93</v>
      </c>
      <c r="AU2377" t="s"/>
      <c r="AV2377" t="s"/>
      <c r="AW2377" t="s"/>
      <c r="AX2377" t="s"/>
      <c r="AY2377" t="n">
        <v>3791373</v>
      </c>
      <c r="AZ2377" t="s">
        <v>3402</v>
      </c>
      <c r="BA2377" t="s"/>
      <c r="BB2377" t="n">
        <v>547999</v>
      </c>
      <c r="BC2377" t="n">
        <v>98.83229900000001</v>
      </c>
      <c r="BD2377" t="n">
        <v>8.030594000000001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95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3398</v>
      </c>
      <c r="F2378" t="n">
        <v>4566617</v>
      </c>
      <c r="G2378" t="s">
        <v>74</v>
      </c>
      <c r="H2378" t="s">
        <v>75</v>
      </c>
      <c r="I2378" t="s"/>
      <c r="J2378" t="s">
        <v>76</v>
      </c>
      <c r="K2378" t="n">
        <v>3684.92</v>
      </c>
      <c r="L2378" t="s">
        <v>77</v>
      </c>
      <c r="M2378" t="s"/>
      <c r="N2378" t="s">
        <v>152</v>
      </c>
      <c r="O2378" t="s">
        <v>79</v>
      </c>
      <c r="P2378" t="s">
        <v>3399</v>
      </c>
      <c r="Q2378" t="s"/>
      <c r="R2378" t="s">
        <v>80</v>
      </c>
      <c r="S2378" t="s">
        <v>3403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HYPERLINK("https://hotelmonitor-cachepage.eclerx.com/savepage/tk_15442503004915462_sr_2150.html","info")</f>
        <v/>
      </c>
      <c r="AA2378" t="n">
        <v>602351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205</v>
      </c>
      <c r="AQ2378" t="s">
        <v>91</v>
      </c>
      <c r="AR2378" t="s">
        <v>92</v>
      </c>
      <c r="AS2378" t="s"/>
      <c r="AT2378" t="s">
        <v>93</v>
      </c>
      <c r="AU2378" t="s"/>
      <c r="AV2378" t="s"/>
      <c r="AW2378" t="s"/>
      <c r="AX2378" t="s"/>
      <c r="AY2378" t="n">
        <v>3791373</v>
      </c>
      <c r="AZ2378" t="s">
        <v>3402</v>
      </c>
      <c r="BA2378" t="s"/>
      <c r="BB2378" t="n">
        <v>547999</v>
      </c>
      <c r="BC2378" t="n">
        <v>98.83229900000001</v>
      </c>
      <c r="BD2378" t="n">
        <v>8.030594000000001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95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3398</v>
      </c>
      <c r="F2379" t="n">
        <v>4566617</v>
      </c>
      <c r="G2379" t="s">
        <v>74</v>
      </c>
      <c r="H2379" t="s">
        <v>75</v>
      </c>
      <c r="I2379" t="s"/>
      <c r="J2379" t="s">
        <v>76</v>
      </c>
      <c r="K2379" t="n">
        <v>3821.4</v>
      </c>
      <c r="L2379" t="s">
        <v>77</v>
      </c>
      <c r="M2379" t="s"/>
      <c r="N2379" t="s">
        <v>152</v>
      </c>
      <c r="O2379" t="s">
        <v>79</v>
      </c>
      <c r="P2379" t="s">
        <v>3399</v>
      </c>
      <c r="Q2379" t="s"/>
      <c r="R2379" t="s">
        <v>80</v>
      </c>
      <c r="S2379" t="s">
        <v>1283</v>
      </c>
      <c r="T2379" t="s">
        <v>82</v>
      </c>
      <c r="U2379" t="s">
        <v>83</v>
      </c>
      <c r="V2379" t="s">
        <v>84</v>
      </c>
      <c r="W2379" t="s">
        <v>105</v>
      </c>
      <c r="X2379" t="s"/>
      <c r="Y2379" t="s">
        <v>86</v>
      </c>
      <c r="Z2379">
        <f>HYPERLINK("https://hotelmonitor-cachepage.eclerx.com/savepage/tk_15442503004915462_sr_2150.html","info")</f>
        <v/>
      </c>
      <c r="AA2379" t="n">
        <v>602351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205</v>
      </c>
      <c r="AQ2379" t="s">
        <v>91</v>
      </c>
      <c r="AR2379" t="s">
        <v>92</v>
      </c>
      <c r="AS2379" t="s"/>
      <c r="AT2379" t="s">
        <v>93</v>
      </c>
      <c r="AU2379" t="s"/>
      <c r="AV2379" t="s"/>
      <c r="AW2379" t="s"/>
      <c r="AX2379" t="s"/>
      <c r="AY2379" t="n">
        <v>3791373</v>
      </c>
      <c r="AZ2379" t="s">
        <v>3402</v>
      </c>
      <c r="BA2379" t="s"/>
      <c r="BB2379" t="n">
        <v>547999</v>
      </c>
      <c r="BC2379" t="n">
        <v>98.83229900000001</v>
      </c>
      <c r="BD2379" t="n">
        <v>8.030594000000001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95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3398</v>
      </c>
      <c r="F2380" t="n">
        <v>4566617</v>
      </c>
      <c r="G2380" t="s">
        <v>74</v>
      </c>
      <c r="H2380" t="s">
        <v>75</v>
      </c>
      <c r="I2380" t="s"/>
      <c r="J2380" t="s">
        <v>76</v>
      </c>
      <c r="K2380" t="n">
        <v>3889.64</v>
      </c>
      <c r="L2380" t="s">
        <v>77</v>
      </c>
      <c r="M2380" t="s"/>
      <c r="N2380" t="s">
        <v>152</v>
      </c>
      <c r="O2380" t="s">
        <v>79</v>
      </c>
      <c r="P2380" t="s">
        <v>3399</v>
      </c>
      <c r="Q2380" t="s"/>
      <c r="R2380" t="s">
        <v>80</v>
      </c>
      <c r="S2380" t="s">
        <v>3404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HYPERLINK("https://hotelmonitor-cachepage.eclerx.com/savepage/tk_15442503004915462_sr_2150.html","info")</f>
        <v/>
      </c>
      <c r="AA2380" t="n">
        <v>602351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205</v>
      </c>
      <c r="AQ2380" t="s">
        <v>91</v>
      </c>
      <c r="AR2380" t="s">
        <v>92</v>
      </c>
      <c r="AS2380" t="s"/>
      <c r="AT2380" t="s">
        <v>93</v>
      </c>
      <c r="AU2380" t="s"/>
      <c r="AV2380" t="s"/>
      <c r="AW2380" t="s"/>
      <c r="AX2380" t="s"/>
      <c r="AY2380" t="n">
        <v>3791373</v>
      </c>
      <c r="AZ2380" t="s">
        <v>3402</v>
      </c>
      <c r="BA2380" t="s"/>
      <c r="BB2380" t="n">
        <v>547999</v>
      </c>
      <c r="BC2380" t="n">
        <v>98.83229900000001</v>
      </c>
      <c r="BD2380" t="n">
        <v>8.030594000000001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95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3398</v>
      </c>
      <c r="F2381" t="n">
        <v>4566617</v>
      </c>
      <c r="G2381" t="s">
        <v>74</v>
      </c>
      <c r="H2381" t="s">
        <v>75</v>
      </c>
      <c r="I2381" t="s"/>
      <c r="J2381" t="s">
        <v>76</v>
      </c>
      <c r="K2381" t="n">
        <v>4033.69</v>
      </c>
      <c r="L2381" t="s">
        <v>77</v>
      </c>
      <c r="M2381" t="s"/>
      <c r="N2381" t="s">
        <v>152</v>
      </c>
      <c r="O2381" t="s">
        <v>79</v>
      </c>
      <c r="P2381" t="s">
        <v>3399</v>
      </c>
      <c r="Q2381" t="s"/>
      <c r="R2381" t="s">
        <v>80</v>
      </c>
      <c r="S2381" t="s">
        <v>3405</v>
      </c>
      <c r="T2381" t="s">
        <v>82</v>
      </c>
      <c r="U2381" t="s">
        <v>83</v>
      </c>
      <c r="V2381" t="s">
        <v>84</v>
      </c>
      <c r="W2381" t="s">
        <v>105</v>
      </c>
      <c r="X2381" t="s"/>
      <c r="Y2381" t="s">
        <v>86</v>
      </c>
      <c r="Z2381">
        <f>HYPERLINK("https://hotelmonitor-cachepage.eclerx.com/savepage/tk_15442503004915462_sr_2150.html","info")</f>
        <v/>
      </c>
      <c r="AA2381" t="n">
        <v>602351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205</v>
      </c>
      <c r="AQ2381" t="s">
        <v>91</v>
      </c>
      <c r="AR2381" t="s">
        <v>92</v>
      </c>
      <c r="AS2381" t="s"/>
      <c r="AT2381" t="s">
        <v>93</v>
      </c>
      <c r="AU2381" t="s"/>
      <c r="AV2381" t="s"/>
      <c r="AW2381" t="s"/>
      <c r="AX2381" t="s"/>
      <c r="AY2381" t="n">
        <v>3791373</v>
      </c>
      <c r="AZ2381" t="s">
        <v>3402</v>
      </c>
      <c r="BA2381" t="s"/>
      <c r="BB2381" t="n">
        <v>547999</v>
      </c>
      <c r="BC2381" t="n">
        <v>98.83229900000001</v>
      </c>
      <c r="BD2381" t="n">
        <v>8.030594000000001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95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3406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2510.31</v>
      </c>
      <c r="L2382" t="s">
        <v>77</v>
      </c>
      <c r="M2382" t="s"/>
      <c r="N2382" t="s">
        <v>3407</v>
      </c>
      <c r="O2382" t="s">
        <v>79</v>
      </c>
      <c r="P2382" t="s">
        <v>3406</v>
      </c>
      <c r="Q2382" t="s"/>
      <c r="R2382" t="s">
        <v>80</v>
      </c>
      <c r="S2382" t="s">
        <v>3408</v>
      </c>
      <c r="T2382" t="s">
        <v>82</v>
      </c>
      <c r="U2382" t="s">
        <v>83</v>
      </c>
      <c r="V2382" t="s">
        <v>84</v>
      </c>
      <c r="W2382" t="s">
        <v>105</v>
      </c>
      <c r="X2382" t="s"/>
      <c r="Y2382" t="s">
        <v>86</v>
      </c>
      <c r="Z2382">
        <f>HYPERLINK("https://hotelmonitor-cachepage.eclerx.com/savepage/tk_15442499052072043_sr_2150.html","info")</f>
        <v/>
      </c>
      <c r="AA2382" t="n">
        <v>-6713328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89</v>
      </c>
      <c r="AO2382" t="s">
        <v>3409</v>
      </c>
      <c r="AP2382" t="n">
        <v>21</v>
      </c>
      <c r="AQ2382" t="s">
        <v>91</v>
      </c>
      <c r="AR2382" t="s">
        <v>71</v>
      </c>
      <c r="AS2382" t="s"/>
      <c r="AT2382" t="s">
        <v>93</v>
      </c>
      <c r="AU2382" t="s"/>
      <c r="AV2382" t="s"/>
      <c r="AW2382" t="s"/>
      <c r="AX2382" t="s"/>
      <c r="AY2382" t="n">
        <v>6713328</v>
      </c>
      <c r="AZ2382" t="s">
        <v>3410</v>
      </c>
      <c r="BA2382" t="s"/>
      <c r="BB2382" t="n">
        <v>1934919</v>
      </c>
      <c r="BC2382" t="n">
        <v>98.8324279785156</v>
      </c>
      <c r="BD2382" t="n">
        <v>8.032529830932621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95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3406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2685.19</v>
      </c>
      <c r="L2383" t="s">
        <v>77</v>
      </c>
      <c r="M2383" t="s"/>
      <c r="N2383" t="s">
        <v>3407</v>
      </c>
      <c r="O2383" t="s">
        <v>79</v>
      </c>
      <c r="P2383" t="s">
        <v>3406</v>
      </c>
      <c r="Q2383" t="s"/>
      <c r="R2383" t="s">
        <v>80</v>
      </c>
      <c r="S2383" t="s">
        <v>3411</v>
      </c>
      <c r="T2383" t="s">
        <v>82</v>
      </c>
      <c r="U2383" t="s">
        <v>83</v>
      </c>
      <c r="V2383" t="s">
        <v>84</v>
      </c>
      <c r="W2383" t="s">
        <v>105</v>
      </c>
      <c r="X2383" t="s"/>
      <c r="Y2383" t="s">
        <v>86</v>
      </c>
      <c r="Z2383">
        <f>HYPERLINK("https://hotelmonitor-cachepage.eclerx.com/savepage/tk_15442499052072043_sr_2150.html","info")</f>
        <v/>
      </c>
      <c r="AA2383" t="n">
        <v>-6713328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21</v>
      </c>
      <c r="AQ2383" t="s">
        <v>91</v>
      </c>
      <c r="AR2383" t="s">
        <v>71</v>
      </c>
      <c r="AS2383" t="s"/>
      <c r="AT2383" t="s">
        <v>93</v>
      </c>
      <c r="AU2383" t="s"/>
      <c r="AV2383" t="s"/>
      <c r="AW2383" t="s"/>
      <c r="AX2383" t="s"/>
      <c r="AY2383" t="n">
        <v>6713328</v>
      </c>
      <c r="AZ2383" t="s">
        <v>3410</v>
      </c>
      <c r="BA2383" t="s"/>
      <c r="BB2383" t="n">
        <v>1934919</v>
      </c>
      <c r="BC2383" t="n">
        <v>98.8324279785156</v>
      </c>
      <c r="BD2383" t="n">
        <v>8.032529830932621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95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3406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2953.71</v>
      </c>
      <c r="L2384" t="s">
        <v>77</v>
      </c>
      <c r="M2384" t="s"/>
      <c r="N2384" t="s">
        <v>3407</v>
      </c>
      <c r="O2384" t="s">
        <v>79</v>
      </c>
      <c r="P2384" t="s">
        <v>3406</v>
      </c>
      <c r="Q2384" t="s"/>
      <c r="R2384" t="s">
        <v>80</v>
      </c>
      <c r="S2384" t="s">
        <v>3412</v>
      </c>
      <c r="T2384" t="s">
        <v>82</v>
      </c>
      <c r="U2384" t="s">
        <v>83</v>
      </c>
      <c r="V2384" t="s">
        <v>84</v>
      </c>
      <c r="W2384" t="s">
        <v>105</v>
      </c>
      <c r="X2384" t="s"/>
      <c r="Y2384" t="s">
        <v>86</v>
      </c>
      <c r="Z2384">
        <f>HYPERLINK("https://hotelmonitor-cachepage.eclerx.com/savepage/tk_15442499052072043_sr_2150.html","info")</f>
        <v/>
      </c>
      <c r="AA2384" t="n">
        <v>-6713328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21</v>
      </c>
      <c r="AQ2384" t="s">
        <v>91</v>
      </c>
      <c r="AR2384" t="s">
        <v>92</v>
      </c>
      <c r="AS2384" t="s"/>
      <c r="AT2384" t="s">
        <v>93</v>
      </c>
      <c r="AU2384" t="s"/>
      <c r="AV2384" t="s"/>
      <c r="AW2384" t="s"/>
      <c r="AX2384" t="s"/>
      <c r="AY2384" t="n">
        <v>6713328</v>
      </c>
      <c r="AZ2384" t="s">
        <v>3410</v>
      </c>
      <c r="BA2384" t="s"/>
      <c r="BB2384" t="n">
        <v>1934919</v>
      </c>
      <c r="BC2384" t="n">
        <v>98.8324279785156</v>
      </c>
      <c r="BD2384" t="n">
        <v>8.032529830932621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95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3406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3754.04</v>
      </c>
      <c r="L2385" t="s">
        <v>77</v>
      </c>
      <c r="M2385" t="s"/>
      <c r="N2385" t="s">
        <v>3413</v>
      </c>
      <c r="O2385" t="s">
        <v>79</v>
      </c>
      <c r="P2385" t="s">
        <v>3406</v>
      </c>
      <c r="Q2385" t="s"/>
      <c r="R2385" t="s">
        <v>80</v>
      </c>
      <c r="S2385" t="s">
        <v>3414</v>
      </c>
      <c r="T2385" t="s">
        <v>82</v>
      </c>
      <c r="U2385" t="s">
        <v>83</v>
      </c>
      <c r="V2385" t="s">
        <v>84</v>
      </c>
      <c r="W2385" t="s">
        <v>105</v>
      </c>
      <c r="X2385" t="s"/>
      <c r="Y2385" t="s">
        <v>86</v>
      </c>
      <c r="Z2385">
        <f>HYPERLINK("https://hotelmonitor-cachepage.eclerx.com/savepage/tk_15442499052072043_sr_2150.html","info")</f>
        <v/>
      </c>
      <c r="AA2385" t="n">
        <v>-6713328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89</v>
      </c>
      <c r="AO2385" t="s">
        <v>3415</v>
      </c>
      <c r="AP2385" t="n">
        <v>21</v>
      </c>
      <c r="AQ2385" t="s">
        <v>91</v>
      </c>
      <c r="AR2385" t="s">
        <v>71</v>
      </c>
      <c r="AS2385" t="s"/>
      <c r="AT2385" t="s">
        <v>93</v>
      </c>
      <c r="AU2385" t="s"/>
      <c r="AV2385" t="s"/>
      <c r="AW2385" t="s"/>
      <c r="AX2385" t="s"/>
      <c r="AY2385" t="n">
        <v>6713328</v>
      </c>
      <c r="AZ2385" t="s">
        <v>3410</v>
      </c>
      <c r="BA2385" t="s"/>
      <c r="BB2385" t="n">
        <v>1934919</v>
      </c>
      <c r="BC2385" t="n">
        <v>98.8324279785156</v>
      </c>
      <c r="BD2385" t="n">
        <v>8.032529830932621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95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3406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3973.06</v>
      </c>
      <c r="L2386" t="s">
        <v>77</v>
      </c>
      <c r="M2386" t="s"/>
      <c r="N2386" t="s">
        <v>3413</v>
      </c>
      <c r="O2386" t="s">
        <v>79</v>
      </c>
      <c r="P2386" t="s">
        <v>3406</v>
      </c>
      <c r="Q2386" t="s"/>
      <c r="R2386" t="s">
        <v>80</v>
      </c>
      <c r="S2386" t="s">
        <v>3416</v>
      </c>
      <c r="T2386" t="s">
        <v>82</v>
      </c>
      <c r="U2386" t="s">
        <v>83</v>
      </c>
      <c r="V2386" t="s">
        <v>84</v>
      </c>
      <c r="W2386" t="s">
        <v>105</v>
      </c>
      <c r="X2386" t="s"/>
      <c r="Y2386" t="s">
        <v>86</v>
      </c>
      <c r="Z2386">
        <f>HYPERLINK("https://hotelmonitor-cachepage.eclerx.com/savepage/tk_15442499052072043_sr_2150.html","info")</f>
        <v/>
      </c>
      <c r="AA2386" t="n">
        <v>-6713328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21</v>
      </c>
      <c r="AQ2386" t="s">
        <v>91</v>
      </c>
      <c r="AR2386" t="s">
        <v>71</v>
      </c>
      <c r="AS2386" t="s"/>
      <c r="AT2386" t="s">
        <v>93</v>
      </c>
      <c r="AU2386" t="s"/>
      <c r="AV2386" t="s"/>
      <c r="AW2386" t="s"/>
      <c r="AX2386" t="s"/>
      <c r="AY2386" t="n">
        <v>6713328</v>
      </c>
      <c r="AZ2386" t="s">
        <v>3410</v>
      </c>
      <c r="BA2386" t="s"/>
      <c r="BB2386" t="n">
        <v>1934919</v>
      </c>
      <c r="BC2386" t="n">
        <v>98.8324279785156</v>
      </c>
      <c r="BD2386" t="n">
        <v>8.032529830932621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95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3406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4370.37</v>
      </c>
      <c r="L2387" t="s">
        <v>77</v>
      </c>
      <c r="M2387" t="s"/>
      <c r="N2387" t="s">
        <v>3413</v>
      </c>
      <c r="O2387" t="s">
        <v>79</v>
      </c>
      <c r="P2387" t="s">
        <v>3406</v>
      </c>
      <c r="Q2387" t="s"/>
      <c r="R2387" t="s">
        <v>80</v>
      </c>
      <c r="S2387" t="s">
        <v>3417</v>
      </c>
      <c r="T2387" t="s">
        <v>82</v>
      </c>
      <c r="U2387" t="s">
        <v>83</v>
      </c>
      <c r="V2387" t="s">
        <v>84</v>
      </c>
      <c r="W2387" t="s">
        <v>105</v>
      </c>
      <c r="X2387" t="s"/>
      <c r="Y2387" t="s">
        <v>86</v>
      </c>
      <c r="Z2387">
        <f>HYPERLINK("https://hotelmonitor-cachepage.eclerx.com/savepage/tk_15442499052072043_sr_2150.html","info")</f>
        <v/>
      </c>
      <c r="AA2387" t="n">
        <v>-6713328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21</v>
      </c>
      <c r="AQ2387" t="s">
        <v>91</v>
      </c>
      <c r="AR2387" t="s">
        <v>92</v>
      </c>
      <c r="AS2387" t="s"/>
      <c r="AT2387" t="s">
        <v>93</v>
      </c>
      <c r="AU2387" t="s"/>
      <c r="AV2387" t="s"/>
      <c r="AW2387" t="s"/>
      <c r="AX2387" t="s"/>
      <c r="AY2387" t="n">
        <v>6713328</v>
      </c>
      <c r="AZ2387" t="s">
        <v>3410</v>
      </c>
      <c r="BA2387" t="s"/>
      <c r="BB2387" t="n">
        <v>1934919</v>
      </c>
      <c r="BC2387" t="n">
        <v>98.8324279785156</v>
      </c>
      <c r="BD2387" t="n">
        <v>8.032529830932621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95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3406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5056.81</v>
      </c>
      <c r="L2388" t="s">
        <v>77</v>
      </c>
      <c r="M2388" t="s"/>
      <c r="N2388" t="s">
        <v>3418</v>
      </c>
      <c r="O2388" t="s">
        <v>79</v>
      </c>
      <c r="P2388" t="s">
        <v>3406</v>
      </c>
      <c r="Q2388" t="s"/>
      <c r="R2388" t="s">
        <v>80</v>
      </c>
      <c r="S2388" t="s">
        <v>3419</v>
      </c>
      <c r="T2388" t="s">
        <v>82</v>
      </c>
      <c r="U2388" t="s">
        <v>83</v>
      </c>
      <c r="V2388" t="s">
        <v>84</v>
      </c>
      <c r="W2388" t="s">
        <v>105</v>
      </c>
      <c r="X2388" t="s"/>
      <c r="Y2388" t="s">
        <v>86</v>
      </c>
      <c r="Z2388">
        <f>HYPERLINK("https://hotelmonitor-cachepage.eclerx.com/savepage/tk_15442499052072043_sr_2150.html","info")</f>
        <v/>
      </c>
      <c r="AA2388" t="n">
        <v>-6713328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89</v>
      </c>
      <c r="AO2388" t="s">
        <v>3420</v>
      </c>
      <c r="AP2388" t="n">
        <v>21</v>
      </c>
      <c r="AQ2388" t="s">
        <v>91</v>
      </c>
      <c r="AR2388" t="s">
        <v>71</v>
      </c>
      <c r="AS2388" t="s"/>
      <c r="AT2388" t="s">
        <v>93</v>
      </c>
      <c r="AU2388" t="s"/>
      <c r="AV2388" t="s"/>
      <c r="AW2388" t="s"/>
      <c r="AX2388" t="s"/>
      <c r="AY2388" t="n">
        <v>6713328</v>
      </c>
      <c r="AZ2388" t="s">
        <v>3410</v>
      </c>
      <c r="BA2388" t="s"/>
      <c r="BB2388" t="n">
        <v>1934919</v>
      </c>
      <c r="BC2388" t="n">
        <v>98.8324279785156</v>
      </c>
      <c r="BD2388" t="n">
        <v>8.032529830932621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95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3406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5408.25</v>
      </c>
      <c r="L2389" t="s">
        <v>77</v>
      </c>
      <c r="M2389" t="s"/>
      <c r="N2389" t="s">
        <v>3418</v>
      </c>
      <c r="O2389" t="s">
        <v>79</v>
      </c>
      <c r="P2389" t="s">
        <v>3406</v>
      </c>
      <c r="Q2389" t="s"/>
      <c r="R2389" t="s">
        <v>80</v>
      </c>
      <c r="S2389" t="s">
        <v>3421</v>
      </c>
      <c r="T2389" t="s">
        <v>82</v>
      </c>
      <c r="U2389" t="s">
        <v>83</v>
      </c>
      <c r="V2389" t="s">
        <v>84</v>
      </c>
      <c r="W2389" t="s">
        <v>105</v>
      </c>
      <c r="X2389" t="s"/>
      <c r="Y2389" t="s">
        <v>86</v>
      </c>
      <c r="Z2389">
        <f>HYPERLINK("https://hotelmonitor-cachepage.eclerx.com/savepage/tk_15442499052072043_sr_2150.html","info")</f>
        <v/>
      </c>
      <c r="AA2389" t="n">
        <v>-6713328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21</v>
      </c>
      <c r="AQ2389" t="s">
        <v>91</v>
      </c>
      <c r="AR2389" t="s">
        <v>71</v>
      </c>
      <c r="AS2389" t="s"/>
      <c r="AT2389" t="s">
        <v>93</v>
      </c>
      <c r="AU2389" t="s"/>
      <c r="AV2389" t="s"/>
      <c r="AW2389" t="s"/>
      <c r="AX2389" t="s"/>
      <c r="AY2389" t="n">
        <v>6713328</v>
      </c>
      <c r="AZ2389" t="s">
        <v>3410</v>
      </c>
      <c r="BA2389" t="s"/>
      <c r="BB2389" t="n">
        <v>1934919</v>
      </c>
      <c r="BC2389" t="n">
        <v>98.8324279785156</v>
      </c>
      <c r="BD2389" t="n">
        <v>8.032529830932621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95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3406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5409.09</v>
      </c>
      <c r="L2390" t="s">
        <v>77</v>
      </c>
      <c r="M2390" t="s"/>
      <c r="N2390" t="s">
        <v>3418</v>
      </c>
      <c r="O2390" t="s">
        <v>79</v>
      </c>
      <c r="P2390" t="s">
        <v>3406</v>
      </c>
      <c r="Q2390" t="s"/>
      <c r="R2390" t="s">
        <v>80</v>
      </c>
      <c r="S2390" t="s">
        <v>3422</v>
      </c>
      <c r="T2390" t="s">
        <v>82</v>
      </c>
      <c r="U2390" t="s">
        <v>83</v>
      </c>
      <c r="V2390" t="s">
        <v>84</v>
      </c>
      <c r="W2390" t="s">
        <v>105</v>
      </c>
      <c r="X2390" t="s"/>
      <c r="Y2390" t="s">
        <v>86</v>
      </c>
      <c r="Z2390">
        <f>HYPERLINK("https://hotelmonitor-cachepage.eclerx.com/savepage/tk_15442499052072043_sr_2150.html","info")</f>
        <v/>
      </c>
      <c r="AA2390" t="n">
        <v>-6713328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21</v>
      </c>
      <c r="AQ2390" t="s">
        <v>91</v>
      </c>
      <c r="AR2390" t="s">
        <v>71</v>
      </c>
      <c r="AS2390" t="s"/>
      <c r="AT2390" t="s">
        <v>93</v>
      </c>
      <c r="AU2390" t="s"/>
      <c r="AV2390" t="s"/>
      <c r="AW2390" t="s"/>
      <c r="AX2390" t="s"/>
      <c r="AY2390" t="n">
        <v>6713328</v>
      </c>
      <c r="AZ2390" t="s">
        <v>3410</v>
      </c>
      <c r="BA2390" t="s"/>
      <c r="BB2390" t="n">
        <v>1934919</v>
      </c>
      <c r="BC2390" t="n">
        <v>98.8324279785156</v>
      </c>
      <c r="BD2390" t="n">
        <v>8.032529830932621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95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3406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5949.07</v>
      </c>
      <c r="L2391" t="s">
        <v>77</v>
      </c>
      <c r="M2391" t="s"/>
      <c r="N2391" t="s">
        <v>3418</v>
      </c>
      <c r="O2391" t="s">
        <v>79</v>
      </c>
      <c r="P2391" t="s">
        <v>3406</v>
      </c>
      <c r="Q2391" t="s"/>
      <c r="R2391" t="s">
        <v>80</v>
      </c>
      <c r="S2391" t="s">
        <v>3421</v>
      </c>
      <c r="T2391" t="s">
        <v>82</v>
      </c>
      <c r="U2391" t="s">
        <v>83</v>
      </c>
      <c r="V2391" t="s">
        <v>84</v>
      </c>
      <c r="W2391" t="s">
        <v>105</v>
      </c>
      <c r="X2391" t="s"/>
      <c r="Y2391" t="s">
        <v>86</v>
      </c>
      <c r="Z2391">
        <f>HYPERLINK("https://hotelmonitor-cachepage.eclerx.com/savepage/tk_15442499052072043_sr_2150.html","info")</f>
        <v/>
      </c>
      <c r="AA2391" t="n">
        <v>-6713328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21</v>
      </c>
      <c r="AQ2391" t="s">
        <v>91</v>
      </c>
      <c r="AR2391" t="s">
        <v>92</v>
      </c>
      <c r="AS2391" t="s"/>
      <c r="AT2391" t="s">
        <v>93</v>
      </c>
      <c r="AU2391" t="s"/>
      <c r="AV2391" t="s"/>
      <c r="AW2391" t="s"/>
      <c r="AX2391" t="s"/>
      <c r="AY2391" t="n">
        <v>6713328</v>
      </c>
      <c r="AZ2391" t="s">
        <v>3410</v>
      </c>
      <c r="BA2391" t="s"/>
      <c r="BB2391" t="n">
        <v>1934919</v>
      </c>
      <c r="BC2391" t="n">
        <v>98.8324279785156</v>
      </c>
      <c r="BD2391" t="n">
        <v>8.032529830932621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95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3406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5056.81</v>
      </c>
      <c r="L2392" t="s">
        <v>77</v>
      </c>
      <c r="M2392" t="s"/>
      <c r="N2392" t="s">
        <v>2160</v>
      </c>
      <c r="O2392" t="s">
        <v>79</v>
      </c>
      <c r="P2392" t="s">
        <v>3406</v>
      </c>
      <c r="Q2392" t="s"/>
      <c r="R2392" t="s">
        <v>80</v>
      </c>
      <c r="S2392" t="s">
        <v>3419</v>
      </c>
      <c r="T2392" t="s">
        <v>82</v>
      </c>
      <c r="U2392" t="s">
        <v>83</v>
      </c>
      <c r="V2392" t="s">
        <v>84</v>
      </c>
      <c r="W2392" t="s">
        <v>105</v>
      </c>
      <c r="X2392" t="s"/>
      <c r="Y2392" t="s">
        <v>86</v>
      </c>
      <c r="Z2392">
        <f>HYPERLINK("https://hotelmonitor-cachepage.eclerx.com/savepage/tk_15442499052072043_sr_2150.html","info")</f>
        <v/>
      </c>
      <c r="AA2392" t="n">
        <v>-6713328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89</v>
      </c>
      <c r="AO2392" t="s">
        <v>3420</v>
      </c>
      <c r="AP2392" t="n">
        <v>21</v>
      </c>
      <c r="AQ2392" t="s">
        <v>91</v>
      </c>
      <c r="AR2392" t="s">
        <v>71</v>
      </c>
      <c r="AS2392" t="s"/>
      <c r="AT2392" t="s">
        <v>93</v>
      </c>
      <c r="AU2392" t="s"/>
      <c r="AV2392" t="s"/>
      <c r="AW2392" t="s"/>
      <c r="AX2392" t="s"/>
      <c r="AY2392" t="n">
        <v>6713328</v>
      </c>
      <c r="AZ2392" t="s">
        <v>3410</v>
      </c>
      <c r="BA2392" t="s"/>
      <c r="BB2392" t="n">
        <v>1934919</v>
      </c>
      <c r="BC2392" t="n">
        <v>98.8324279785156</v>
      </c>
      <c r="BD2392" t="n">
        <v>8.032529830932621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95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3406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5408.25</v>
      </c>
      <c r="L2393" t="s">
        <v>77</v>
      </c>
      <c r="M2393" t="s"/>
      <c r="N2393" t="s">
        <v>2160</v>
      </c>
      <c r="O2393" t="s">
        <v>79</v>
      </c>
      <c r="P2393" t="s">
        <v>3406</v>
      </c>
      <c r="Q2393" t="s"/>
      <c r="R2393" t="s">
        <v>80</v>
      </c>
      <c r="S2393" t="s">
        <v>3421</v>
      </c>
      <c r="T2393" t="s">
        <v>82</v>
      </c>
      <c r="U2393" t="s">
        <v>83</v>
      </c>
      <c r="V2393" t="s">
        <v>84</v>
      </c>
      <c r="W2393" t="s">
        <v>105</v>
      </c>
      <c r="X2393" t="s"/>
      <c r="Y2393" t="s">
        <v>86</v>
      </c>
      <c r="Z2393">
        <f>HYPERLINK("https://hotelmonitor-cachepage.eclerx.com/savepage/tk_15442499052072043_sr_2150.html","info")</f>
        <v/>
      </c>
      <c r="AA2393" t="n">
        <v>-6713328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21</v>
      </c>
      <c r="AQ2393" t="s">
        <v>91</v>
      </c>
      <c r="AR2393" t="s">
        <v>71</v>
      </c>
      <c r="AS2393" t="s"/>
      <c r="AT2393" t="s">
        <v>93</v>
      </c>
      <c r="AU2393" t="s"/>
      <c r="AV2393" t="s"/>
      <c r="AW2393" t="s"/>
      <c r="AX2393" t="s"/>
      <c r="AY2393" t="n">
        <v>6713328</v>
      </c>
      <c r="AZ2393" t="s">
        <v>3410</v>
      </c>
      <c r="BA2393" t="s"/>
      <c r="BB2393" t="n">
        <v>1934919</v>
      </c>
      <c r="BC2393" t="n">
        <v>98.8324279785156</v>
      </c>
      <c r="BD2393" t="n">
        <v>8.032529830932621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95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3406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5409.09</v>
      </c>
      <c r="L2394" t="s">
        <v>77</v>
      </c>
      <c r="M2394" t="s"/>
      <c r="N2394" t="s">
        <v>2160</v>
      </c>
      <c r="O2394" t="s">
        <v>79</v>
      </c>
      <c r="P2394" t="s">
        <v>3406</v>
      </c>
      <c r="Q2394" t="s"/>
      <c r="R2394" t="s">
        <v>80</v>
      </c>
      <c r="S2394" t="s">
        <v>3422</v>
      </c>
      <c r="T2394" t="s">
        <v>82</v>
      </c>
      <c r="U2394" t="s">
        <v>83</v>
      </c>
      <c r="V2394" t="s">
        <v>84</v>
      </c>
      <c r="W2394" t="s">
        <v>105</v>
      </c>
      <c r="X2394" t="s"/>
      <c r="Y2394" t="s">
        <v>86</v>
      </c>
      <c r="Z2394">
        <f>HYPERLINK("https://hotelmonitor-cachepage.eclerx.com/savepage/tk_15442499052072043_sr_2150.html","info")</f>
        <v/>
      </c>
      <c r="AA2394" t="n">
        <v>-6713328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21</v>
      </c>
      <c r="AQ2394" t="s">
        <v>91</v>
      </c>
      <c r="AR2394" t="s">
        <v>71</v>
      </c>
      <c r="AS2394" t="s"/>
      <c r="AT2394" t="s">
        <v>93</v>
      </c>
      <c r="AU2394" t="s"/>
      <c r="AV2394" t="s"/>
      <c r="AW2394" t="s"/>
      <c r="AX2394" t="s"/>
      <c r="AY2394" t="n">
        <v>6713328</v>
      </c>
      <c r="AZ2394" t="s">
        <v>3410</v>
      </c>
      <c r="BA2394" t="s"/>
      <c r="BB2394" t="n">
        <v>1934919</v>
      </c>
      <c r="BC2394" t="n">
        <v>98.8324279785156</v>
      </c>
      <c r="BD2394" t="n">
        <v>8.032529830932621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95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3406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5432.23</v>
      </c>
      <c r="L2395" t="s">
        <v>77</v>
      </c>
      <c r="M2395" t="s"/>
      <c r="N2395" t="s">
        <v>3423</v>
      </c>
      <c r="O2395" t="s">
        <v>79</v>
      </c>
      <c r="P2395" t="s">
        <v>3406</v>
      </c>
      <c r="Q2395" t="s"/>
      <c r="R2395" t="s">
        <v>80</v>
      </c>
      <c r="S2395" t="s">
        <v>3424</v>
      </c>
      <c r="T2395" t="s">
        <v>82</v>
      </c>
      <c r="U2395" t="s">
        <v>83</v>
      </c>
      <c r="V2395" t="s">
        <v>84</v>
      </c>
      <c r="W2395" t="s">
        <v>105</v>
      </c>
      <c r="X2395" t="s"/>
      <c r="Y2395" t="s">
        <v>86</v>
      </c>
      <c r="Z2395">
        <f>HYPERLINK("https://hotelmonitor-cachepage.eclerx.com/savepage/tk_15442499052072043_sr_2150.html","info")</f>
        <v/>
      </c>
      <c r="AA2395" t="n">
        <v>-6713328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89</v>
      </c>
      <c r="AO2395" t="s">
        <v>3425</v>
      </c>
      <c r="AP2395" t="n">
        <v>21</v>
      </c>
      <c r="AQ2395" t="s">
        <v>91</v>
      </c>
      <c r="AR2395" t="s">
        <v>71</v>
      </c>
      <c r="AS2395" t="s"/>
      <c r="AT2395" t="s">
        <v>93</v>
      </c>
      <c r="AU2395" t="s"/>
      <c r="AV2395" t="s"/>
      <c r="AW2395" t="s"/>
      <c r="AX2395" t="s"/>
      <c r="AY2395" t="n">
        <v>6713328</v>
      </c>
      <c r="AZ2395" t="s">
        <v>3410</v>
      </c>
      <c r="BA2395" t="s"/>
      <c r="BB2395" t="n">
        <v>1934919</v>
      </c>
      <c r="BC2395" t="n">
        <v>98.8324279785156</v>
      </c>
      <c r="BD2395" t="n">
        <v>8.032529830932621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95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3406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5749.16</v>
      </c>
      <c r="L2396" t="s">
        <v>77</v>
      </c>
      <c r="M2396" t="s"/>
      <c r="N2396" t="s">
        <v>3423</v>
      </c>
      <c r="O2396" t="s">
        <v>79</v>
      </c>
      <c r="P2396" t="s">
        <v>3406</v>
      </c>
      <c r="Q2396" t="s"/>
      <c r="R2396" t="s">
        <v>80</v>
      </c>
      <c r="S2396" t="s">
        <v>3426</v>
      </c>
      <c r="T2396" t="s">
        <v>82</v>
      </c>
      <c r="U2396" t="s">
        <v>83</v>
      </c>
      <c r="V2396" t="s">
        <v>84</v>
      </c>
      <c r="W2396" t="s">
        <v>105</v>
      </c>
      <c r="X2396" t="s"/>
      <c r="Y2396" t="s">
        <v>86</v>
      </c>
      <c r="Z2396">
        <f>HYPERLINK("https://hotelmonitor-cachepage.eclerx.com/savepage/tk_15442499052072043_sr_2150.html","info")</f>
        <v/>
      </c>
      <c r="AA2396" t="n">
        <v>-6713328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21</v>
      </c>
      <c r="AQ2396" t="s">
        <v>91</v>
      </c>
      <c r="AR2396" t="s">
        <v>71</v>
      </c>
      <c r="AS2396" t="s"/>
      <c r="AT2396" t="s">
        <v>93</v>
      </c>
      <c r="AU2396" t="s"/>
      <c r="AV2396" t="s"/>
      <c r="AW2396" t="s"/>
      <c r="AX2396" t="s"/>
      <c r="AY2396" t="n">
        <v>6713328</v>
      </c>
      <c r="AZ2396" t="s">
        <v>3410</v>
      </c>
      <c r="BA2396" t="s"/>
      <c r="BB2396" t="n">
        <v>1934919</v>
      </c>
      <c r="BC2396" t="n">
        <v>98.8324279785156</v>
      </c>
      <c r="BD2396" t="n">
        <v>8.032529830932621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95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3406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6324.07</v>
      </c>
      <c r="L2397" t="s">
        <v>77</v>
      </c>
      <c r="M2397" t="s"/>
      <c r="N2397" t="s">
        <v>3423</v>
      </c>
      <c r="O2397" t="s">
        <v>79</v>
      </c>
      <c r="P2397" t="s">
        <v>3406</v>
      </c>
      <c r="Q2397" t="s"/>
      <c r="R2397" t="s">
        <v>80</v>
      </c>
      <c r="S2397" t="s">
        <v>3426</v>
      </c>
      <c r="T2397" t="s">
        <v>82</v>
      </c>
      <c r="U2397" t="s">
        <v>83</v>
      </c>
      <c r="V2397" t="s">
        <v>84</v>
      </c>
      <c r="W2397" t="s">
        <v>105</v>
      </c>
      <c r="X2397" t="s"/>
      <c r="Y2397" t="s">
        <v>86</v>
      </c>
      <c r="Z2397">
        <f>HYPERLINK("https://hotelmonitor-cachepage.eclerx.com/savepage/tk_15442499052072043_sr_2150.html","info")</f>
        <v/>
      </c>
      <c r="AA2397" t="n">
        <v>-6713328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21</v>
      </c>
      <c r="AQ2397" t="s">
        <v>91</v>
      </c>
      <c r="AR2397" t="s">
        <v>92</v>
      </c>
      <c r="AS2397" t="s"/>
      <c r="AT2397" t="s">
        <v>93</v>
      </c>
      <c r="AU2397" t="s"/>
      <c r="AV2397" t="s"/>
      <c r="AW2397" t="s"/>
      <c r="AX2397" t="s"/>
      <c r="AY2397" t="n">
        <v>6713328</v>
      </c>
      <c r="AZ2397" t="s">
        <v>3410</v>
      </c>
      <c r="BA2397" t="s"/>
      <c r="BB2397" t="n">
        <v>1934919</v>
      </c>
      <c r="BC2397" t="n">
        <v>98.8324279785156</v>
      </c>
      <c r="BD2397" t="n">
        <v>8.032529830932621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95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3406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7277.44</v>
      </c>
      <c r="L2398" t="s">
        <v>77</v>
      </c>
      <c r="M2398" t="s"/>
      <c r="N2398" t="s">
        <v>3427</v>
      </c>
      <c r="O2398" t="s">
        <v>79</v>
      </c>
      <c r="P2398" t="s">
        <v>3406</v>
      </c>
      <c r="Q2398" t="s"/>
      <c r="R2398" t="s">
        <v>80</v>
      </c>
      <c r="S2398" t="s">
        <v>3428</v>
      </c>
      <c r="T2398" t="s">
        <v>82</v>
      </c>
      <c r="U2398" t="s">
        <v>83</v>
      </c>
      <c r="V2398" t="s">
        <v>84</v>
      </c>
      <c r="W2398" t="s">
        <v>105</v>
      </c>
      <c r="X2398" t="s"/>
      <c r="Y2398" t="s">
        <v>86</v>
      </c>
      <c r="Z2398">
        <f>HYPERLINK("https://hotelmonitor-cachepage.eclerx.com/savepage/tk_15442499052072043_sr_2150.html","info")</f>
        <v/>
      </c>
      <c r="AA2398" t="n">
        <v>-6713328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89</v>
      </c>
      <c r="AO2398" t="s">
        <v>3429</v>
      </c>
      <c r="AP2398" t="n">
        <v>21</v>
      </c>
      <c r="AQ2398" t="s">
        <v>91</v>
      </c>
      <c r="AR2398" t="s">
        <v>71</v>
      </c>
      <c r="AS2398" t="s"/>
      <c r="AT2398" t="s">
        <v>93</v>
      </c>
      <c r="AU2398" t="s"/>
      <c r="AV2398" t="s"/>
      <c r="AW2398" t="s"/>
      <c r="AX2398" t="s"/>
      <c r="AY2398" t="n">
        <v>6713328</v>
      </c>
      <c r="AZ2398" t="s">
        <v>3410</v>
      </c>
      <c r="BA2398" t="s"/>
      <c r="BB2398" t="n">
        <v>1934919</v>
      </c>
      <c r="BC2398" t="n">
        <v>98.8324279785156</v>
      </c>
      <c r="BD2398" t="n">
        <v>8.032529830932621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95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3406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7702.02</v>
      </c>
      <c r="L2399" t="s">
        <v>77</v>
      </c>
      <c r="M2399" t="s"/>
      <c r="N2399" t="s">
        <v>3427</v>
      </c>
      <c r="O2399" t="s">
        <v>79</v>
      </c>
      <c r="P2399" t="s">
        <v>3406</v>
      </c>
      <c r="Q2399" t="s"/>
      <c r="R2399" t="s">
        <v>80</v>
      </c>
      <c r="S2399" t="s">
        <v>3430</v>
      </c>
      <c r="T2399" t="s">
        <v>82</v>
      </c>
      <c r="U2399" t="s">
        <v>83</v>
      </c>
      <c r="V2399" t="s">
        <v>84</v>
      </c>
      <c r="W2399" t="s">
        <v>105</v>
      </c>
      <c r="X2399" t="s"/>
      <c r="Y2399" t="s">
        <v>86</v>
      </c>
      <c r="Z2399">
        <f>HYPERLINK("https://hotelmonitor-cachepage.eclerx.com/savepage/tk_15442499052072043_sr_2150.html","info")</f>
        <v/>
      </c>
      <c r="AA2399" t="n">
        <v>-6713328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88</v>
      </c>
      <c r="AO2399" t="s"/>
      <c r="AP2399" t="n">
        <v>21</v>
      </c>
      <c r="AQ2399" t="s">
        <v>91</v>
      </c>
      <c r="AR2399" t="s">
        <v>71</v>
      </c>
      <c r="AS2399" t="s"/>
      <c r="AT2399" t="s">
        <v>93</v>
      </c>
      <c r="AU2399" t="s"/>
      <c r="AV2399" t="s"/>
      <c r="AW2399" t="s"/>
      <c r="AX2399" t="s"/>
      <c r="AY2399" t="n">
        <v>6713328</v>
      </c>
      <c r="AZ2399" t="s">
        <v>3410</v>
      </c>
      <c r="BA2399" t="s"/>
      <c r="BB2399" t="n">
        <v>1934919</v>
      </c>
      <c r="BC2399" t="n">
        <v>98.8324279785156</v>
      </c>
      <c r="BD2399" t="n">
        <v>8.032529830932621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95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3406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8472.219999999999</v>
      </c>
      <c r="L2400" t="s">
        <v>77</v>
      </c>
      <c r="M2400" t="s"/>
      <c r="N2400" t="s">
        <v>3427</v>
      </c>
      <c r="O2400" t="s">
        <v>79</v>
      </c>
      <c r="P2400" t="s">
        <v>3406</v>
      </c>
      <c r="Q2400" t="s"/>
      <c r="R2400" t="s">
        <v>80</v>
      </c>
      <c r="S2400" t="s">
        <v>3431</v>
      </c>
      <c r="T2400" t="s">
        <v>82</v>
      </c>
      <c r="U2400" t="s">
        <v>83</v>
      </c>
      <c r="V2400" t="s">
        <v>84</v>
      </c>
      <c r="W2400" t="s">
        <v>105</v>
      </c>
      <c r="X2400" t="s"/>
      <c r="Y2400" t="s">
        <v>86</v>
      </c>
      <c r="Z2400">
        <f>HYPERLINK("https://hotelmonitor-cachepage.eclerx.com/savepage/tk_15442499052072043_sr_2150.html","info")</f>
        <v/>
      </c>
      <c r="AA2400" t="n">
        <v>-6713328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21</v>
      </c>
      <c r="AQ2400" t="s">
        <v>91</v>
      </c>
      <c r="AR2400" t="s">
        <v>92</v>
      </c>
      <c r="AS2400" t="s"/>
      <c r="AT2400" t="s">
        <v>93</v>
      </c>
      <c r="AU2400" t="s"/>
      <c r="AV2400" t="s"/>
      <c r="AW2400" t="s"/>
      <c r="AX2400" t="s"/>
      <c r="AY2400" t="n">
        <v>6713328</v>
      </c>
      <c r="AZ2400" t="s">
        <v>3410</v>
      </c>
      <c r="BA2400" t="s"/>
      <c r="BB2400" t="n">
        <v>1934919</v>
      </c>
      <c r="BC2400" t="n">
        <v>98.8324279785156</v>
      </c>
      <c r="BD2400" t="n">
        <v>8.032529830932621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95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3406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8550</v>
      </c>
      <c r="L2401" t="s">
        <v>77</v>
      </c>
      <c r="M2401" t="s"/>
      <c r="N2401" t="s">
        <v>3209</v>
      </c>
      <c r="O2401" t="s">
        <v>79</v>
      </c>
      <c r="P2401" t="s">
        <v>3406</v>
      </c>
      <c r="Q2401" t="s"/>
      <c r="R2401" t="s">
        <v>80</v>
      </c>
      <c r="S2401" t="s">
        <v>3432</v>
      </c>
      <c r="T2401" t="s">
        <v>82</v>
      </c>
      <c r="U2401" t="s">
        <v>83</v>
      </c>
      <c r="V2401" t="s">
        <v>84</v>
      </c>
      <c r="W2401" t="s">
        <v>105</v>
      </c>
      <c r="X2401" t="s"/>
      <c r="Y2401" t="s">
        <v>86</v>
      </c>
      <c r="Z2401">
        <f>HYPERLINK("https://hotelmonitor-cachepage.eclerx.com/savepage/tk_15442499052072043_sr_2150.html","info")</f>
        <v/>
      </c>
      <c r="AA2401" t="n">
        <v>-6713328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89</v>
      </c>
      <c r="AO2401" t="s">
        <v>3433</v>
      </c>
      <c r="AP2401" t="n">
        <v>21</v>
      </c>
      <c r="AQ2401" t="s">
        <v>91</v>
      </c>
      <c r="AR2401" t="s">
        <v>71</v>
      </c>
      <c r="AS2401" t="s"/>
      <c r="AT2401" t="s">
        <v>93</v>
      </c>
      <c r="AU2401" t="s"/>
      <c r="AV2401" t="s"/>
      <c r="AW2401" t="s"/>
      <c r="AX2401" t="s"/>
      <c r="AY2401" t="n">
        <v>6713328</v>
      </c>
      <c r="AZ2401" t="s">
        <v>3410</v>
      </c>
      <c r="BA2401" t="s"/>
      <c r="BB2401" t="n">
        <v>1934919</v>
      </c>
      <c r="BC2401" t="n">
        <v>98.8324279785156</v>
      </c>
      <c r="BD2401" t="n">
        <v>8.032529830932621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95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3406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9048.82</v>
      </c>
      <c r="L2402" t="s">
        <v>77</v>
      </c>
      <c r="M2402" t="s"/>
      <c r="N2402" t="s">
        <v>3209</v>
      </c>
      <c r="O2402" t="s">
        <v>79</v>
      </c>
      <c r="P2402" t="s">
        <v>3406</v>
      </c>
      <c r="Q2402" t="s"/>
      <c r="R2402" t="s">
        <v>80</v>
      </c>
      <c r="S2402" t="s">
        <v>3434</v>
      </c>
      <c r="T2402" t="s">
        <v>82</v>
      </c>
      <c r="U2402" t="s">
        <v>83</v>
      </c>
      <c r="V2402" t="s">
        <v>84</v>
      </c>
      <c r="W2402" t="s">
        <v>105</v>
      </c>
      <c r="X2402" t="s"/>
      <c r="Y2402" t="s">
        <v>86</v>
      </c>
      <c r="Z2402">
        <f>HYPERLINK("https://hotelmonitor-cachepage.eclerx.com/savepage/tk_15442499052072043_sr_2150.html","info")</f>
        <v/>
      </c>
      <c r="AA2402" t="n">
        <v>-6713328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88</v>
      </c>
      <c r="AO2402" t="s"/>
      <c r="AP2402" t="n">
        <v>21</v>
      </c>
      <c r="AQ2402" t="s">
        <v>91</v>
      </c>
      <c r="AR2402" t="s">
        <v>71</v>
      </c>
      <c r="AS2402" t="s"/>
      <c r="AT2402" t="s">
        <v>93</v>
      </c>
      <c r="AU2402" t="s"/>
      <c r="AV2402" t="s"/>
      <c r="AW2402" t="s"/>
      <c r="AX2402" t="s"/>
      <c r="AY2402" t="n">
        <v>6713328</v>
      </c>
      <c r="AZ2402" t="s">
        <v>3410</v>
      </c>
      <c r="BA2402" t="s"/>
      <c r="BB2402" t="n">
        <v>1934919</v>
      </c>
      <c r="BC2402" t="n">
        <v>98.8324279785156</v>
      </c>
      <c r="BD2402" t="n">
        <v>8.032529830932621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95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3406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9953.709999999999</v>
      </c>
      <c r="L2403" t="s">
        <v>77</v>
      </c>
      <c r="M2403" t="s"/>
      <c r="N2403" t="s">
        <v>3209</v>
      </c>
      <c r="O2403" t="s">
        <v>79</v>
      </c>
      <c r="P2403" t="s">
        <v>3406</v>
      </c>
      <c r="Q2403" t="s"/>
      <c r="R2403" t="s">
        <v>80</v>
      </c>
      <c r="S2403" t="s">
        <v>3435</v>
      </c>
      <c r="T2403" t="s">
        <v>82</v>
      </c>
      <c r="U2403" t="s">
        <v>83</v>
      </c>
      <c r="V2403" t="s">
        <v>84</v>
      </c>
      <c r="W2403" t="s">
        <v>105</v>
      </c>
      <c r="X2403" t="s"/>
      <c r="Y2403" t="s">
        <v>86</v>
      </c>
      <c r="Z2403">
        <f>HYPERLINK("https://hotelmonitor-cachepage.eclerx.com/savepage/tk_15442499052072043_sr_2150.html","info")</f>
        <v/>
      </c>
      <c r="AA2403" t="n">
        <v>-6713328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21</v>
      </c>
      <c r="AQ2403" t="s">
        <v>91</v>
      </c>
      <c r="AR2403" t="s">
        <v>92</v>
      </c>
      <c r="AS2403" t="s"/>
      <c r="AT2403" t="s">
        <v>93</v>
      </c>
      <c r="AU2403" t="s"/>
      <c r="AV2403" t="s"/>
      <c r="AW2403" t="s"/>
      <c r="AX2403" t="s"/>
      <c r="AY2403" t="n">
        <v>6713328</v>
      </c>
      <c r="AZ2403" t="s">
        <v>3410</v>
      </c>
      <c r="BA2403" t="s"/>
      <c r="BB2403" t="n">
        <v>1934919</v>
      </c>
      <c r="BC2403" t="n">
        <v>98.8324279785156</v>
      </c>
      <c r="BD2403" t="n">
        <v>8.032529830932621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95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3436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555.55</v>
      </c>
      <c r="L2404" t="s">
        <v>77</v>
      </c>
      <c r="M2404" t="s"/>
      <c r="N2404" t="s">
        <v>3437</v>
      </c>
      <c r="O2404" t="s">
        <v>79</v>
      </c>
      <c r="P2404" t="s">
        <v>3436</v>
      </c>
      <c r="Q2404" t="s"/>
      <c r="R2404" t="s">
        <v>115</v>
      </c>
      <c r="S2404" t="s">
        <v>1264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HYPERLINK("https://hotelmonitor-cachepage.eclerx.com/savepage/tk_15442507663481376_sr_2150.html","info")</f>
        <v/>
      </c>
      <c r="AA2404" t="n">
        <v>-6677183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385</v>
      </c>
      <c r="AQ2404" t="s">
        <v>91</v>
      </c>
      <c r="AR2404" t="s">
        <v>92</v>
      </c>
      <c r="AS2404" t="s"/>
      <c r="AT2404" t="s">
        <v>93</v>
      </c>
      <c r="AU2404" t="s"/>
      <c r="AV2404" t="s"/>
      <c r="AW2404" t="s"/>
      <c r="AX2404" t="s"/>
      <c r="AY2404" t="n">
        <v>6677183</v>
      </c>
      <c r="AZ2404" t="s">
        <v>3438</v>
      </c>
      <c r="BA2404" t="s"/>
      <c r="BB2404" t="n">
        <v>1620884</v>
      </c>
      <c r="BC2404" t="n">
        <v>98.9180123806</v>
      </c>
      <c r="BD2404" t="n">
        <v>8.063330035987869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95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3436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648.15</v>
      </c>
      <c r="L2405" t="s">
        <v>77</v>
      </c>
      <c r="M2405" t="s"/>
      <c r="N2405" t="s">
        <v>3439</v>
      </c>
      <c r="O2405" t="s">
        <v>79</v>
      </c>
      <c r="P2405" t="s">
        <v>3436</v>
      </c>
      <c r="Q2405" t="s"/>
      <c r="R2405" t="s">
        <v>115</v>
      </c>
      <c r="S2405" t="s">
        <v>498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HYPERLINK("https://hotelmonitor-cachepage.eclerx.com/savepage/tk_15442507663481376_sr_2150.html","info")</f>
        <v/>
      </c>
      <c r="AA2405" t="n">
        <v>-6677183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385</v>
      </c>
      <c r="AQ2405" t="s">
        <v>91</v>
      </c>
      <c r="AR2405" t="s">
        <v>92</v>
      </c>
      <c r="AS2405" t="s"/>
      <c r="AT2405" t="s">
        <v>93</v>
      </c>
      <c r="AU2405" t="s"/>
      <c r="AV2405" t="s"/>
      <c r="AW2405" t="s"/>
      <c r="AX2405" t="s"/>
      <c r="AY2405" t="n">
        <v>6677183</v>
      </c>
      <c r="AZ2405" t="s">
        <v>3438</v>
      </c>
      <c r="BA2405" t="s"/>
      <c r="BB2405" t="n">
        <v>1620884</v>
      </c>
      <c r="BC2405" t="n">
        <v>98.9180123806</v>
      </c>
      <c r="BD2405" t="n">
        <v>8.063330035987869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95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3436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731.48</v>
      </c>
      <c r="L2406" t="s">
        <v>77</v>
      </c>
      <c r="M2406" t="s"/>
      <c r="N2406" t="s">
        <v>2012</v>
      </c>
      <c r="O2406" t="s">
        <v>79</v>
      </c>
      <c r="P2406" t="s">
        <v>3436</v>
      </c>
      <c r="Q2406" t="s"/>
      <c r="R2406" t="s">
        <v>115</v>
      </c>
      <c r="S2406" t="s">
        <v>3440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HYPERLINK("https://hotelmonitor-cachepage.eclerx.com/savepage/tk_15442507663481376_sr_2150.html","info")</f>
        <v/>
      </c>
      <c r="AA2406" t="n">
        <v>-6677183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385</v>
      </c>
      <c r="AQ2406" t="s">
        <v>91</v>
      </c>
      <c r="AR2406" t="s">
        <v>92</v>
      </c>
      <c r="AS2406" t="s"/>
      <c r="AT2406" t="s">
        <v>93</v>
      </c>
      <c r="AU2406" t="s"/>
      <c r="AV2406" t="s"/>
      <c r="AW2406" t="s"/>
      <c r="AX2406" t="s"/>
      <c r="AY2406" t="n">
        <v>6677183</v>
      </c>
      <c r="AZ2406" t="s">
        <v>3438</v>
      </c>
      <c r="BA2406" t="s"/>
      <c r="BB2406" t="n">
        <v>1620884</v>
      </c>
      <c r="BC2406" t="n">
        <v>98.9180123806</v>
      </c>
      <c r="BD2406" t="n">
        <v>8.063330035987869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95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3436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1083.33</v>
      </c>
      <c r="L2407" t="s">
        <v>77</v>
      </c>
      <c r="M2407" t="s"/>
      <c r="N2407" t="s">
        <v>3188</v>
      </c>
      <c r="O2407" t="s">
        <v>79</v>
      </c>
      <c r="P2407" t="s">
        <v>3436</v>
      </c>
      <c r="Q2407" t="s"/>
      <c r="R2407" t="s">
        <v>115</v>
      </c>
      <c r="S2407" t="s">
        <v>3441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HYPERLINK("https://hotelmonitor-cachepage.eclerx.com/savepage/tk_15442507663481376_sr_2150.html","info")</f>
        <v/>
      </c>
      <c r="AA2407" t="n">
        <v>-6677183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385</v>
      </c>
      <c r="AQ2407" t="s">
        <v>91</v>
      </c>
      <c r="AR2407" t="s">
        <v>92</v>
      </c>
      <c r="AS2407" t="s"/>
      <c r="AT2407" t="s">
        <v>93</v>
      </c>
      <c r="AU2407" t="s"/>
      <c r="AV2407" t="s"/>
      <c r="AW2407" t="s"/>
      <c r="AX2407" t="s"/>
      <c r="AY2407" t="n">
        <v>6677183</v>
      </c>
      <c r="AZ2407" t="s">
        <v>3438</v>
      </c>
      <c r="BA2407" t="s"/>
      <c r="BB2407" t="n">
        <v>1620884</v>
      </c>
      <c r="BC2407" t="n">
        <v>98.9180123806</v>
      </c>
      <c r="BD2407" t="n">
        <v>8.063330035987869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95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3442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1157.4</v>
      </c>
      <c r="L2408" t="s">
        <v>77</v>
      </c>
      <c r="M2408" t="s"/>
      <c r="N2408" t="s">
        <v>358</v>
      </c>
      <c r="O2408" t="s">
        <v>79</v>
      </c>
      <c r="P2408" t="s">
        <v>3442</v>
      </c>
      <c r="Q2408" t="s"/>
      <c r="R2408" t="s">
        <v>359</v>
      </c>
      <c r="S2408" t="s">
        <v>834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HYPERLINK("https://hotelmonitor-cachepage.eclerx.com/savepage/tk_1544250350692513_sr_2150.html","info")</f>
        <v/>
      </c>
      <c r="AA2408" t="n">
        <v>-4539038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222</v>
      </c>
      <c r="AQ2408" t="s">
        <v>91</v>
      </c>
      <c r="AR2408" t="s">
        <v>92</v>
      </c>
      <c r="AS2408" t="s"/>
      <c r="AT2408" t="s">
        <v>93</v>
      </c>
      <c r="AU2408" t="s"/>
      <c r="AV2408" t="s"/>
      <c r="AW2408" t="s"/>
      <c r="AX2408" t="s"/>
      <c r="AY2408" t="n">
        <v>4539038</v>
      </c>
      <c r="AZ2408" t="s">
        <v>3443</v>
      </c>
      <c r="BA2408" t="s"/>
      <c r="BB2408" t="n">
        <v>2634336</v>
      </c>
      <c r="BC2408" t="n">
        <v>98.8283103</v>
      </c>
      <c r="BD2408" t="n">
        <v>8.034118599999999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95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2918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740.74</v>
      </c>
      <c r="L2409" t="s">
        <v>77</v>
      </c>
      <c r="M2409" t="s"/>
      <c r="N2409" t="s">
        <v>2919</v>
      </c>
      <c r="O2409" t="s">
        <v>79</v>
      </c>
      <c r="P2409" t="s">
        <v>2918</v>
      </c>
      <c r="Q2409" t="s"/>
      <c r="R2409" t="s">
        <v>80</v>
      </c>
      <c r="S2409" t="s">
        <v>1268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HYPERLINK("https://hotelmonitor-cachepage.eclerx.com/savepage/tk_1544250990211028_sr_2150.html","info")</f>
        <v/>
      </c>
      <c r="AA2409" t="n">
        <v>-6632370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447</v>
      </c>
      <c r="AQ2409" t="s">
        <v>91</v>
      </c>
      <c r="AR2409" t="s">
        <v>92</v>
      </c>
      <c r="AS2409" t="s"/>
      <c r="AT2409" t="s">
        <v>93</v>
      </c>
      <c r="AU2409" t="s"/>
      <c r="AV2409" t="s"/>
      <c r="AW2409" t="s"/>
      <c r="AX2409" t="s"/>
      <c r="AY2409" t="n">
        <v>6632370</v>
      </c>
      <c r="AZ2409" t="s">
        <v>2920</v>
      </c>
      <c r="BA2409" t="s"/>
      <c r="BB2409" t="n">
        <v>1158555</v>
      </c>
      <c r="BC2409" t="n">
        <v>98.96958923339839</v>
      </c>
      <c r="BD2409" t="n">
        <v>7.81117391586304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119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2918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833.33</v>
      </c>
      <c r="L2410" t="s">
        <v>77</v>
      </c>
      <c r="M2410" t="s"/>
      <c r="N2410" t="s">
        <v>2921</v>
      </c>
      <c r="O2410" t="s">
        <v>79</v>
      </c>
      <c r="P2410" t="s">
        <v>2918</v>
      </c>
      <c r="Q2410" t="s"/>
      <c r="R2410" t="s">
        <v>80</v>
      </c>
      <c r="S2410" t="s">
        <v>524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HYPERLINK("https://hotelmonitor-cachepage.eclerx.com/savepage/tk_1544250990211028_sr_2150.html","info")</f>
        <v/>
      </c>
      <c r="AA2410" t="n">
        <v>-6632370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447</v>
      </c>
      <c r="AQ2410" t="s">
        <v>91</v>
      </c>
      <c r="AR2410" t="s">
        <v>92</v>
      </c>
      <c r="AS2410" t="s"/>
      <c r="AT2410" t="s">
        <v>93</v>
      </c>
      <c r="AU2410" t="s"/>
      <c r="AV2410" t="s"/>
      <c r="AW2410" t="s"/>
      <c r="AX2410" t="s"/>
      <c r="AY2410" t="n">
        <v>6632370</v>
      </c>
      <c r="AZ2410" t="s">
        <v>2920</v>
      </c>
      <c r="BA2410" t="s"/>
      <c r="BB2410" t="n">
        <v>1158555</v>
      </c>
      <c r="BC2410" t="n">
        <v>98.96958923339839</v>
      </c>
      <c r="BD2410" t="n">
        <v>7.81117391586304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119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3444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1055.38</v>
      </c>
      <c r="L2411" t="s">
        <v>77</v>
      </c>
      <c r="M2411" t="s"/>
      <c r="N2411" t="s">
        <v>492</v>
      </c>
      <c r="O2411" t="s">
        <v>79</v>
      </c>
      <c r="P2411" t="s">
        <v>3444</v>
      </c>
      <c r="Q2411" t="s"/>
      <c r="R2411" t="s">
        <v>115</v>
      </c>
      <c r="S2411" t="s">
        <v>3445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HYPERLINK("https://hotelmonitor-cachepage.eclerx.com/savepage/tk_15442505570743067_sr_2150.html","info")</f>
        <v/>
      </c>
      <c r="AA2411" t="n">
        <v>-6327038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89</v>
      </c>
      <c r="AO2411" t="s">
        <v>1354</v>
      </c>
      <c r="AP2411" t="n">
        <v>305</v>
      </c>
      <c r="AQ2411" t="s">
        <v>91</v>
      </c>
      <c r="AR2411" t="s">
        <v>71</v>
      </c>
      <c r="AS2411" t="s"/>
      <c r="AT2411" t="s">
        <v>93</v>
      </c>
      <c r="AU2411" t="s"/>
      <c r="AV2411" t="s"/>
      <c r="AW2411" t="s"/>
      <c r="AX2411" t="s"/>
      <c r="AY2411" t="n">
        <v>6327038</v>
      </c>
      <c r="AZ2411" t="s">
        <v>3446</v>
      </c>
      <c r="BA2411" t="s"/>
      <c r="BB2411" t="n">
        <v>4497428</v>
      </c>
      <c r="BC2411" t="n">
        <v>98.80498006939889</v>
      </c>
      <c r="BD2411" t="n">
        <v>8.05070468062582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95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3447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1179.45</v>
      </c>
      <c r="L2412" t="s">
        <v>77</v>
      </c>
      <c r="M2412" t="s"/>
      <c r="N2412" t="s">
        <v>157</v>
      </c>
      <c r="O2412" t="s">
        <v>79</v>
      </c>
      <c r="P2412" t="s">
        <v>3447</v>
      </c>
      <c r="Q2412" t="s"/>
      <c r="R2412" t="s">
        <v>158</v>
      </c>
      <c r="S2412" t="s">
        <v>1324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HYPERLINK("https://hotelmonitor-cachepage.eclerx.com/savepage/tk_1544250456847224_sr_2150.html","info")</f>
        <v/>
      </c>
      <c r="AA2412" t="n">
        <v>-6797500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851</v>
      </c>
      <c r="AP2412" t="n">
        <v>261</v>
      </c>
      <c r="AQ2412" t="s">
        <v>91</v>
      </c>
      <c r="AR2412" t="s">
        <v>92</v>
      </c>
      <c r="AS2412" t="s"/>
      <c r="AT2412" t="s">
        <v>93</v>
      </c>
      <c r="AU2412" t="s"/>
      <c r="AV2412" t="s"/>
      <c r="AW2412" t="s"/>
      <c r="AX2412" t="s"/>
      <c r="AY2412" t="n">
        <v>6797500</v>
      </c>
      <c r="AZ2412" t="s"/>
      <c r="BA2412" t="s"/>
      <c r="BB2412" t="n">
        <v>285689</v>
      </c>
      <c r="BC2412" t="n">
        <v>98.82272338867188</v>
      </c>
      <c r="BD2412" t="n">
        <v>8.032674789428711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95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3447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1267.84</v>
      </c>
      <c r="L2413" t="s">
        <v>77</v>
      </c>
      <c r="M2413" t="s"/>
      <c r="N2413" t="s">
        <v>157</v>
      </c>
      <c r="O2413" t="s">
        <v>79</v>
      </c>
      <c r="P2413" t="s">
        <v>3447</v>
      </c>
      <c r="Q2413" t="s"/>
      <c r="R2413" t="s">
        <v>158</v>
      </c>
      <c r="S2413" t="s">
        <v>3448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HYPERLINK("https://hotelmonitor-cachepage.eclerx.com/savepage/tk_1544250456847224_sr_2150.html","info")</f>
        <v/>
      </c>
      <c r="AA2413" t="n">
        <v>-6797500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89</v>
      </c>
      <c r="AO2413" t="s">
        <v>3449</v>
      </c>
      <c r="AP2413" t="n">
        <v>261</v>
      </c>
      <c r="AQ2413" t="s">
        <v>91</v>
      </c>
      <c r="AR2413" t="s">
        <v>71</v>
      </c>
      <c r="AS2413" t="s"/>
      <c r="AT2413" t="s">
        <v>93</v>
      </c>
      <c r="AU2413" t="s"/>
      <c r="AV2413" t="s"/>
      <c r="AW2413" t="s"/>
      <c r="AX2413" t="s"/>
      <c r="AY2413" t="n">
        <v>6797500</v>
      </c>
      <c r="AZ2413" t="s"/>
      <c r="BA2413" t="s"/>
      <c r="BB2413" t="n">
        <v>285689</v>
      </c>
      <c r="BC2413" t="n">
        <v>98.82272338867188</v>
      </c>
      <c r="BD2413" t="n">
        <v>8.032674789428711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95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3447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1346.8</v>
      </c>
      <c r="L2414" t="s">
        <v>77</v>
      </c>
      <c r="M2414" t="s"/>
      <c r="N2414" t="s">
        <v>157</v>
      </c>
      <c r="O2414" t="s">
        <v>79</v>
      </c>
      <c r="P2414" t="s">
        <v>3447</v>
      </c>
      <c r="Q2414" t="s"/>
      <c r="R2414" t="s">
        <v>158</v>
      </c>
      <c r="S2414" t="s">
        <v>3108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>
        <f>HYPERLINK("https://hotelmonitor-cachepage.eclerx.com/savepage/tk_1544250456847224_sr_2150.html","info")</f>
        <v/>
      </c>
      <c r="AA2414" t="n">
        <v>-6797500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89</v>
      </c>
      <c r="AO2414" t="s">
        <v>1041</v>
      </c>
      <c r="AP2414" t="n">
        <v>261</v>
      </c>
      <c r="AQ2414" t="s">
        <v>91</v>
      </c>
      <c r="AR2414" t="s">
        <v>71</v>
      </c>
      <c r="AS2414" t="s"/>
      <c r="AT2414" t="s">
        <v>93</v>
      </c>
      <c r="AU2414" t="s"/>
      <c r="AV2414" t="s"/>
      <c r="AW2414" t="s"/>
      <c r="AX2414" t="s"/>
      <c r="AY2414" t="n">
        <v>6797500</v>
      </c>
      <c r="AZ2414" t="s"/>
      <c r="BA2414" t="s"/>
      <c r="BB2414" t="n">
        <v>285689</v>
      </c>
      <c r="BC2414" t="n">
        <v>98.82272338867188</v>
      </c>
      <c r="BD2414" t="n">
        <v>8.032674789428711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95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3447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1267.84</v>
      </c>
      <c r="L2415" t="s">
        <v>77</v>
      </c>
      <c r="M2415" t="s"/>
      <c r="N2415" t="s">
        <v>1370</v>
      </c>
      <c r="O2415" t="s">
        <v>79</v>
      </c>
      <c r="P2415" t="s">
        <v>3447</v>
      </c>
      <c r="Q2415" t="s"/>
      <c r="R2415" t="s">
        <v>158</v>
      </c>
      <c r="S2415" t="s">
        <v>3448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>
        <f>HYPERLINK("https://hotelmonitor-cachepage.eclerx.com/savepage/tk_1544250456847224_sr_2150.html","info")</f>
        <v/>
      </c>
      <c r="AA2415" t="n">
        <v>-6797500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89</v>
      </c>
      <c r="AO2415" t="s">
        <v>3449</v>
      </c>
      <c r="AP2415" t="n">
        <v>261</v>
      </c>
      <c r="AQ2415" t="s">
        <v>91</v>
      </c>
      <c r="AR2415" t="s">
        <v>71</v>
      </c>
      <c r="AS2415" t="s"/>
      <c r="AT2415" t="s">
        <v>93</v>
      </c>
      <c r="AU2415" t="s"/>
      <c r="AV2415" t="s"/>
      <c r="AW2415" t="s"/>
      <c r="AX2415" t="s"/>
      <c r="AY2415" t="n">
        <v>6797500</v>
      </c>
      <c r="AZ2415" t="s"/>
      <c r="BA2415" t="s"/>
      <c r="BB2415" t="n">
        <v>285689</v>
      </c>
      <c r="BC2415" t="n">
        <v>98.82272338867188</v>
      </c>
      <c r="BD2415" t="n">
        <v>8.032674789428711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95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3447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1346.8</v>
      </c>
      <c r="L2416" t="s">
        <v>77</v>
      </c>
      <c r="M2416" t="s"/>
      <c r="N2416" t="s">
        <v>1370</v>
      </c>
      <c r="O2416" t="s">
        <v>79</v>
      </c>
      <c r="P2416" t="s">
        <v>3447</v>
      </c>
      <c r="Q2416" t="s"/>
      <c r="R2416" t="s">
        <v>158</v>
      </c>
      <c r="S2416" t="s">
        <v>3108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>
        <f>HYPERLINK("https://hotelmonitor-cachepage.eclerx.com/savepage/tk_1544250456847224_sr_2150.html","info")</f>
        <v/>
      </c>
      <c r="AA2416" t="n">
        <v>-6797500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89</v>
      </c>
      <c r="AO2416" t="s">
        <v>1041</v>
      </c>
      <c r="AP2416" t="n">
        <v>261</v>
      </c>
      <c r="AQ2416" t="s">
        <v>91</v>
      </c>
      <c r="AR2416" t="s">
        <v>71</v>
      </c>
      <c r="AS2416" t="s"/>
      <c r="AT2416" t="s">
        <v>93</v>
      </c>
      <c r="AU2416" t="s"/>
      <c r="AV2416" t="s"/>
      <c r="AW2416" t="s"/>
      <c r="AX2416" t="s"/>
      <c r="AY2416" t="n">
        <v>6797500</v>
      </c>
      <c r="AZ2416" t="s"/>
      <c r="BA2416" t="s"/>
      <c r="BB2416" t="n">
        <v>285689</v>
      </c>
      <c r="BC2416" t="n">
        <v>98.82272338867188</v>
      </c>
      <c r="BD2416" t="n">
        <v>8.032674789428711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95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3447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1724.77</v>
      </c>
      <c r="L2417" t="s">
        <v>77</v>
      </c>
      <c r="M2417" t="s"/>
      <c r="N2417" t="s">
        <v>3450</v>
      </c>
      <c r="O2417" t="s">
        <v>79</v>
      </c>
      <c r="P2417" t="s">
        <v>3447</v>
      </c>
      <c r="Q2417" t="s"/>
      <c r="R2417" t="s">
        <v>158</v>
      </c>
      <c r="S2417" t="s">
        <v>3451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>
        <f>HYPERLINK("https://hotelmonitor-cachepage.eclerx.com/savepage/tk_1544250456847224_sr_2150.html","info")</f>
        <v/>
      </c>
      <c r="AA2417" t="n">
        <v>-6797500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89</v>
      </c>
      <c r="AO2417" t="s">
        <v>3452</v>
      </c>
      <c r="AP2417" t="n">
        <v>261</v>
      </c>
      <c r="AQ2417" t="s">
        <v>91</v>
      </c>
      <c r="AR2417" t="s">
        <v>71</v>
      </c>
      <c r="AS2417" t="s"/>
      <c r="AT2417" t="s">
        <v>93</v>
      </c>
      <c r="AU2417" t="s"/>
      <c r="AV2417" t="s"/>
      <c r="AW2417" t="s"/>
      <c r="AX2417" t="s"/>
      <c r="AY2417" t="n">
        <v>6797500</v>
      </c>
      <c r="AZ2417" t="s"/>
      <c r="BA2417" t="s"/>
      <c r="BB2417" t="n">
        <v>285689</v>
      </c>
      <c r="BC2417" t="n">
        <v>98.82272338867188</v>
      </c>
      <c r="BD2417" t="n">
        <v>8.032674789428711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95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3447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1851.85</v>
      </c>
      <c r="L2418" t="s">
        <v>77</v>
      </c>
      <c r="M2418" t="s"/>
      <c r="N2418" t="s">
        <v>3450</v>
      </c>
      <c r="O2418" t="s">
        <v>79</v>
      </c>
      <c r="P2418" t="s">
        <v>3447</v>
      </c>
      <c r="Q2418" t="s"/>
      <c r="R2418" t="s">
        <v>158</v>
      </c>
      <c r="S2418" t="s">
        <v>3453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HYPERLINK("https://hotelmonitor-cachepage.eclerx.com/savepage/tk_1544250456847224_sr_2150.html","info")</f>
        <v/>
      </c>
      <c r="AA2418" t="n">
        <v>-6797500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89</v>
      </c>
      <c r="AO2418" t="s">
        <v>3385</v>
      </c>
      <c r="AP2418" t="n">
        <v>261</v>
      </c>
      <c r="AQ2418" t="s">
        <v>91</v>
      </c>
      <c r="AR2418" t="s">
        <v>71</v>
      </c>
      <c r="AS2418" t="s"/>
      <c r="AT2418" t="s">
        <v>93</v>
      </c>
      <c r="AU2418" t="s"/>
      <c r="AV2418" t="s"/>
      <c r="AW2418" t="s"/>
      <c r="AX2418" t="s"/>
      <c r="AY2418" t="n">
        <v>6797500</v>
      </c>
      <c r="AZ2418" t="s"/>
      <c r="BA2418" t="s"/>
      <c r="BB2418" t="n">
        <v>285689</v>
      </c>
      <c r="BC2418" t="n">
        <v>98.82272338867188</v>
      </c>
      <c r="BD2418" t="n">
        <v>8.032674789428711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95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3454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6331.09</v>
      </c>
      <c r="L2419" t="s">
        <v>77</v>
      </c>
      <c r="M2419" t="s"/>
      <c r="N2419" t="s">
        <v>3455</v>
      </c>
      <c r="O2419" t="s">
        <v>79</v>
      </c>
      <c r="P2419" t="s">
        <v>3454</v>
      </c>
      <c r="Q2419" t="s"/>
      <c r="R2419" t="s">
        <v>148</v>
      </c>
      <c r="S2419" t="s">
        <v>3456</v>
      </c>
      <c r="T2419" t="s">
        <v>82</v>
      </c>
      <c r="U2419" t="s">
        <v>83</v>
      </c>
      <c r="V2419" t="s">
        <v>84</v>
      </c>
      <c r="W2419" t="s">
        <v>105</v>
      </c>
      <c r="X2419" t="s"/>
      <c r="Y2419" t="s">
        <v>86</v>
      </c>
      <c r="Z2419">
        <f>HYPERLINK("https://hotelmonitor-cachepage.eclerx.com/savepage/tk_15442501548339891_sr_2150.html","info")</f>
        <v/>
      </c>
      <c r="AA2419" t="n">
        <v>-6677116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147</v>
      </c>
      <c r="AQ2419" t="s">
        <v>91</v>
      </c>
      <c r="AR2419" t="s">
        <v>92</v>
      </c>
      <c r="AS2419" t="s"/>
      <c r="AT2419" t="s">
        <v>93</v>
      </c>
      <c r="AU2419" t="s"/>
      <c r="AV2419" t="s"/>
      <c r="AW2419" t="s"/>
      <c r="AX2419" t="s"/>
      <c r="AY2419" t="n">
        <v>6677116</v>
      </c>
      <c r="AZ2419" t="s">
        <v>3457</v>
      </c>
      <c r="BA2419" t="s"/>
      <c r="BB2419" t="n">
        <v>1158536</v>
      </c>
      <c r="BC2419" t="n">
        <v>98.825692</v>
      </c>
      <c r="BD2419" t="n">
        <v>8.033042999999999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95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3454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12662.18</v>
      </c>
      <c r="L2420" t="s">
        <v>77</v>
      </c>
      <c r="M2420" t="s"/>
      <c r="N2420" t="s">
        <v>3455</v>
      </c>
      <c r="O2420" t="s">
        <v>79</v>
      </c>
      <c r="P2420" t="s">
        <v>3454</v>
      </c>
      <c r="Q2420" t="s"/>
      <c r="R2420" t="s">
        <v>148</v>
      </c>
      <c r="S2420" t="s">
        <v>3458</v>
      </c>
      <c r="T2420" t="s">
        <v>82</v>
      </c>
      <c r="U2420" t="s">
        <v>83</v>
      </c>
      <c r="V2420" t="s">
        <v>84</v>
      </c>
      <c r="W2420" t="s">
        <v>105</v>
      </c>
      <c r="X2420" t="s"/>
      <c r="Y2420" t="s">
        <v>86</v>
      </c>
      <c r="Z2420">
        <f>HYPERLINK("https://hotelmonitor-cachepage.eclerx.com/savepage/tk_15442501548339891_sr_2150.html","info")</f>
        <v/>
      </c>
      <c r="AA2420" t="n">
        <v>-6677116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88</v>
      </c>
      <c r="AO2420" t="s"/>
      <c r="AP2420" t="n">
        <v>147</v>
      </c>
      <c r="AQ2420" t="s">
        <v>91</v>
      </c>
      <c r="AR2420" t="s">
        <v>92</v>
      </c>
      <c r="AS2420" t="s"/>
      <c r="AT2420" t="s">
        <v>93</v>
      </c>
      <c r="AU2420" t="s"/>
      <c r="AV2420" t="s"/>
      <c r="AW2420" t="s"/>
      <c r="AX2420" t="s"/>
      <c r="AY2420" t="n">
        <v>6677116</v>
      </c>
      <c r="AZ2420" t="s">
        <v>3457</v>
      </c>
      <c r="BA2420" t="s"/>
      <c r="BB2420" t="n">
        <v>1158536</v>
      </c>
      <c r="BC2420" t="n">
        <v>98.825692</v>
      </c>
      <c r="BD2420" t="n">
        <v>8.033042999999999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95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3454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6635.61</v>
      </c>
      <c r="L2421" t="s">
        <v>77</v>
      </c>
      <c r="M2421" t="s"/>
      <c r="N2421" t="s">
        <v>248</v>
      </c>
      <c r="O2421" t="s">
        <v>79</v>
      </c>
      <c r="P2421" t="s">
        <v>3454</v>
      </c>
      <c r="Q2421" t="s"/>
      <c r="R2421" t="s">
        <v>148</v>
      </c>
      <c r="S2421" t="s">
        <v>3459</v>
      </c>
      <c r="T2421" t="s">
        <v>82</v>
      </c>
      <c r="U2421" t="s">
        <v>83</v>
      </c>
      <c r="V2421" t="s">
        <v>84</v>
      </c>
      <c r="W2421" t="s">
        <v>105</v>
      </c>
      <c r="X2421" t="s"/>
      <c r="Y2421" t="s">
        <v>86</v>
      </c>
      <c r="Z2421">
        <f>HYPERLINK("https://hotelmonitor-cachepage.eclerx.com/savepage/tk_15442501548339891_sr_2150.html","info")</f>
        <v/>
      </c>
      <c r="AA2421" t="n">
        <v>-6677116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89</v>
      </c>
      <c r="AO2421" t="s">
        <v>3460</v>
      </c>
      <c r="AP2421" t="n">
        <v>147</v>
      </c>
      <c r="AQ2421" t="s">
        <v>91</v>
      </c>
      <c r="AR2421" t="s">
        <v>1447</v>
      </c>
      <c r="AS2421" t="s"/>
      <c r="AT2421" t="s">
        <v>93</v>
      </c>
      <c r="AU2421" t="s"/>
      <c r="AV2421" t="s"/>
      <c r="AW2421" t="s"/>
      <c r="AX2421" t="s"/>
      <c r="AY2421" t="n">
        <v>6677116</v>
      </c>
      <c r="AZ2421" t="s">
        <v>3457</v>
      </c>
      <c r="BA2421" t="s"/>
      <c r="BB2421" t="n">
        <v>1158536</v>
      </c>
      <c r="BC2421" t="n">
        <v>98.825692</v>
      </c>
      <c r="BD2421" t="n">
        <v>8.033042999999999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95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3454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17211.46</v>
      </c>
      <c r="L2422" t="s">
        <v>77</v>
      </c>
      <c r="M2422" t="s"/>
      <c r="N2422" t="s">
        <v>909</v>
      </c>
      <c r="O2422" t="s">
        <v>79</v>
      </c>
      <c r="P2422" t="s">
        <v>3454</v>
      </c>
      <c r="Q2422" t="s"/>
      <c r="R2422" t="s">
        <v>148</v>
      </c>
      <c r="S2422" t="s">
        <v>431</v>
      </c>
      <c r="T2422" t="s">
        <v>82</v>
      </c>
      <c r="U2422" t="s">
        <v>83</v>
      </c>
      <c r="V2422" t="s">
        <v>84</v>
      </c>
      <c r="W2422" t="s">
        <v>105</v>
      </c>
      <c r="X2422" t="s"/>
      <c r="Y2422" t="s">
        <v>86</v>
      </c>
      <c r="Z2422">
        <f>HYPERLINK("https://hotelmonitor-cachepage.eclerx.com/savepage/tk_15442501548339891_sr_2150.html","info")</f>
        <v/>
      </c>
      <c r="AA2422" t="n">
        <v>-6677116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147</v>
      </c>
      <c r="AQ2422" t="s">
        <v>91</v>
      </c>
      <c r="AR2422" t="s">
        <v>92</v>
      </c>
      <c r="AS2422" t="s"/>
      <c r="AT2422" t="s">
        <v>93</v>
      </c>
      <c r="AU2422" t="s"/>
      <c r="AV2422" t="s"/>
      <c r="AW2422" t="s"/>
      <c r="AX2422" t="s"/>
      <c r="AY2422" t="n">
        <v>6677116</v>
      </c>
      <c r="AZ2422" t="s">
        <v>3457</v>
      </c>
      <c r="BA2422" t="s"/>
      <c r="BB2422" t="n">
        <v>1158536</v>
      </c>
      <c r="BC2422" t="n">
        <v>98.825692</v>
      </c>
      <c r="BD2422" t="n">
        <v>8.033042999999999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95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3454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34422.92</v>
      </c>
      <c r="L2423" t="s">
        <v>77</v>
      </c>
      <c r="M2423" t="s"/>
      <c r="N2423" t="s">
        <v>909</v>
      </c>
      <c r="O2423" t="s">
        <v>79</v>
      </c>
      <c r="P2423" t="s">
        <v>3454</v>
      </c>
      <c r="Q2423" t="s"/>
      <c r="R2423" t="s">
        <v>148</v>
      </c>
      <c r="S2423" t="s">
        <v>440</v>
      </c>
      <c r="T2423" t="s">
        <v>82</v>
      </c>
      <c r="U2423" t="s">
        <v>83</v>
      </c>
      <c r="V2423" t="s">
        <v>84</v>
      </c>
      <c r="W2423" t="s">
        <v>105</v>
      </c>
      <c r="X2423" t="s"/>
      <c r="Y2423" t="s">
        <v>86</v>
      </c>
      <c r="Z2423">
        <f>HYPERLINK("https://hotelmonitor-cachepage.eclerx.com/savepage/tk_15442501548339891_sr_2150.html","info")</f>
        <v/>
      </c>
      <c r="AA2423" t="n">
        <v>-6677116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147</v>
      </c>
      <c r="AQ2423" t="s">
        <v>91</v>
      </c>
      <c r="AR2423" t="s">
        <v>92</v>
      </c>
      <c r="AS2423" t="s"/>
      <c r="AT2423" t="s">
        <v>93</v>
      </c>
      <c r="AU2423" t="s"/>
      <c r="AV2423" t="s"/>
      <c r="AW2423" t="s"/>
      <c r="AX2423" t="s"/>
      <c r="AY2423" t="n">
        <v>6677116</v>
      </c>
      <c r="AZ2423" t="s">
        <v>3457</v>
      </c>
      <c r="BA2423" t="s"/>
      <c r="BB2423" t="n">
        <v>1158536</v>
      </c>
      <c r="BC2423" t="n">
        <v>98.825692</v>
      </c>
      <c r="BD2423" t="n">
        <v>8.033042999999999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95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3461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2510.62</v>
      </c>
      <c r="L2424" t="s">
        <v>77</v>
      </c>
      <c r="M2424" t="s"/>
      <c r="N2424" t="s">
        <v>103</v>
      </c>
      <c r="O2424" t="s">
        <v>79</v>
      </c>
      <c r="P2424" t="s">
        <v>3461</v>
      </c>
      <c r="Q2424" t="s"/>
      <c r="R2424" t="s">
        <v>80</v>
      </c>
      <c r="S2424" t="s">
        <v>3462</v>
      </c>
      <c r="T2424" t="s">
        <v>82</v>
      </c>
      <c r="U2424" t="s">
        <v>83</v>
      </c>
      <c r="V2424" t="s">
        <v>84</v>
      </c>
      <c r="W2424" t="s">
        <v>105</v>
      </c>
      <c r="X2424" t="s"/>
      <c r="Y2424" t="s">
        <v>86</v>
      </c>
      <c r="Z2424">
        <f>HYPERLINK("https://hotelmonitor-cachepage.eclerx.com/savepage/tk_15442502442290301_sr_2150.html","info")</f>
        <v/>
      </c>
      <c r="AA2424" t="n">
        <v>-4750953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89</v>
      </c>
      <c r="AO2424" t="s">
        <v>3463</v>
      </c>
      <c r="AP2424" t="n">
        <v>183</v>
      </c>
      <c r="AQ2424" t="s">
        <v>91</v>
      </c>
      <c r="AR2424" t="s">
        <v>71</v>
      </c>
      <c r="AS2424" t="s"/>
      <c r="AT2424" t="s">
        <v>93</v>
      </c>
      <c r="AU2424" t="s"/>
      <c r="AV2424" t="s"/>
      <c r="AW2424" t="s"/>
      <c r="AX2424" t="s"/>
      <c r="AY2424" t="n">
        <v>4750953</v>
      </c>
      <c r="AZ2424" t="s">
        <v>3464</v>
      </c>
      <c r="BA2424" t="s"/>
      <c r="BB2424" t="n">
        <v>48932</v>
      </c>
      <c r="BC2424" t="n">
        <v>98.8190408</v>
      </c>
      <c r="BD2424" t="n">
        <v>8.035558701999999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95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3461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2510.62</v>
      </c>
      <c r="L2425" t="s">
        <v>77</v>
      </c>
      <c r="M2425" t="s"/>
      <c r="N2425" t="s">
        <v>103</v>
      </c>
      <c r="O2425" t="s">
        <v>79</v>
      </c>
      <c r="P2425" t="s">
        <v>3461</v>
      </c>
      <c r="Q2425" t="s"/>
      <c r="R2425" t="s">
        <v>80</v>
      </c>
      <c r="S2425" t="s">
        <v>3462</v>
      </c>
      <c r="T2425" t="s">
        <v>82</v>
      </c>
      <c r="U2425" t="s">
        <v>83</v>
      </c>
      <c r="V2425" t="s">
        <v>84</v>
      </c>
      <c r="W2425" t="s">
        <v>105</v>
      </c>
      <c r="X2425" t="s"/>
      <c r="Y2425" t="s">
        <v>86</v>
      </c>
      <c r="Z2425">
        <f>HYPERLINK("https://hotelmonitor-cachepage.eclerx.com/savepage/tk_15442502442290301_sr_2150.html","info")</f>
        <v/>
      </c>
      <c r="AA2425" t="n">
        <v>-4750953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89</v>
      </c>
      <c r="AO2425" t="s">
        <v>3463</v>
      </c>
      <c r="AP2425" t="n">
        <v>183</v>
      </c>
      <c r="AQ2425" t="s">
        <v>91</v>
      </c>
      <c r="AR2425" t="s">
        <v>71</v>
      </c>
      <c r="AS2425" t="s"/>
      <c r="AT2425" t="s">
        <v>93</v>
      </c>
      <c r="AU2425" t="s"/>
      <c r="AV2425" t="s"/>
      <c r="AW2425" t="s"/>
      <c r="AX2425" t="s"/>
      <c r="AY2425" t="n">
        <v>4750953</v>
      </c>
      <c r="AZ2425" t="s">
        <v>3464</v>
      </c>
      <c r="BA2425" t="s"/>
      <c r="BB2425" t="n">
        <v>48932</v>
      </c>
      <c r="BC2425" t="n">
        <v>98.8190408</v>
      </c>
      <c r="BD2425" t="n">
        <v>8.035558701999999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95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3465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1206.13</v>
      </c>
      <c r="L2426" t="s">
        <v>77</v>
      </c>
      <c r="M2426" t="s"/>
      <c r="N2426" t="s">
        <v>492</v>
      </c>
      <c r="O2426" t="s">
        <v>79</v>
      </c>
      <c r="P2426" t="s">
        <v>3465</v>
      </c>
      <c r="Q2426" t="s"/>
      <c r="R2426" t="s">
        <v>80</v>
      </c>
      <c r="S2426" t="s">
        <v>3466</v>
      </c>
      <c r="T2426" t="s">
        <v>82</v>
      </c>
      <c r="U2426" t="s">
        <v>83</v>
      </c>
      <c r="V2426" t="s">
        <v>84</v>
      </c>
      <c r="W2426" t="s">
        <v>85</v>
      </c>
      <c r="X2426" t="s"/>
      <c r="Y2426" t="s">
        <v>86</v>
      </c>
      <c r="Z2426">
        <f>HYPERLINK("https://hotelmonitor-cachepage.eclerx.com/savepage/tk_15442505064755883_sr_2150.html","info")</f>
        <v/>
      </c>
      <c r="AA2426" t="n">
        <v>-5990768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89</v>
      </c>
      <c r="AO2426" t="s">
        <v>3467</v>
      </c>
      <c r="AP2426" t="n">
        <v>279</v>
      </c>
      <c r="AQ2426" t="s">
        <v>91</v>
      </c>
      <c r="AR2426" t="s">
        <v>71</v>
      </c>
      <c r="AS2426" t="s"/>
      <c r="AT2426" t="s">
        <v>93</v>
      </c>
      <c r="AU2426" t="s"/>
      <c r="AV2426" t="s"/>
      <c r="AW2426" t="s"/>
      <c r="AX2426" t="s"/>
      <c r="AY2426" t="n">
        <v>5990768</v>
      </c>
      <c r="AZ2426" t="s">
        <v>3468</v>
      </c>
      <c r="BA2426" t="s"/>
      <c r="BB2426" t="n">
        <v>895822</v>
      </c>
      <c r="BC2426" t="n">
        <v>98.8058169186115</v>
      </c>
      <c r="BD2426" t="n">
        <v>8.05039129910749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95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3465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1206.13</v>
      </c>
      <c r="L2427" t="s">
        <v>77</v>
      </c>
      <c r="M2427" t="s"/>
      <c r="N2427" t="s">
        <v>492</v>
      </c>
      <c r="O2427" t="s">
        <v>79</v>
      </c>
      <c r="P2427" t="s">
        <v>3465</v>
      </c>
      <c r="Q2427" t="s"/>
      <c r="R2427" t="s">
        <v>80</v>
      </c>
      <c r="S2427" t="s">
        <v>3466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>
        <f>HYPERLINK("https://hotelmonitor-cachepage.eclerx.com/savepage/tk_15442505064755883_sr_2150.html","info")</f>
        <v/>
      </c>
      <c r="AA2427" t="n">
        <v>-5990768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89</v>
      </c>
      <c r="AO2427" t="s">
        <v>3467</v>
      </c>
      <c r="AP2427" t="n">
        <v>279</v>
      </c>
      <c r="AQ2427" t="s">
        <v>91</v>
      </c>
      <c r="AR2427" t="s">
        <v>71</v>
      </c>
      <c r="AS2427" t="s"/>
      <c r="AT2427" t="s">
        <v>93</v>
      </c>
      <c r="AU2427" t="s"/>
      <c r="AV2427" t="s"/>
      <c r="AW2427" t="s"/>
      <c r="AX2427" t="s"/>
      <c r="AY2427" t="n">
        <v>5990768</v>
      </c>
      <c r="AZ2427" t="s">
        <v>3468</v>
      </c>
      <c r="BA2427" t="s"/>
      <c r="BB2427" t="n">
        <v>895822</v>
      </c>
      <c r="BC2427" t="n">
        <v>98.8058169186115</v>
      </c>
      <c r="BD2427" t="n">
        <v>8.05039129910749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95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3465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1447.47</v>
      </c>
      <c r="L2428" t="s">
        <v>77</v>
      </c>
      <c r="M2428" t="s"/>
      <c r="N2428" t="s">
        <v>492</v>
      </c>
      <c r="O2428" t="s">
        <v>79</v>
      </c>
      <c r="P2428" t="s">
        <v>3465</v>
      </c>
      <c r="Q2428" t="s"/>
      <c r="R2428" t="s">
        <v>80</v>
      </c>
      <c r="S2428" t="s">
        <v>3469</v>
      </c>
      <c r="T2428" t="s">
        <v>82</v>
      </c>
      <c r="U2428" t="s">
        <v>83</v>
      </c>
      <c r="V2428" t="s">
        <v>84</v>
      </c>
      <c r="W2428" t="s">
        <v>105</v>
      </c>
      <c r="X2428" t="s"/>
      <c r="Y2428" t="s">
        <v>86</v>
      </c>
      <c r="Z2428">
        <f>HYPERLINK("https://hotelmonitor-cachepage.eclerx.com/savepage/tk_15442505064755883_sr_2150.html","info")</f>
        <v/>
      </c>
      <c r="AA2428" t="n">
        <v>-5990768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89</v>
      </c>
      <c r="AO2428" t="s">
        <v>3470</v>
      </c>
      <c r="AP2428" t="n">
        <v>279</v>
      </c>
      <c r="AQ2428" t="s">
        <v>91</v>
      </c>
      <c r="AR2428" t="s">
        <v>71</v>
      </c>
      <c r="AS2428" t="s"/>
      <c r="AT2428" t="s">
        <v>93</v>
      </c>
      <c r="AU2428" t="s"/>
      <c r="AV2428" t="s"/>
      <c r="AW2428" t="s"/>
      <c r="AX2428" t="s"/>
      <c r="AY2428" t="n">
        <v>5990768</v>
      </c>
      <c r="AZ2428" t="s">
        <v>3468</v>
      </c>
      <c r="BA2428" t="s"/>
      <c r="BB2428" t="n">
        <v>895822</v>
      </c>
      <c r="BC2428" t="n">
        <v>98.8058169186115</v>
      </c>
      <c r="BD2428" t="n">
        <v>8.05039129910749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95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3465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1447.47</v>
      </c>
      <c r="L2429" t="s">
        <v>77</v>
      </c>
      <c r="M2429" t="s"/>
      <c r="N2429" t="s">
        <v>492</v>
      </c>
      <c r="O2429" t="s">
        <v>79</v>
      </c>
      <c r="P2429" t="s">
        <v>3465</v>
      </c>
      <c r="Q2429" t="s"/>
      <c r="R2429" t="s">
        <v>80</v>
      </c>
      <c r="S2429" t="s">
        <v>3469</v>
      </c>
      <c r="T2429" t="s">
        <v>82</v>
      </c>
      <c r="U2429" t="s">
        <v>83</v>
      </c>
      <c r="V2429" t="s">
        <v>84</v>
      </c>
      <c r="W2429" t="s">
        <v>105</v>
      </c>
      <c r="X2429" t="s"/>
      <c r="Y2429" t="s">
        <v>86</v>
      </c>
      <c r="Z2429">
        <f>HYPERLINK("https://hotelmonitor-cachepage.eclerx.com/savepage/tk_15442505064755883_sr_2150.html","info")</f>
        <v/>
      </c>
      <c r="AA2429" t="n">
        <v>-5990768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89</v>
      </c>
      <c r="AO2429" t="s">
        <v>3470</v>
      </c>
      <c r="AP2429" t="n">
        <v>279</v>
      </c>
      <c r="AQ2429" t="s">
        <v>91</v>
      </c>
      <c r="AR2429" t="s">
        <v>71</v>
      </c>
      <c r="AS2429" t="s"/>
      <c r="AT2429" t="s">
        <v>93</v>
      </c>
      <c r="AU2429" t="s"/>
      <c r="AV2429" t="s"/>
      <c r="AW2429" t="s"/>
      <c r="AX2429" t="s"/>
      <c r="AY2429" t="n">
        <v>5990768</v>
      </c>
      <c r="AZ2429" t="s">
        <v>3468</v>
      </c>
      <c r="BA2429" t="s"/>
      <c r="BB2429" t="n">
        <v>895822</v>
      </c>
      <c r="BC2429" t="n">
        <v>98.8058169186115</v>
      </c>
      <c r="BD2429" t="n">
        <v>8.05039129910749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95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3465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1523.65</v>
      </c>
      <c r="L2430" t="s">
        <v>77</v>
      </c>
      <c r="M2430" t="s"/>
      <c r="N2430" t="s">
        <v>248</v>
      </c>
      <c r="O2430" t="s">
        <v>79</v>
      </c>
      <c r="P2430" t="s">
        <v>3465</v>
      </c>
      <c r="Q2430" t="s"/>
      <c r="R2430" t="s">
        <v>80</v>
      </c>
      <c r="S2430" t="s">
        <v>3471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>
        <f>HYPERLINK("https://hotelmonitor-cachepage.eclerx.com/savepage/tk_15442505064755883_sr_2150.html","info")</f>
        <v/>
      </c>
      <c r="AA2430" t="n">
        <v>-5990768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89</v>
      </c>
      <c r="AO2430" t="s">
        <v>3472</v>
      </c>
      <c r="AP2430" t="n">
        <v>279</v>
      </c>
      <c r="AQ2430" t="s">
        <v>91</v>
      </c>
      <c r="AR2430" t="s">
        <v>71</v>
      </c>
      <c r="AS2430" t="s"/>
      <c r="AT2430" t="s">
        <v>93</v>
      </c>
      <c r="AU2430" t="s"/>
      <c r="AV2430" t="s"/>
      <c r="AW2430" t="s"/>
      <c r="AX2430" t="s"/>
      <c r="AY2430" t="n">
        <v>5990768</v>
      </c>
      <c r="AZ2430" t="s">
        <v>3468</v>
      </c>
      <c r="BA2430" t="s"/>
      <c r="BB2430" t="n">
        <v>895822</v>
      </c>
      <c r="BC2430" t="n">
        <v>98.8058169186115</v>
      </c>
      <c r="BD2430" t="n">
        <v>8.05039129910749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95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3465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1523.65</v>
      </c>
      <c r="L2431" t="s">
        <v>77</v>
      </c>
      <c r="M2431" t="s"/>
      <c r="N2431" t="s">
        <v>248</v>
      </c>
      <c r="O2431" t="s">
        <v>79</v>
      </c>
      <c r="P2431" t="s">
        <v>3465</v>
      </c>
      <c r="Q2431" t="s"/>
      <c r="R2431" t="s">
        <v>80</v>
      </c>
      <c r="S2431" t="s">
        <v>3471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>
        <f>HYPERLINK("https://hotelmonitor-cachepage.eclerx.com/savepage/tk_15442505064755883_sr_2150.html","info")</f>
        <v/>
      </c>
      <c r="AA2431" t="n">
        <v>-5990768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89</v>
      </c>
      <c r="AO2431" t="s">
        <v>3472</v>
      </c>
      <c r="AP2431" t="n">
        <v>279</v>
      </c>
      <c r="AQ2431" t="s">
        <v>91</v>
      </c>
      <c r="AR2431" t="s">
        <v>71</v>
      </c>
      <c r="AS2431" t="s"/>
      <c r="AT2431" t="s">
        <v>93</v>
      </c>
      <c r="AU2431" t="s"/>
      <c r="AV2431" t="s"/>
      <c r="AW2431" t="s"/>
      <c r="AX2431" t="s"/>
      <c r="AY2431" t="n">
        <v>5990768</v>
      </c>
      <c r="AZ2431" t="s">
        <v>3468</v>
      </c>
      <c r="BA2431" t="s"/>
      <c r="BB2431" t="n">
        <v>895822</v>
      </c>
      <c r="BC2431" t="n">
        <v>98.8058169186115</v>
      </c>
      <c r="BD2431" t="n">
        <v>8.05039129910749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95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3465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1752.2</v>
      </c>
      <c r="L2432" t="s">
        <v>77</v>
      </c>
      <c r="M2432" t="s"/>
      <c r="N2432" t="s">
        <v>248</v>
      </c>
      <c r="O2432" t="s">
        <v>79</v>
      </c>
      <c r="P2432" t="s">
        <v>3465</v>
      </c>
      <c r="Q2432" t="s"/>
      <c r="R2432" t="s">
        <v>80</v>
      </c>
      <c r="S2432" t="s">
        <v>3473</v>
      </c>
      <c r="T2432" t="s">
        <v>82</v>
      </c>
      <c r="U2432" t="s">
        <v>83</v>
      </c>
      <c r="V2432" t="s">
        <v>84</v>
      </c>
      <c r="W2432" t="s">
        <v>105</v>
      </c>
      <c r="X2432" t="s"/>
      <c r="Y2432" t="s">
        <v>86</v>
      </c>
      <c r="Z2432">
        <f>HYPERLINK("https://hotelmonitor-cachepage.eclerx.com/savepage/tk_15442505064755883_sr_2150.html","info")</f>
        <v/>
      </c>
      <c r="AA2432" t="n">
        <v>-5990768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89</v>
      </c>
      <c r="AO2432" t="s">
        <v>3474</v>
      </c>
      <c r="AP2432" t="n">
        <v>279</v>
      </c>
      <c r="AQ2432" t="s">
        <v>91</v>
      </c>
      <c r="AR2432" t="s">
        <v>71</v>
      </c>
      <c r="AS2432" t="s"/>
      <c r="AT2432" t="s">
        <v>93</v>
      </c>
      <c r="AU2432" t="s"/>
      <c r="AV2432" t="s"/>
      <c r="AW2432" t="s"/>
      <c r="AX2432" t="s"/>
      <c r="AY2432" t="n">
        <v>5990768</v>
      </c>
      <c r="AZ2432" t="s">
        <v>3468</v>
      </c>
      <c r="BA2432" t="s"/>
      <c r="BB2432" t="n">
        <v>895822</v>
      </c>
      <c r="BC2432" t="n">
        <v>98.8058169186115</v>
      </c>
      <c r="BD2432" t="n">
        <v>8.05039129910749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95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3465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1752.2</v>
      </c>
      <c r="L2433" t="s">
        <v>77</v>
      </c>
      <c r="M2433" t="s"/>
      <c r="N2433" t="s">
        <v>248</v>
      </c>
      <c r="O2433" t="s">
        <v>79</v>
      </c>
      <c r="P2433" t="s">
        <v>3465</v>
      </c>
      <c r="Q2433" t="s"/>
      <c r="R2433" t="s">
        <v>80</v>
      </c>
      <c r="S2433" t="s">
        <v>3473</v>
      </c>
      <c r="T2433" t="s">
        <v>82</v>
      </c>
      <c r="U2433" t="s">
        <v>83</v>
      </c>
      <c r="V2433" t="s">
        <v>84</v>
      </c>
      <c r="W2433" t="s">
        <v>105</v>
      </c>
      <c r="X2433" t="s"/>
      <c r="Y2433" t="s">
        <v>86</v>
      </c>
      <c r="Z2433">
        <f>HYPERLINK("https://hotelmonitor-cachepage.eclerx.com/savepage/tk_15442505064755883_sr_2150.html","info")</f>
        <v/>
      </c>
      <c r="AA2433" t="n">
        <v>-5990768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89</v>
      </c>
      <c r="AO2433" t="s">
        <v>3474</v>
      </c>
      <c r="AP2433" t="n">
        <v>279</v>
      </c>
      <c r="AQ2433" t="s">
        <v>91</v>
      </c>
      <c r="AR2433" t="s">
        <v>71</v>
      </c>
      <c r="AS2433" t="s"/>
      <c r="AT2433" t="s">
        <v>93</v>
      </c>
      <c r="AU2433" t="s"/>
      <c r="AV2433" t="s"/>
      <c r="AW2433" t="s"/>
      <c r="AX2433" t="s"/>
      <c r="AY2433" t="n">
        <v>5990768</v>
      </c>
      <c r="AZ2433" t="s">
        <v>3468</v>
      </c>
      <c r="BA2433" t="s"/>
      <c r="BB2433" t="n">
        <v>895822</v>
      </c>
      <c r="BC2433" t="n">
        <v>98.8058169186115</v>
      </c>
      <c r="BD2433" t="n">
        <v>8.05039129910749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95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3475</v>
      </c>
      <c r="F2434" t="n">
        <v>1908839</v>
      </c>
      <c r="G2434" t="s">
        <v>74</v>
      </c>
      <c r="H2434" t="s">
        <v>75</v>
      </c>
      <c r="I2434" t="s"/>
      <c r="J2434" t="s">
        <v>76</v>
      </c>
      <c r="K2434" t="n">
        <v>1587.5</v>
      </c>
      <c r="L2434" t="s">
        <v>77</v>
      </c>
      <c r="M2434" t="s"/>
      <c r="N2434" t="s">
        <v>248</v>
      </c>
      <c r="O2434" t="s">
        <v>79</v>
      </c>
      <c r="P2434" t="s">
        <v>3475</v>
      </c>
      <c r="Q2434" t="s"/>
      <c r="R2434" t="s">
        <v>80</v>
      </c>
      <c r="S2434" t="s">
        <v>3476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>
        <f>HYPERLINK("https://hotelmonitor-cachepage.eclerx.com/savepage/tk_15442499893223984_sr_2150.html","info")</f>
        <v/>
      </c>
      <c r="AA2434" t="n">
        <v>393710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89</v>
      </c>
      <c r="AO2434" t="s">
        <v>3477</v>
      </c>
      <c r="AP2434" t="n">
        <v>59</v>
      </c>
      <c r="AQ2434" t="s">
        <v>91</v>
      </c>
      <c r="AR2434" t="s">
        <v>71</v>
      </c>
      <c r="AS2434" t="s"/>
      <c r="AT2434" t="s">
        <v>93</v>
      </c>
      <c r="AU2434" t="s"/>
      <c r="AV2434" t="s"/>
      <c r="AW2434" t="s"/>
      <c r="AX2434" t="s"/>
      <c r="AY2434" t="n">
        <v>2676013</v>
      </c>
      <c r="AZ2434" t="s">
        <v>3478</v>
      </c>
      <c r="BA2434" t="s"/>
      <c r="BB2434" t="n">
        <v>774191</v>
      </c>
      <c r="BC2434" t="n">
        <v>98.75702619552609</v>
      </c>
      <c r="BD2434" t="n">
        <v>8.054130615308241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95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3475</v>
      </c>
      <c r="F2435" t="n">
        <v>1908839</v>
      </c>
      <c r="G2435" t="s">
        <v>74</v>
      </c>
      <c r="H2435" t="s">
        <v>75</v>
      </c>
      <c r="I2435" t="s"/>
      <c r="J2435" t="s">
        <v>76</v>
      </c>
      <c r="K2435" t="n">
        <v>1587.5</v>
      </c>
      <c r="L2435" t="s">
        <v>77</v>
      </c>
      <c r="M2435" t="s"/>
      <c r="N2435" t="s">
        <v>248</v>
      </c>
      <c r="O2435" t="s">
        <v>79</v>
      </c>
      <c r="P2435" t="s">
        <v>3475</v>
      </c>
      <c r="Q2435" t="s"/>
      <c r="R2435" t="s">
        <v>80</v>
      </c>
      <c r="S2435" t="s">
        <v>3476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>
        <f>HYPERLINK("https://hotelmonitor-cachepage.eclerx.com/savepage/tk_15442499893223984_sr_2150.html","info")</f>
        <v/>
      </c>
      <c r="AA2435" t="n">
        <v>393710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89</v>
      </c>
      <c r="AO2435" t="s">
        <v>3477</v>
      </c>
      <c r="AP2435" t="n">
        <v>59</v>
      </c>
      <c r="AQ2435" t="s">
        <v>91</v>
      </c>
      <c r="AR2435" t="s">
        <v>261</v>
      </c>
      <c r="AS2435" t="s"/>
      <c r="AT2435" t="s">
        <v>93</v>
      </c>
      <c r="AU2435" t="s"/>
      <c r="AV2435" t="s"/>
      <c r="AW2435" t="s"/>
      <c r="AX2435" t="s"/>
      <c r="AY2435" t="n">
        <v>2676013</v>
      </c>
      <c r="AZ2435" t="s">
        <v>3478</v>
      </c>
      <c r="BA2435" t="s"/>
      <c r="BB2435" t="n">
        <v>774191</v>
      </c>
      <c r="BC2435" t="n">
        <v>98.75702619552609</v>
      </c>
      <c r="BD2435" t="n">
        <v>8.054130615308241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95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3475</v>
      </c>
      <c r="F2436" t="n">
        <v>1908839</v>
      </c>
      <c r="G2436" t="s">
        <v>74</v>
      </c>
      <c r="H2436" t="s">
        <v>75</v>
      </c>
      <c r="I2436" t="s"/>
      <c r="J2436" t="s">
        <v>76</v>
      </c>
      <c r="K2436" t="n">
        <v>1705.98</v>
      </c>
      <c r="L2436" t="s">
        <v>77</v>
      </c>
      <c r="M2436" t="s"/>
      <c r="N2436" t="s">
        <v>248</v>
      </c>
      <c r="O2436" t="s">
        <v>79</v>
      </c>
      <c r="P2436" t="s">
        <v>3475</v>
      </c>
      <c r="Q2436" t="s"/>
      <c r="R2436" t="s">
        <v>80</v>
      </c>
      <c r="S2436" t="s">
        <v>3479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HYPERLINK("https://hotelmonitor-cachepage.eclerx.com/savepage/tk_15442499893223984_sr_2150.html","info")</f>
        <v/>
      </c>
      <c r="AA2436" t="n">
        <v>393710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89</v>
      </c>
      <c r="AO2436" t="s">
        <v>3480</v>
      </c>
      <c r="AP2436" t="n">
        <v>59</v>
      </c>
      <c r="AQ2436" t="s">
        <v>91</v>
      </c>
      <c r="AR2436" t="s">
        <v>92</v>
      </c>
      <c r="AS2436" t="s"/>
      <c r="AT2436" t="s">
        <v>93</v>
      </c>
      <c r="AU2436" t="s"/>
      <c r="AV2436" t="s"/>
      <c r="AW2436" t="s"/>
      <c r="AX2436" t="s"/>
      <c r="AY2436" t="n">
        <v>2676013</v>
      </c>
      <c r="AZ2436" t="s">
        <v>3478</v>
      </c>
      <c r="BA2436" t="s"/>
      <c r="BB2436" t="n">
        <v>774191</v>
      </c>
      <c r="BC2436" t="n">
        <v>98.75702619552609</v>
      </c>
      <c r="BD2436" t="n">
        <v>8.054130615308241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95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3475</v>
      </c>
      <c r="F2437" t="n">
        <v>1908839</v>
      </c>
      <c r="G2437" t="s">
        <v>74</v>
      </c>
      <c r="H2437" t="s">
        <v>75</v>
      </c>
      <c r="I2437" t="s"/>
      <c r="J2437" t="s">
        <v>76</v>
      </c>
      <c r="K2437" t="n">
        <v>1895.54</v>
      </c>
      <c r="L2437" t="s">
        <v>77</v>
      </c>
      <c r="M2437" t="s"/>
      <c r="N2437" t="s">
        <v>248</v>
      </c>
      <c r="O2437" t="s">
        <v>79</v>
      </c>
      <c r="P2437" t="s">
        <v>3475</v>
      </c>
      <c r="Q2437" t="s"/>
      <c r="R2437" t="s">
        <v>80</v>
      </c>
      <c r="S2437" t="s">
        <v>1565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HYPERLINK("https://hotelmonitor-cachepage.eclerx.com/savepage/tk_15442499893223984_sr_2150.html","info")</f>
        <v/>
      </c>
      <c r="AA2437" t="n">
        <v>393710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89</v>
      </c>
      <c r="AO2437" t="s">
        <v>3481</v>
      </c>
      <c r="AP2437" t="n">
        <v>59</v>
      </c>
      <c r="AQ2437" t="s">
        <v>91</v>
      </c>
      <c r="AR2437" t="s">
        <v>92</v>
      </c>
      <c r="AS2437" t="s"/>
      <c r="AT2437" t="s">
        <v>93</v>
      </c>
      <c r="AU2437" t="s"/>
      <c r="AV2437" t="s"/>
      <c r="AW2437" t="s"/>
      <c r="AX2437" t="s"/>
      <c r="AY2437" t="n">
        <v>2676013</v>
      </c>
      <c r="AZ2437" t="s">
        <v>3478</v>
      </c>
      <c r="BA2437" t="s"/>
      <c r="BB2437" t="n">
        <v>774191</v>
      </c>
      <c r="BC2437" t="n">
        <v>98.75702619552609</v>
      </c>
      <c r="BD2437" t="n">
        <v>8.054130615308241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95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3475</v>
      </c>
      <c r="F2438" t="n">
        <v>1908839</v>
      </c>
      <c r="G2438" t="s">
        <v>74</v>
      </c>
      <c r="H2438" t="s">
        <v>75</v>
      </c>
      <c r="I2438" t="s"/>
      <c r="J2438" t="s">
        <v>76</v>
      </c>
      <c r="K2438" t="n">
        <v>2139.39</v>
      </c>
      <c r="L2438" t="s">
        <v>77</v>
      </c>
      <c r="M2438" t="s"/>
      <c r="N2438" t="s">
        <v>248</v>
      </c>
      <c r="O2438" t="s">
        <v>79</v>
      </c>
      <c r="P2438" t="s">
        <v>3475</v>
      </c>
      <c r="Q2438" t="s"/>
      <c r="R2438" t="s">
        <v>80</v>
      </c>
      <c r="S2438" t="s">
        <v>1890</v>
      </c>
      <c r="T2438" t="s">
        <v>82</v>
      </c>
      <c r="U2438" t="s">
        <v>83</v>
      </c>
      <c r="V2438" t="s">
        <v>84</v>
      </c>
      <c r="W2438" t="s">
        <v>105</v>
      </c>
      <c r="X2438" t="s"/>
      <c r="Y2438" t="s">
        <v>86</v>
      </c>
      <c r="Z2438">
        <f>HYPERLINK("https://hotelmonitor-cachepage.eclerx.com/savepage/tk_15442499893223984_sr_2150.html","info")</f>
        <v/>
      </c>
      <c r="AA2438" t="n">
        <v>393710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89</v>
      </c>
      <c r="AO2438" t="s">
        <v>3482</v>
      </c>
      <c r="AP2438" t="n">
        <v>59</v>
      </c>
      <c r="AQ2438" t="s">
        <v>91</v>
      </c>
      <c r="AR2438" t="s">
        <v>71</v>
      </c>
      <c r="AS2438" t="s"/>
      <c r="AT2438" t="s">
        <v>93</v>
      </c>
      <c r="AU2438" t="s"/>
      <c r="AV2438" t="s"/>
      <c r="AW2438" t="s"/>
      <c r="AX2438" t="s"/>
      <c r="AY2438" t="n">
        <v>2676013</v>
      </c>
      <c r="AZ2438" t="s">
        <v>3478</v>
      </c>
      <c r="BA2438" t="s"/>
      <c r="BB2438" t="n">
        <v>774191</v>
      </c>
      <c r="BC2438" t="n">
        <v>98.75702619552609</v>
      </c>
      <c r="BD2438" t="n">
        <v>8.054130615308241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95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3475</v>
      </c>
      <c r="F2439" t="n">
        <v>1908839</v>
      </c>
      <c r="G2439" t="s">
        <v>74</v>
      </c>
      <c r="H2439" t="s">
        <v>75</v>
      </c>
      <c r="I2439" t="s"/>
      <c r="J2439" t="s">
        <v>76</v>
      </c>
      <c r="K2439" t="n">
        <v>2139.39</v>
      </c>
      <c r="L2439" t="s">
        <v>77</v>
      </c>
      <c r="M2439" t="s"/>
      <c r="N2439" t="s">
        <v>248</v>
      </c>
      <c r="O2439" t="s">
        <v>79</v>
      </c>
      <c r="P2439" t="s">
        <v>3475</v>
      </c>
      <c r="Q2439" t="s"/>
      <c r="R2439" t="s">
        <v>80</v>
      </c>
      <c r="S2439" t="s">
        <v>1890</v>
      </c>
      <c r="T2439" t="s">
        <v>82</v>
      </c>
      <c r="U2439" t="s">
        <v>83</v>
      </c>
      <c r="V2439" t="s">
        <v>84</v>
      </c>
      <c r="W2439" t="s">
        <v>105</v>
      </c>
      <c r="X2439" t="s"/>
      <c r="Y2439" t="s">
        <v>86</v>
      </c>
      <c r="Z2439">
        <f>HYPERLINK("https://hotelmonitor-cachepage.eclerx.com/savepage/tk_15442499893223984_sr_2150.html","info")</f>
        <v/>
      </c>
      <c r="AA2439" t="n">
        <v>393710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89</v>
      </c>
      <c r="AO2439" t="s">
        <v>3482</v>
      </c>
      <c r="AP2439" t="n">
        <v>59</v>
      </c>
      <c r="AQ2439" t="s">
        <v>91</v>
      </c>
      <c r="AR2439" t="s">
        <v>261</v>
      </c>
      <c r="AS2439" t="s"/>
      <c r="AT2439" t="s">
        <v>93</v>
      </c>
      <c r="AU2439" t="s"/>
      <c r="AV2439" t="s"/>
      <c r="AW2439" t="s"/>
      <c r="AX2439" t="s"/>
      <c r="AY2439" t="n">
        <v>2676013</v>
      </c>
      <c r="AZ2439" t="s">
        <v>3478</v>
      </c>
      <c r="BA2439" t="s"/>
      <c r="BB2439" t="n">
        <v>774191</v>
      </c>
      <c r="BC2439" t="n">
        <v>98.75702619552609</v>
      </c>
      <c r="BD2439" t="n">
        <v>8.054130615308241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95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3475</v>
      </c>
      <c r="F2440" t="n">
        <v>1908839</v>
      </c>
      <c r="G2440" t="s">
        <v>74</v>
      </c>
      <c r="H2440" t="s">
        <v>75</v>
      </c>
      <c r="I2440" t="s"/>
      <c r="J2440" t="s">
        <v>76</v>
      </c>
      <c r="K2440" t="n">
        <v>2274.65</v>
      </c>
      <c r="L2440" t="s">
        <v>77</v>
      </c>
      <c r="M2440" t="s"/>
      <c r="N2440" t="s">
        <v>248</v>
      </c>
      <c r="O2440" t="s">
        <v>79</v>
      </c>
      <c r="P2440" t="s">
        <v>3475</v>
      </c>
      <c r="Q2440" t="s"/>
      <c r="R2440" t="s">
        <v>80</v>
      </c>
      <c r="S2440" t="s">
        <v>1892</v>
      </c>
      <c r="T2440" t="s">
        <v>82</v>
      </c>
      <c r="U2440" t="s">
        <v>83</v>
      </c>
      <c r="V2440" t="s">
        <v>84</v>
      </c>
      <c r="W2440" t="s">
        <v>105</v>
      </c>
      <c r="X2440" t="s"/>
      <c r="Y2440" t="s">
        <v>86</v>
      </c>
      <c r="Z2440">
        <f>HYPERLINK("https://hotelmonitor-cachepage.eclerx.com/savepage/tk_15442499893223984_sr_2150.html","info")</f>
        <v/>
      </c>
      <c r="AA2440" t="n">
        <v>393710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89</v>
      </c>
      <c r="AO2440" t="s">
        <v>1893</v>
      </c>
      <c r="AP2440" t="n">
        <v>59</v>
      </c>
      <c r="AQ2440" t="s">
        <v>91</v>
      </c>
      <c r="AR2440" t="s">
        <v>92</v>
      </c>
      <c r="AS2440" t="s"/>
      <c r="AT2440" t="s">
        <v>93</v>
      </c>
      <c r="AU2440" t="s"/>
      <c r="AV2440" t="s"/>
      <c r="AW2440" t="s"/>
      <c r="AX2440" t="s"/>
      <c r="AY2440" t="n">
        <v>2676013</v>
      </c>
      <c r="AZ2440" t="s">
        <v>3478</v>
      </c>
      <c r="BA2440" t="s"/>
      <c r="BB2440" t="n">
        <v>774191</v>
      </c>
      <c r="BC2440" t="n">
        <v>98.75702619552609</v>
      </c>
      <c r="BD2440" t="n">
        <v>8.054130615308241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95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3475</v>
      </c>
      <c r="F2441" t="n">
        <v>1908839</v>
      </c>
      <c r="G2441" t="s">
        <v>74</v>
      </c>
      <c r="H2441" t="s">
        <v>75</v>
      </c>
      <c r="I2441" t="s"/>
      <c r="J2441" t="s">
        <v>76</v>
      </c>
      <c r="K2441" t="n">
        <v>2614.04</v>
      </c>
      <c r="L2441" t="s">
        <v>77</v>
      </c>
      <c r="M2441" t="s"/>
      <c r="N2441" t="s">
        <v>248</v>
      </c>
      <c r="O2441" t="s">
        <v>79</v>
      </c>
      <c r="P2441" t="s">
        <v>3475</v>
      </c>
      <c r="Q2441" t="s"/>
      <c r="R2441" t="s">
        <v>80</v>
      </c>
      <c r="S2441" t="s">
        <v>3483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HYPERLINK("https://hotelmonitor-cachepage.eclerx.com/savepage/tk_15442499893223984_sr_2150.html","info")</f>
        <v/>
      </c>
      <c r="AA2441" t="n">
        <v>393710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89</v>
      </c>
      <c r="AO2441" t="s">
        <v>3484</v>
      </c>
      <c r="AP2441" t="n">
        <v>59</v>
      </c>
      <c r="AQ2441" t="s">
        <v>91</v>
      </c>
      <c r="AR2441" t="s">
        <v>378</v>
      </c>
      <c r="AS2441" t="s"/>
      <c r="AT2441" t="s">
        <v>93</v>
      </c>
      <c r="AU2441" t="s"/>
      <c r="AV2441" t="s"/>
      <c r="AW2441" t="s"/>
      <c r="AX2441" t="s"/>
      <c r="AY2441" t="n">
        <v>2676013</v>
      </c>
      <c r="AZ2441" t="s">
        <v>3478</v>
      </c>
      <c r="BA2441" t="s"/>
      <c r="BB2441" t="n">
        <v>774191</v>
      </c>
      <c r="BC2441" t="n">
        <v>98.75702619552609</v>
      </c>
      <c r="BD2441" t="n">
        <v>8.054130615308241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95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3475</v>
      </c>
      <c r="F2442" t="n">
        <v>1908839</v>
      </c>
      <c r="G2442" t="s">
        <v>74</v>
      </c>
      <c r="H2442" t="s">
        <v>75</v>
      </c>
      <c r="I2442" t="s"/>
      <c r="J2442" t="s">
        <v>76</v>
      </c>
      <c r="K2442" t="n">
        <v>2879.9</v>
      </c>
      <c r="L2442" t="s">
        <v>77</v>
      </c>
      <c r="M2442" t="s"/>
      <c r="N2442" t="s">
        <v>248</v>
      </c>
      <c r="O2442" t="s">
        <v>79</v>
      </c>
      <c r="P2442" t="s">
        <v>3475</v>
      </c>
      <c r="Q2442" t="s"/>
      <c r="R2442" t="s">
        <v>80</v>
      </c>
      <c r="S2442" t="s">
        <v>3485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>
        <f>HYPERLINK("https://hotelmonitor-cachepage.eclerx.com/savepage/tk_15442499893223984_sr_2150.html","info")</f>
        <v/>
      </c>
      <c r="AA2442" t="n">
        <v>393710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89</v>
      </c>
      <c r="AO2442" t="s">
        <v>3486</v>
      </c>
      <c r="AP2442" t="n">
        <v>59</v>
      </c>
      <c r="AQ2442" t="s">
        <v>91</v>
      </c>
      <c r="AR2442" t="s">
        <v>1111</v>
      </c>
      <c r="AS2442" t="s"/>
      <c r="AT2442" t="s">
        <v>93</v>
      </c>
      <c r="AU2442" t="s"/>
      <c r="AV2442" t="s"/>
      <c r="AW2442" t="s"/>
      <c r="AX2442" t="s"/>
      <c r="AY2442" t="n">
        <v>2676013</v>
      </c>
      <c r="AZ2442" t="s">
        <v>3478</v>
      </c>
      <c r="BA2442" t="s"/>
      <c r="BB2442" t="n">
        <v>774191</v>
      </c>
      <c r="BC2442" t="n">
        <v>98.75702619552609</v>
      </c>
      <c r="BD2442" t="n">
        <v>8.054130615308241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95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3475</v>
      </c>
      <c r="F2443" t="n">
        <v>1908839</v>
      </c>
      <c r="G2443" t="s">
        <v>74</v>
      </c>
      <c r="H2443" t="s">
        <v>75</v>
      </c>
      <c r="I2443" t="s"/>
      <c r="J2443" t="s">
        <v>76</v>
      </c>
      <c r="K2443" t="n">
        <v>3449.37</v>
      </c>
      <c r="L2443" t="s">
        <v>77</v>
      </c>
      <c r="M2443" t="s"/>
      <c r="N2443" t="s">
        <v>248</v>
      </c>
      <c r="O2443" t="s">
        <v>79</v>
      </c>
      <c r="P2443" t="s">
        <v>3475</v>
      </c>
      <c r="Q2443" t="s"/>
      <c r="R2443" t="s">
        <v>80</v>
      </c>
      <c r="S2443" t="s">
        <v>3487</v>
      </c>
      <c r="T2443" t="s">
        <v>82</v>
      </c>
      <c r="U2443" t="s">
        <v>83</v>
      </c>
      <c r="V2443" t="s">
        <v>84</v>
      </c>
      <c r="W2443" t="s">
        <v>105</v>
      </c>
      <c r="X2443" t="s"/>
      <c r="Y2443" t="s">
        <v>86</v>
      </c>
      <c r="Z2443">
        <f>HYPERLINK("https://hotelmonitor-cachepage.eclerx.com/savepage/tk_15442499893223984_sr_2150.html","info")</f>
        <v/>
      </c>
      <c r="AA2443" t="n">
        <v>393710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89</v>
      </c>
      <c r="AO2443" t="s">
        <v>3488</v>
      </c>
      <c r="AP2443" t="n">
        <v>59</v>
      </c>
      <c r="AQ2443" t="s">
        <v>91</v>
      </c>
      <c r="AR2443" t="s">
        <v>1111</v>
      </c>
      <c r="AS2443" t="s"/>
      <c r="AT2443" t="s">
        <v>93</v>
      </c>
      <c r="AU2443" t="s"/>
      <c r="AV2443" t="s"/>
      <c r="AW2443" t="s"/>
      <c r="AX2443" t="s"/>
      <c r="AY2443" t="n">
        <v>2676013</v>
      </c>
      <c r="AZ2443" t="s">
        <v>3478</v>
      </c>
      <c r="BA2443" t="s"/>
      <c r="BB2443" t="n">
        <v>774191</v>
      </c>
      <c r="BC2443" t="n">
        <v>98.75702619552609</v>
      </c>
      <c r="BD2443" t="n">
        <v>8.054130615308241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95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3489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742.99</v>
      </c>
      <c r="L2444" t="s">
        <v>77</v>
      </c>
      <c r="M2444" t="s"/>
      <c r="N2444" t="s">
        <v>1751</v>
      </c>
      <c r="O2444" t="s">
        <v>79</v>
      </c>
      <c r="P2444" t="s">
        <v>3489</v>
      </c>
      <c r="Q2444" t="s"/>
      <c r="R2444" t="s">
        <v>115</v>
      </c>
      <c r="S2444" t="s">
        <v>1268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>
        <f>HYPERLINK("https://hotelmonitor-cachepage.eclerx.com/savepage/tk_15442506991193075_sr_2150.html","info")</f>
        <v/>
      </c>
      <c r="AA2444" t="n">
        <v>-3791838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361</v>
      </c>
      <c r="AQ2444" t="s">
        <v>91</v>
      </c>
      <c r="AR2444" t="s">
        <v>92</v>
      </c>
      <c r="AS2444" t="s"/>
      <c r="AT2444" t="s">
        <v>93</v>
      </c>
      <c r="AU2444" t="s"/>
      <c r="AV2444" t="s"/>
      <c r="AW2444" t="s"/>
      <c r="AX2444" t="s"/>
      <c r="AY2444" t="n">
        <v>3791838</v>
      </c>
      <c r="AZ2444" t="s">
        <v>3490</v>
      </c>
      <c r="BA2444" t="s"/>
      <c r="BB2444" t="n">
        <v>1761659</v>
      </c>
      <c r="BC2444" t="n">
        <v>98.91394</v>
      </c>
      <c r="BD2444" t="n">
        <v>8.06657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95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3489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836.45</v>
      </c>
      <c r="L2445" t="s">
        <v>77</v>
      </c>
      <c r="M2445" t="s"/>
      <c r="N2445" t="s">
        <v>3491</v>
      </c>
      <c r="O2445" t="s">
        <v>79</v>
      </c>
      <c r="P2445" t="s">
        <v>3489</v>
      </c>
      <c r="Q2445" t="s"/>
      <c r="R2445" t="s">
        <v>115</v>
      </c>
      <c r="S2445" t="s">
        <v>501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>
        <f>HYPERLINK("https://hotelmonitor-cachepage.eclerx.com/savepage/tk_15442506991193075_sr_2150.html","info")</f>
        <v/>
      </c>
      <c r="AA2445" t="n">
        <v>-3791838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361</v>
      </c>
      <c r="AQ2445" t="s">
        <v>91</v>
      </c>
      <c r="AR2445" t="s">
        <v>92</v>
      </c>
      <c r="AS2445" t="s"/>
      <c r="AT2445" t="s">
        <v>93</v>
      </c>
      <c r="AU2445" t="s"/>
      <c r="AV2445" t="s"/>
      <c r="AW2445" t="s"/>
      <c r="AX2445" t="s"/>
      <c r="AY2445" t="n">
        <v>3791838</v>
      </c>
      <c r="AZ2445" t="s">
        <v>3490</v>
      </c>
      <c r="BA2445" t="s"/>
      <c r="BB2445" t="n">
        <v>1761659</v>
      </c>
      <c r="BC2445" t="n">
        <v>98.91394</v>
      </c>
      <c r="BD2445" t="n">
        <v>8.06657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95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3489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929.91</v>
      </c>
      <c r="L2446" t="s">
        <v>77</v>
      </c>
      <c r="M2446" t="s"/>
      <c r="N2446" t="s">
        <v>447</v>
      </c>
      <c r="O2446" t="s">
        <v>79</v>
      </c>
      <c r="P2446" t="s">
        <v>3489</v>
      </c>
      <c r="Q2446" t="s"/>
      <c r="R2446" t="s">
        <v>115</v>
      </c>
      <c r="S2446" t="s">
        <v>654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>
        <f>HYPERLINK("https://hotelmonitor-cachepage.eclerx.com/savepage/tk_15442506991193075_sr_2150.html","info")</f>
        <v/>
      </c>
      <c r="AA2446" t="n">
        <v>-3791838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361</v>
      </c>
      <c r="AQ2446" t="s">
        <v>91</v>
      </c>
      <c r="AR2446" t="s">
        <v>92</v>
      </c>
      <c r="AS2446" t="s"/>
      <c r="AT2446" t="s">
        <v>93</v>
      </c>
      <c r="AU2446" t="s"/>
      <c r="AV2446" t="s"/>
      <c r="AW2446" t="s"/>
      <c r="AX2446" t="s"/>
      <c r="AY2446" t="n">
        <v>3791838</v>
      </c>
      <c r="AZ2446" t="s">
        <v>3490</v>
      </c>
      <c r="BA2446" t="s"/>
      <c r="BB2446" t="n">
        <v>1761659</v>
      </c>
      <c r="BC2446" t="n">
        <v>98.91394</v>
      </c>
      <c r="BD2446" t="n">
        <v>8.06657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95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3489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1116.82</v>
      </c>
      <c r="L2447" t="s">
        <v>77</v>
      </c>
      <c r="M2447" t="s"/>
      <c r="N2447" t="s">
        <v>3492</v>
      </c>
      <c r="O2447" t="s">
        <v>79</v>
      </c>
      <c r="P2447" t="s">
        <v>3489</v>
      </c>
      <c r="Q2447" t="s"/>
      <c r="R2447" t="s">
        <v>115</v>
      </c>
      <c r="S2447" t="s">
        <v>656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>
        <f>HYPERLINK("https://hotelmonitor-cachepage.eclerx.com/savepage/tk_15442506991193075_sr_2150.html","info")</f>
        <v/>
      </c>
      <c r="AA2447" t="n">
        <v>-3791838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361</v>
      </c>
      <c r="AQ2447" t="s">
        <v>91</v>
      </c>
      <c r="AR2447" t="s">
        <v>92</v>
      </c>
      <c r="AS2447" t="s"/>
      <c r="AT2447" t="s">
        <v>93</v>
      </c>
      <c r="AU2447" t="s"/>
      <c r="AV2447" t="s"/>
      <c r="AW2447" t="s"/>
      <c r="AX2447" t="s"/>
      <c r="AY2447" t="n">
        <v>3791838</v>
      </c>
      <c r="AZ2447" t="s">
        <v>3490</v>
      </c>
      <c r="BA2447" t="s"/>
      <c r="BB2447" t="n">
        <v>1761659</v>
      </c>
      <c r="BC2447" t="n">
        <v>98.91394</v>
      </c>
      <c r="BD2447" t="n">
        <v>8.06657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95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3493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579.21</v>
      </c>
      <c r="L2448" t="s">
        <v>77</v>
      </c>
      <c r="M2448" t="s"/>
      <c r="N2448" t="s">
        <v>3494</v>
      </c>
      <c r="O2448" t="s">
        <v>79</v>
      </c>
      <c r="P2448" t="s">
        <v>3493</v>
      </c>
      <c r="Q2448" t="s"/>
      <c r="R2448" t="s">
        <v>359</v>
      </c>
      <c r="S2448" t="s">
        <v>3495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>
        <f>HYPERLINK("https://hotelmonitor-cachepage.eclerx.com/savepage/tk_15442504142163033_sr_2150.html","info")</f>
        <v/>
      </c>
      <c r="AA2448" t="n">
        <v>-6327037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89</v>
      </c>
      <c r="AO2448" t="s">
        <v>3006</v>
      </c>
      <c r="AP2448" t="n">
        <v>247</v>
      </c>
      <c r="AQ2448" t="s">
        <v>91</v>
      </c>
      <c r="AR2448" t="s">
        <v>71</v>
      </c>
      <c r="AS2448" t="s"/>
      <c r="AT2448" t="s">
        <v>93</v>
      </c>
      <c r="AU2448" t="s"/>
      <c r="AV2448" t="s"/>
      <c r="AW2448" t="s"/>
      <c r="AX2448" t="s"/>
      <c r="AY2448" t="n">
        <v>6327037</v>
      </c>
      <c r="AZ2448" t="s">
        <v>3496</v>
      </c>
      <c r="BA2448" t="s"/>
      <c r="BB2448" t="n">
        <v>1094590</v>
      </c>
      <c r="BC2448" t="n">
        <v>98.9064350277022</v>
      </c>
      <c r="BD2448" t="n">
        <v>8.08382021406808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95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3497</v>
      </c>
      <c r="F2449" t="n">
        <v>5311109</v>
      </c>
      <c r="G2449" t="s">
        <v>74</v>
      </c>
      <c r="H2449" t="s">
        <v>75</v>
      </c>
      <c r="I2449" t="s"/>
      <c r="J2449" t="s">
        <v>76</v>
      </c>
      <c r="K2449" t="n">
        <v>889.42</v>
      </c>
      <c r="L2449" t="s">
        <v>77</v>
      </c>
      <c r="M2449" t="s"/>
      <c r="N2449" t="s">
        <v>103</v>
      </c>
      <c r="O2449" t="s">
        <v>79</v>
      </c>
      <c r="P2449" t="s">
        <v>3497</v>
      </c>
      <c r="Q2449" t="s"/>
      <c r="R2449" t="s">
        <v>80</v>
      </c>
      <c r="S2449" t="s">
        <v>3498</v>
      </c>
      <c r="T2449" t="s">
        <v>82</v>
      </c>
      <c r="U2449" t="s">
        <v>83</v>
      </c>
      <c r="V2449" t="s">
        <v>84</v>
      </c>
      <c r="W2449" t="s">
        <v>105</v>
      </c>
      <c r="X2449" t="s"/>
      <c r="Y2449" t="s">
        <v>86</v>
      </c>
      <c r="Z2449">
        <f>HYPERLINK("https://hotelmonitor-cachepage.eclerx.com/savepage/tk_15442500335443563_sr_2150.html","info")</f>
        <v/>
      </c>
      <c r="AA2449" t="n">
        <v>256670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89</v>
      </c>
      <c r="AO2449" t="s">
        <v>3499</v>
      </c>
      <c r="AP2449" t="n">
        <v>81</v>
      </c>
      <c r="AQ2449" t="s">
        <v>91</v>
      </c>
      <c r="AR2449" t="s">
        <v>71</v>
      </c>
      <c r="AS2449" t="s"/>
      <c r="AT2449" t="s">
        <v>93</v>
      </c>
      <c r="AU2449" t="s"/>
      <c r="AV2449" t="s"/>
      <c r="AW2449" t="s"/>
      <c r="AX2449" t="s"/>
      <c r="AY2449" t="n">
        <v>2061580</v>
      </c>
      <c r="AZ2449" t="s">
        <v>3500</v>
      </c>
      <c r="BA2449" t="s"/>
      <c r="BB2449" t="n">
        <v>96982</v>
      </c>
      <c r="BC2449" t="n">
        <v>98.9140856266022</v>
      </c>
      <c r="BD2449" t="n">
        <v>8.06648498543583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95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3497</v>
      </c>
      <c r="F2450" t="n">
        <v>5311109</v>
      </c>
      <c r="G2450" t="s">
        <v>74</v>
      </c>
      <c r="H2450" t="s">
        <v>75</v>
      </c>
      <c r="I2450" t="s"/>
      <c r="J2450" t="s">
        <v>76</v>
      </c>
      <c r="K2450" t="n">
        <v>1151.6</v>
      </c>
      <c r="L2450" t="s">
        <v>77</v>
      </c>
      <c r="M2450" t="s"/>
      <c r="N2450" t="s">
        <v>103</v>
      </c>
      <c r="O2450" t="s">
        <v>79</v>
      </c>
      <c r="P2450" t="s">
        <v>3497</v>
      </c>
      <c r="Q2450" t="s"/>
      <c r="R2450" t="s">
        <v>80</v>
      </c>
      <c r="S2450" t="s">
        <v>2384</v>
      </c>
      <c r="T2450" t="s">
        <v>82</v>
      </c>
      <c r="U2450" t="s">
        <v>83</v>
      </c>
      <c r="V2450" t="s">
        <v>84</v>
      </c>
      <c r="W2450" t="s">
        <v>105</v>
      </c>
      <c r="X2450" t="s"/>
      <c r="Y2450" t="s">
        <v>86</v>
      </c>
      <c r="Z2450">
        <f>HYPERLINK("https://hotelmonitor-cachepage.eclerx.com/savepage/tk_15442500335443563_sr_2150.html","info")</f>
        <v/>
      </c>
      <c r="AA2450" t="n">
        <v>256670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89</v>
      </c>
      <c r="AO2450" t="s">
        <v>3255</v>
      </c>
      <c r="AP2450" t="n">
        <v>81</v>
      </c>
      <c r="AQ2450" t="s">
        <v>91</v>
      </c>
      <c r="AR2450" t="s">
        <v>92</v>
      </c>
      <c r="AS2450" t="s"/>
      <c r="AT2450" t="s">
        <v>93</v>
      </c>
      <c r="AU2450" t="s"/>
      <c r="AV2450" t="s"/>
      <c r="AW2450" t="s"/>
      <c r="AX2450" t="s"/>
      <c r="AY2450" t="n">
        <v>2061580</v>
      </c>
      <c r="AZ2450" t="s">
        <v>3500</v>
      </c>
      <c r="BA2450" t="s"/>
      <c r="BB2450" t="n">
        <v>96982</v>
      </c>
      <c r="BC2450" t="n">
        <v>98.9140856266022</v>
      </c>
      <c r="BD2450" t="n">
        <v>8.06648498543583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95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3497</v>
      </c>
      <c r="F2451" t="n">
        <v>5311109</v>
      </c>
      <c r="G2451" t="s">
        <v>74</v>
      </c>
      <c r="H2451" t="s">
        <v>75</v>
      </c>
      <c r="I2451" t="s"/>
      <c r="J2451" t="s">
        <v>76</v>
      </c>
      <c r="K2451" t="n">
        <v>1028.98</v>
      </c>
      <c r="L2451" t="s">
        <v>77</v>
      </c>
      <c r="M2451" t="s"/>
      <c r="N2451" t="s">
        <v>3501</v>
      </c>
      <c r="O2451" t="s">
        <v>79</v>
      </c>
      <c r="P2451" t="s">
        <v>3497</v>
      </c>
      <c r="Q2451" t="s"/>
      <c r="R2451" t="s">
        <v>80</v>
      </c>
      <c r="S2451" t="s">
        <v>3502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>
        <f>HYPERLINK("https://hotelmonitor-cachepage.eclerx.com/savepage/tk_15442500335443563_sr_2150.html","info")</f>
        <v/>
      </c>
      <c r="AA2451" t="n">
        <v>256670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89</v>
      </c>
      <c r="AO2451" t="s">
        <v>3503</v>
      </c>
      <c r="AP2451" t="n">
        <v>81</v>
      </c>
      <c r="AQ2451" t="s">
        <v>91</v>
      </c>
      <c r="AR2451" t="s">
        <v>71</v>
      </c>
      <c r="AS2451" t="s"/>
      <c r="AT2451" t="s">
        <v>93</v>
      </c>
      <c r="AU2451" t="s"/>
      <c r="AV2451" t="s"/>
      <c r="AW2451" t="s"/>
      <c r="AX2451" t="s"/>
      <c r="AY2451" t="n">
        <v>2061580</v>
      </c>
      <c r="AZ2451" t="s">
        <v>3500</v>
      </c>
      <c r="BA2451" t="s"/>
      <c r="BB2451" t="n">
        <v>96982</v>
      </c>
      <c r="BC2451" t="n">
        <v>98.9140856266022</v>
      </c>
      <c r="BD2451" t="n">
        <v>8.06648498543583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95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3497</v>
      </c>
      <c r="F2452" t="n">
        <v>5311109</v>
      </c>
      <c r="G2452" t="s">
        <v>74</v>
      </c>
      <c r="H2452" t="s">
        <v>75</v>
      </c>
      <c r="I2452" t="s"/>
      <c r="J2452" t="s">
        <v>76</v>
      </c>
      <c r="K2452" t="n">
        <v>1251.94</v>
      </c>
      <c r="L2452" t="s">
        <v>77</v>
      </c>
      <c r="M2452" t="s"/>
      <c r="N2452" t="s">
        <v>3501</v>
      </c>
      <c r="O2452" t="s">
        <v>79</v>
      </c>
      <c r="P2452" t="s">
        <v>3497</v>
      </c>
      <c r="Q2452" t="s"/>
      <c r="R2452" t="s">
        <v>80</v>
      </c>
      <c r="S2452" t="s">
        <v>3504</v>
      </c>
      <c r="T2452" t="s">
        <v>82</v>
      </c>
      <c r="U2452" t="s">
        <v>83</v>
      </c>
      <c r="V2452" t="s">
        <v>84</v>
      </c>
      <c r="W2452" t="s">
        <v>105</v>
      </c>
      <c r="X2452" t="s"/>
      <c r="Y2452" t="s">
        <v>86</v>
      </c>
      <c r="Z2452">
        <f>HYPERLINK("https://hotelmonitor-cachepage.eclerx.com/savepage/tk_15442500335443563_sr_2150.html","info")</f>
        <v/>
      </c>
      <c r="AA2452" t="n">
        <v>256670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89</v>
      </c>
      <c r="AO2452" t="s">
        <v>3505</v>
      </c>
      <c r="AP2452" t="n">
        <v>81</v>
      </c>
      <c r="AQ2452" t="s">
        <v>91</v>
      </c>
      <c r="AR2452" t="s">
        <v>71</v>
      </c>
      <c r="AS2452" t="s"/>
      <c r="AT2452" t="s">
        <v>93</v>
      </c>
      <c r="AU2452" t="s"/>
      <c r="AV2452" t="s"/>
      <c r="AW2452" t="s"/>
      <c r="AX2452" t="s"/>
      <c r="AY2452" t="n">
        <v>2061580</v>
      </c>
      <c r="AZ2452" t="s">
        <v>3500</v>
      </c>
      <c r="BA2452" t="s"/>
      <c r="BB2452" t="n">
        <v>96982</v>
      </c>
      <c r="BC2452" t="n">
        <v>98.9140856266022</v>
      </c>
      <c r="BD2452" t="n">
        <v>8.06648498543583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95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3497</v>
      </c>
      <c r="F2453" t="n">
        <v>5311109</v>
      </c>
      <c r="G2453" t="s">
        <v>74</v>
      </c>
      <c r="H2453" t="s">
        <v>75</v>
      </c>
      <c r="I2453" t="s"/>
      <c r="J2453" t="s">
        <v>76</v>
      </c>
      <c r="K2453" t="n">
        <v>1332.3</v>
      </c>
      <c r="L2453" t="s">
        <v>77</v>
      </c>
      <c r="M2453" t="s"/>
      <c r="N2453" t="s">
        <v>3501</v>
      </c>
      <c r="O2453" t="s">
        <v>79</v>
      </c>
      <c r="P2453" t="s">
        <v>3497</v>
      </c>
      <c r="Q2453" t="s"/>
      <c r="R2453" t="s">
        <v>80</v>
      </c>
      <c r="S2453" t="s">
        <v>3506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>
        <f>HYPERLINK("https://hotelmonitor-cachepage.eclerx.com/savepage/tk_15442500335443563_sr_2150.html","info")</f>
        <v/>
      </c>
      <c r="AA2453" t="n">
        <v>256670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89</v>
      </c>
      <c r="AO2453" t="s">
        <v>931</v>
      </c>
      <c r="AP2453" t="n">
        <v>81</v>
      </c>
      <c r="AQ2453" t="s">
        <v>91</v>
      </c>
      <c r="AR2453" t="s">
        <v>92</v>
      </c>
      <c r="AS2453" t="s"/>
      <c r="AT2453" t="s">
        <v>93</v>
      </c>
      <c r="AU2453" t="s"/>
      <c r="AV2453" t="s"/>
      <c r="AW2453" t="s"/>
      <c r="AX2453" t="s"/>
      <c r="AY2453" t="n">
        <v>2061580</v>
      </c>
      <c r="AZ2453" t="s">
        <v>3500</v>
      </c>
      <c r="BA2453" t="s"/>
      <c r="BB2453" t="n">
        <v>96982</v>
      </c>
      <c r="BC2453" t="n">
        <v>98.9140856266022</v>
      </c>
      <c r="BD2453" t="n">
        <v>8.06648498543583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95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3497</v>
      </c>
      <c r="F2454" t="n">
        <v>5311109</v>
      </c>
      <c r="G2454" t="s">
        <v>74</v>
      </c>
      <c r="H2454" t="s">
        <v>75</v>
      </c>
      <c r="I2454" t="s"/>
      <c r="J2454" t="s">
        <v>76</v>
      </c>
      <c r="K2454" t="n">
        <v>1603.67</v>
      </c>
      <c r="L2454" t="s">
        <v>77</v>
      </c>
      <c r="M2454" t="s"/>
      <c r="N2454" t="s">
        <v>3501</v>
      </c>
      <c r="O2454" t="s">
        <v>79</v>
      </c>
      <c r="P2454" t="s">
        <v>3497</v>
      </c>
      <c r="Q2454" t="s"/>
      <c r="R2454" t="s">
        <v>80</v>
      </c>
      <c r="S2454" t="s">
        <v>3507</v>
      </c>
      <c r="T2454" t="s">
        <v>82</v>
      </c>
      <c r="U2454" t="s">
        <v>83</v>
      </c>
      <c r="V2454" t="s">
        <v>84</v>
      </c>
      <c r="W2454" t="s">
        <v>105</v>
      </c>
      <c r="X2454" t="s"/>
      <c r="Y2454" t="s">
        <v>86</v>
      </c>
      <c r="Z2454">
        <f>HYPERLINK("https://hotelmonitor-cachepage.eclerx.com/savepage/tk_15442500335443563_sr_2150.html","info")</f>
        <v/>
      </c>
      <c r="AA2454" t="n">
        <v>256670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89</v>
      </c>
      <c r="AO2454" t="s">
        <v>3098</v>
      </c>
      <c r="AP2454" t="n">
        <v>81</v>
      </c>
      <c r="AQ2454" t="s">
        <v>91</v>
      </c>
      <c r="AR2454" t="s">
        <v>92</v>
      </c>
      <c r="AS2454" t="s"/>
      <c r="AT2454" t="s">
        <v>93</v>
      </c>
      <c r="AU2454" t="s"/>
      <c r="AV2454" t="s"/>
      <c r="AW2454" t="s"/>
      <c r="AX2454" t="s"/>
      <c r="AY2454" t="n">
        <v>2061580</v>
      </c>
      <c r="AZ2454" t="s">
        <v>3500</v>
      </c>
      <c r="BA2454" t="s"/>
      <c r="BB2454" t="n">
        <v>96982</v>
      </c>
      <c r="BC2454" t="n">
        <v>98.9140856266022</v>
      </c>
      <c r="BD2454" t="n">
        <v>8.06648498543583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95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3508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546.29</v>
      </c>
      <c r="L2455" t="s">
        <v>77</v>
      </c>
      <c r="M2455" t="s"/>
      <c r="N2455" t="s">
        <v>1945</v>
      </c>
      <c r="O2455" t="s">
        <v>79</v>
      </c>
      <c r="P2455" t="s">
        <v>3508</v>
      </c>
      <c r="Q2455" t="s"/>
      <c r="R2455" t="s">
        <v>237</v>
      </c>
      <c r="S2455" t="s">
        <v>3509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>
        <f>HYPERLINK("https://hotelmonitor-cachepage.eclerx.com/savepage/tk_15442505172539742_sr_2150.html","info")</f>
        <v/>
      </c>
      <c r="AA2455" t="n">
        <v>-3791861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285</v>
      </c>
      <c r="AQ2455" t="s">
        <v>91</v>
      </c>
      <c r="AR2455" t="s">
        <v>92</v>
      </c>
      <c r="AS2455" t="s"/>
      <c r="AT2455" t="s">
        <v>93</v>
      </c>
      <c r="AU2455" t="s"/>
      <c r="AV2455" t="s"/>
      <c r="AW2455" t="s"/>
      <c r="AX2455" t="s"/>
      <c r="AY2455" t="n">
        <v>3791861</v>
      </c>
      <c r="AZ2455" t="s">
        <v>3510</v>
      </c>
      <c r="BA2455" t="s"/>
      <c r="BB2455" t="n">
        <v>1809254</v>
      </c>
      <c r="BC2455" t="n">
        <v>98.9352428913116</v>
      </c>
      <c r="BD2455" t="n">
        <v>8.048479135438271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95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3508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638.89</v>
      </c>
      <c r="L2456" t="s">
        <v>77</v>
      </c>
      <c r="M2456" t="s"/>
      <c r="N2456" t="s">
        <v>722</v>
      </c>
      <c r="O2456" t="s">
        <v>79</v>
      </c>
      <c r="P2456" t="s">
        <v>3508</v>
      </c>
      <c r="Q2456" t="s"/>
      <c r="R2456" t="s">
        <v>237</v>
      </c>
      <c r="S2456" t="s">
        <v>3511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>
        <f>HYPERLINK("https://hotelmonitor-cachepage.eclerx.com/savepage/tk_15442505172539742_sr_2150.html","info")</f>
        <v/>
      </c>
      <c r="AA2456" t="n">
        <v>-3791861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285</v>
      </c>
      <c r="AQ2456" t="s">
        <v>91</v>
      </c>
      <c r="AR2456" t="s">
        <v>92</v>
      </c>
      <c r="AS2456" t="s"/>
      <c r="AT2456" t="s">
        <v>93</v>
      </c>
      <c r="AU2456" t="s"/>
      <c r="AV2456" t="s"/>
      <c r="AW2456" t="s"/>
      <c r="AX2456" t="s"/>
      <c r="AY2456" t="n">
        <v>3791861</v>
      </c>
      <c r="AZ2456" t="s">
        <v>3510</v>
      </c>
      <c r="BA2456" t="s"/>
      <c r="BB2456" t="n">
        <v>1809254</v>
      </c>
      <c r="BC2456" t="n">
        <v>98.9352428913116</v>
      </c>
      <c r="BD2456" t="n">
        <v>8.048479135438271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95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3512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823.78</v>
      </c>
      <c r="L2457" t="s">
        <v>77</v>
      </c>
      <c r="M2457" t="s"/>
      <c r="N2457" t="s">
        <v>2678</v>
      </c>
      <c r="O2457" t="s">
        <v>79</v>
      </c>
      <c r="P2457" t="s">
        <v>3512</v>
      </c>
      <c r="Q2457" t="s"/>
      <c r="R2457" t="s">
        <v>115</v>
      </c>
      <c r="S2457" t="s">
        <v>3513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>
        <f>HYPERLINK("https://hotelmonitor-cachepage.eclerx.com/savepage/tk_15442499037325795_sr_2150.html","info")</f>
        <v/>
      </c>
      <c r="AA2457" t="n">
        <v>-2995081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89</v>
      </c>
      <c r="AO2457" t="s">
        <v>3514</v>
      </c>
      <c r="AP2457" t="n">
        <v>20</v>
      </c>
      <c r="AQ2457" t="s">
        <v>91</v>
      </c>
      <c r="AR2457" t="s">
        <v>71</v>
      </c>
      <c r="AS2457" t="s"/>
      <c r="AT2457" t="s">
        <v>93</v>
      </c>
      <c r="AU2457" t="s"/>
      <c r="AV2457" t="s"/>
      <c r="AW2457" t="s"/>
      <c r="AX2457" t="s"/>
      <c r="AY2457" t="n">
        <v>2995081</v>
      </c>
      <c r="AZ2457" t="s">
        <v>3515</v>
      </c>
      <c r="BA2457" t="s"/>
      <c r="BB2457" t="n">
        <v>428291</v>
      </c>
      <c r="BC2457" t="n">
        <v>99.0014505386353</v>
      </c>
      <c r="BD2457" t="n">
        <v>8.067366667243901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95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3512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930.96</v>
      </c>
      <c r="L2458" t="s">
        <v>77</v>
      </c>
      <c r="M2458" t="s"/>
      <c r="N2458" t="s">
        <v>2678</v>
      </c>
      <c r="O2458" t="s">
        <v>79</v>
      </c>
      <c r="P2458" t="s">
        <v>3512</v>
      </c>
      <c r="Q2458" t="s"/>
      <c r="R2458" t="s">
        <v>115</v>
      </c>
      <c r="S2458" t="s">
        <v>3516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>
        <f>HYPERLINK("https://hotelmonitor-cachepage.eclerx.com/savepage/tk_15442499037325795_sr_2150.html","info")</f>
        <v/>
      </c>
      <c r="AA2458" t="n">
        <v>-2995081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89</v>
      </c>
      <c r="AO2458" t="s">
        <v>3517</v>
      </c>
      <c r="AP2458" t="n">
        <v>20</v>
      </c>
      <c r="AQ2458" t="s">
        <v>91</v>
      </c>
      <c r="AR2458" t="s">
        <v>71</v>
      </c>
      <c r="AS2458" t="s"/>
      <c r="AT2458" t="s">
        <v>93</v>
      </c>
      <c r="AU2458" t="s"/>
      <c r="AV2458" t="s"/>
      <c r="AW2458" t="s"/>
      <c r="AX2458" t="s"/>
      <c r="AY2458" t="n">
        <v>2995081</v>
      </c>
      <c r="AZ2458" t="s">
        <v>3515</v>
      </c>
      <c r="BA2458" t="s"/>
      <c r="BB2458" t="n">
        <v>428291</v>
      </c>
      <c r="BC2458" t="n">
        <v>99.0014505386353</v>
      </c>
      <c r="BD2458" t="n">
        <v>8.067366667243901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95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3512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1001.68</v>
      </c>
      <c r="L2459" t="s">
        <v>77</v>
      </c>
      <c r="M2459" t="s"/>
      <c r="N2459" t="s">
        <v>2678</v>
      </c>
      <c r="O2459" t="s">
        <v>79</v>
      </c>
      <c r="P2459" t="s">
        <v>3512</v>
      </c>
      <c r="Q2459" t="s"/>
      <c r="R2459" t="s">
        <v>115</v>
      </c>
      <c r="S2459" t="s">
        <v>2832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>
        <f>HYPERLINK("https://hotelmonitor-cachepage.eclerx.com/savepage/tk_15442499037325795_sr_2150.html","info")</f>
        <v/>
      </c>
      <c r="AA2459" t="n">
        <v>-2995081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89</v>
      </c>
      <c r="AO2459" t="s">
        <v>1970</v>
      </c>
      <c r="AP2459" t="n">
        <v>20</v>
      </c>
      <c r="AQ2459" t="s">
        <v>91</v>
      </c>
      <c r="AR2459" t="s">
        <v>71</v>
      </c>
      <c r="AS2459" t="s"/>
      <c r="AT2459" t="s">
        <v>93</v>
      </c>
      <c r="AU2459" t="s"/>
      <c r="AV2459" t="s"/>
      <c r="AW2459" t="s"/>
      <c r="AX2459" t="s"/>
      <c r="AY2459" t="n">
        <v>2995081</v>
      </c>
      <c r="AZ2459" t="s">
        <v>3515</v>
      </c>
      <c r="BA2459" t="s"/>
      <c r="BB2459" t="n">
        <v>428291</v>
      </c>
      <c r="BC2459" t="n">
        <v>99.0014505386353</v>
      </c>
      <c r="BD2459" t="n">
        <v>8.067366667243901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95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3512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1049.68</v>
      </c>
      <c r="L2460" t="s">
        <v>77</v>
      </c>
      <c r="M2460" t="s"/>
      <c r="N2460" t="s">
        <v>1370</v>
      </c>
      <c r="O2460" t="s">
        <v>79</v>
      </c>
      <c r="P2460" t="s">
        <v>3512</v>
      </c>
      <c r="Q2460" t="s"/>
      <c r="R2460" t="s">
        <v>115</v>
      </c>
      <c r="S2460" t="s">
        <v>3518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>
        <f>HYPERLINK("https://hotelmonitor-cachepage.eclerx.com/savepage/tk_15442499037325795_sr_2150.html","info")</f>
        <v/>
      </c>
      <c r="AA2460" t="n">
        <v>-2995081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89</v>
      </c>
      <c r="AO2460" t="s">
        <v>3519</v>
      </c>
      <c r="AP2460" t="n">
        <v>20</v>
      </c>
      <c r="AQ2460" t="s">
        <v>91</v>
      </c>
      <c r="AR2460" t="s">
        <v>71</v>
      </c>
      <c r="AS2460" t="s"/>
      <c r="AT2460" t="s">
        <v>93</v>
      </c>
      <c r="AU2460" t="s"/>
      <c r="AV2460" t="s"/>
      <c r="AW2460" t="s"/>
      <c r="AX2460" t="s"/>
      <c r="AY2460" t="n">
        <v>2995081</v>
      </c>
      <c r="AZ2460" t="s">
        <v>3515</v>
      </c>
      <c r="BA2460" t="s"/>
      <c r="BB2460" t="n">
        <v>428291</v>
      </c>
      <c r="BC2460" t="n">
        <v>99.0014505386353</v>
      </c>
      <c r="BD2460" t="n">
        <v>8.067366667243901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95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3512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1173.48</v>
      </c>
      <c r="L2461" t="s">
        <v>77</v>
      </c>
      <c r="M2461" t="s"/>
      <c r="N2461" t="s">
        <v>1370</v>
      </c>
      <c r="O2461" t="s">
        <v>79</v>
      </c>
      <c r="P2461" t="s">
        <v>3512</v>
      </c>
      <c r="Q2461" t="s"/>
      <c r="R2461" t="s">
        <v>115</v>
      </c>
      <c r="S2461" t="s">
        <v>3520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>
        <f>HYPERLINK("https://hotelmonitor-cachepage.eclerx.com/savepage/tk_15442499037325795_sr_2150.html","info")</f>
        <v/>
      </c>
      <c r="AA2461" t="n">
        <v>-2995081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89</v>
      </c>
      <c r="AO2461" t="s">
        <v>3521</v>
      </c>
      <c r="AP2461" t="n">
        <v>20</v>
      </c>
      <c r="AQ2461" t="s">
        <v>91</v>
      </c>
      <c r="AR2461" t="s">
        <v>71</v>
      </c>
      <c r="AS2461" t="s"/>
      <c r="AT2461" t="s">
        <v>93</v>
      </c>
      <c r="AU2461" t="s"/>
      <c r="AV2461" t="s"/>
      <c r="AW2461" t="s"/>
      <c r="AX2461" t="s"/>
      <c r="AY2461" t="n">
        <v>2995081</v>
      </c>
      <c r="AZ2461" t="s">
        <v>3515</v>
      </c>
      <c r="BA2461" t="s"/>
      <c r="BB2461" t="n">
        <v>428291</v>
      </c>
      <c r="BC2461" t="n">
        <v>99.0014505386353</v>
      </c>
      <c r="BD2461" t="n">
        <v>8.067366667243901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95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3512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1256.59</v>
      </c>
      <c r="L2462" t="s">
        <v>77</v>
      </c>
      <c r="M2462" t="s"/>
      <c r="N2462" t="s">
        <v>1370</v>
      </c>
      <c r="O2462" t="s">
        <v>79</v>
      </c>
      <c r="P2462" t="s">
        <v>3512</v>
      </c>
      <c r="Q2462" t="s"/>
      <c r="R2462" t="s">
        <v>115</v>
      </c>
      <c r="S2462" t="s">
        <v>3522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>
        <f>HYPERLINK("https://hotelmonitor-cachepage.eclerx.com/savepage/tk_15442499037325795_sr_2150.html","info")</f>
        <v/>
      </c>
      <c r="AA2462" t="n">
        <v>-2995081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89</v>
      </c>
      <c r="AO2462" t="s">
        <v>2187</v>
      </c>
      <c r="AP2462" t="n">
        <v>20</v>
      </c>
      <c r="AQ2462" t="s">
        <v>91</v>
      </c>
      <c r="AR2462" t="s">
        <v>92</v>
      </c>
      <c r="AS2462" t="s"/>
      <c r="AT2462" t="s">
        <v>93</v>
      </c>
      <c r="AU2462" t="s"/>
      <c r="AV2462" t="s"/>
      <c r="AW2462" t="s"/>
      <c r="AX2462" t="s"/>
      <c r="AY2462" t="n">
        <v>2995081</v>
      </c>
      <c r="AZ2462" t="s">
        <v>3515</v>
      </c>
      <c r="BA2462" t="s"/>
      <c r="BB2462" t="n">
        <v>428291</v>
      </c>
      <c r="BC2462" t="n">
        <v>99.0014505386353</v>
      </c>
      <c r="BD2462" t="n">
        <v>8.067366667243901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95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3512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1053.53</v>
      </c>
      <c r="L2463" t="s">
        <v>77</v>
      </c>
      <c r="M2463" t="s"/>
      <c r="N2463" t="s">
        <v>157</v>
      </c>
      <c r="O2463" t="s">
        <v>79</v>
      </c>
      <c r="P2463" t="s">
        <v>3512</v>
      </c>
      <c r="Q2463" t="s"/>
      <c r="R2463" t="s">
        <v>115</v>
      </c>
      <c r="S2463" t="s">
        <v>3523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>
        <f>HYPERLINK("https://hotelmonitor-cachepage.eclerx.com/savepage/tk_15442499037325795_sr_2150.html","info")</f>
        <v/>
      </c>
      <c r="AA2463" t="n">
        <v>-2995081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20</v>
      </c>
      <c r="AQ2463" t="s">
        <v>91</v>
      </c>
      <c r="AR2463" t="s">
        <v>92</v>
      </c>
      <c r="AS2463" t="s"/>
      <c r="AT2463" t="s">
        <v>93</v>
      </c>
      <c r="AU2463" t="s"/>
      <c r="AV2463" t="s"/>
      <c r="AW2463" t="s"/>
      <c r="AX2463" t="s"/>
      <c r="AY2463" t="n">
        <v>2995081</v>
      </c>
      <c r="AZ2463" t="s">
        <v>3515</v>
      </c>
      <c r="BA2463" t="s"/>
      <c r="BB2463" t="n">
        <v>428291</v>
      </c>
      <c r="BC2463" t="n">
        <v>99.0014505386353</v>
      </c>
      <c r="BD2463" t="n">
        <v>8.067366667243901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95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3512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1799.86</v>
      </c>
      <c r="L2464" t="s">
        <v>77</v>
      </c>
      <c r="M2464" t="s"/>
      <c r="N2464" t="s">
        <v>3524</v>
      </c>
      <c r="O2464" t="s">
        <v>79</v>
      </c>
      <c r="P2464" t="s">
        <v>3512</v>
      </c>
      <c r="Q2464" t="s"/>
      <c r="R2464" t="s">
        <v>115</v>
      </c>
      <c r="S2464" t="s">
        <v>3525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>
        <f>HYPERLINK("https://hotelmonitor-cachepage.eclerx.com/savepage/tk_15442499037325795_sr_2150.html","info")</f>
        <v/>
      </c>
      <c r="AA2464" t="n">
        <v>-2995081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89</v>
      </c>
      <c r="AO2464" t="s">
        <v>3526</v>
      </c>
      <c r="AP2464" t="n">
        <v>20</v>
      </c>
      <c r="AQ2464" t="s">
        <v>91</v>
      </c>
      <c r="AR2464" t="s">
        <v>71</v>
      </c>
      <c r="AS2464" t="s"/>
      <c r="AT2464" t="s">
        <v>93</v>
      </c>
      <c r="AU2464" t="s"/>
      <c r="AV2464" t="s"/>
      <c r="AW2464" t="s"/>
      <c r="AX2464" t="s"/>
      <c r="AY2464" t="n">
        <v>2995081</v>
      </c>
      <c r="AZ2464" t="s">
        <v>3515</v>
      </c>
      <c r="BA2464" t="s"/>
      <c r="BB2464" t="n">
        <v>428291</v>
      </c>
      <c r="BC2464" t="n">
        <v>99.0014505386353</v>
      </c>
      <c r="BD2464" t="n">
        <v>8.067366667243901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95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3512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2034.03</v>
      </c>
      <c r="L2465" t="s">
        <v>77</v>
      </c>
      <c r="M2465" t="s"/>
      <c r="N2465" t="s">
        <v>3524</v>
      </c>
      <c r="O2465" t="s">
        <v>79</v>
      </c>
      <c r="P2465" t="s">
        <v>3512</v>
      </c>
      <c r="Q2465" t="s"/>
      <c r="R2465" t="s">
        <v>115</v>
      </c>
      <c r="S2465" t="s">
        <v>3527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>
        <f>HYPERLINK("https://hotelmonitor-cachepage.eclerx.com/savepage/tk_15442499037325795_sr_2150.html","info")</f>
        <v/>
      </c>
      <c r="AA2465" t="n">
        <v>-2995081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89</v>
      </c>
      <c r="AO2465" t="s">
        <v>3528</v>
      </c>
      <c r="AP2465" t="n">
        <v>20</v>
      </c>
      <c r="AQ2465" t="s">
        <v>91</v>
      </c>
      <c r="AR2465" t="s">
        <v>71</v>
      </c>
      <c r="AS2465" t="s"/>
      <c r="AT2465" t="s">
        <v>93</v>
      </c>
      <c r="AU2465" t="s"/>
      <c r="AV2465" t="s"/>
      <c r="AW2465" t="s"/>
      <c r="AX2465" t="s"/>
      <c r="AY2465" t="n">
        <v>2995081</v>
      </c>
      <c r="AZ2465" t="s">
        <v>3515</v>
      </c>
      <c r="BA2465" t="s"/>
      <c r="BB2465" t="n">
        <v>428291</v>
      </c>
      <c r="BC2465" t="n">
        <v>99.0014505386353</v>
      </c>
      <c r="BD2465" t="n">
        <v>8.067366667243901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95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3512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2188.55</v>
      </c>
      <c r="L2466" t="s">
        <v>77</v>
      </c>
      <c r="M2466" t="s"/>
      <c r="N2466" t="s">
        <v>3524</v>
      </c>
      <c r="O2466" t="s">
        <v>79</v>
      </c>
      <c r="P2466" t="s">
        <v>3512</v>
      </c>
      <c r="Q2466" t="s"/>
      <c r="R2466" t="s">
        <v>115</v>
      </c>
      <c r="S2466" t="s">
        <v>1043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HYPERLINK("https://hotelmonitor-cachepage.eclerx.com/savepage/tk_15442499037325795_sr_2150.html","info")</f>
        <v/>
      </c>
      <c r="AA2466" t="n">
        <v>-2995081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89</v>
      </c>
      <c r="AO2466" t="s">
        <v>1003</v>
      </c>
      <c r="AP2466" t="n">
        <v>20</v>
      </c>
      <c r="AQ2466" t="s">
        <v>91</v>
      </c>
      <c r="AR2466" t="s">
        <v>71</v>
      </c>
      <c r="AS2466" t="s"/>
      <c r="AT2466" t="s">
        <v>93</v>
      </c>
      <c r="AU2466" t="s"/>
      <c r="AV2466" t="s"/>
      <c r="AW2466" t="s"/>
      <c r="AX2466" t="s"/>
      <c r="AY2466" t="n">
        <v>2995081</v>
      </c>
      <c r="AZ2466" t="s">
        <v>3515</v>
      </c>
      <c r="BA2466" t="s"/>
      <c r="BB2466" t="n">
        <v>428291</v>
      </c>
      <c r="BC2466" t="n">
        <v>99.0014505386353</v>
      </c>
      <c r="BD2466" t="n">
        <v>8.067366667243901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95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3529</v>
      </c>
      <c r="F2467" t="n">
        <v>6670774</v>
      </c>
      <c r="G2467" t="s">
        <v>74</v>
      </c>
      <c r="H2467" t="s">
        <v>75</v>
      </c>
      <c r="I2467" t="s"/>
      <c r="J2467" t="s">
        <v>76</v>
      </c>
      <c r="K2467" t="n">
        <v>1261.01</v>
      </c>
      <c r="L2467" t="s">
        <v>77</v>
      </c>
      <c r="M2467" t="s"/>
      <c r="N2467" t="s">
        <v>3530</v>
      </c>
      <c r="O2467" t="s">
        <v>79</v>
      </c>
      <c r="P2467" t="s">
        <v>3531</v>
      </c>
      <c r="Q2467" t="s"/>
      <c r="R2467" t="s">
        <v>148</v>
      </c>
      <c r="S2467" t="s">
        <v>3532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HYPERLINK("https://hotelmonitor-cachepage.eclerx.com/savepage/tk_1544249930363155_sr_2150.html","info")</f>
        <v/>
      </c>
      <c r="AA2467" t="n">
        <v>626455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89</v>
      </c>
      <c r="AO2467" t="s">
        <v>3533</v>
      </c>
      <c r="AP2467" t="n">
        <v>32</v>
      </c>
      <c r="AQ2467" t="s">
        <v>91</v>
      </c>
      <c r="AR2467" t="s">
        <v>71</v>
      </c>
      <c r="AS2467" t="s"/>
      <c r="AT2467" t="s">
        <v>93</v>
      </c>
      <c r="AU2467" t="s"/>
      <c r="AV2467" t="s"/>
      <c r="AW2467" t="s"/>
      <c r="AX2467" t="s"/>
      <c r="AY2467" t="n">
        <v>3752172</v>
      </c>
      <c r="AZ2467" t="s">
        <v>3534</v>
      </c>
      <c r="BA2467" t="s"/>
      <c r="BB2467" t="n">
        <v>2175593</v>
      </c>
      <c r="BC2467" t="n">
        <v>98.93501222133639</v>
      </c>
      <c r="BD2467" t="n">
        <v>8.10904252470746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95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3529</v>
      </c>
      <c r="F2468" t="n">
        <v>6670774</v>
      </c>
      <c r="G2468" t="s">
        <v>74</v>
      </c>
      <c r="H2468" t="s">
        <v>75</v>
      </c>
      <c r="I2468" t="s"/>
      <c r="J2468" t="s">
        <v>76</v>
      </c>
      <c r="K2468" t="n">
        <v>1261.01</v>
      </c>
      <c r="L2468" t="s">
        <v>77</v>
      </c>
      <c r="M2468" t="s"/>
      <c r="N2468" t="s">
        <v>3530</v>
      </c>
      <c r="O2468" t="s">
        <v>79</v>
      </c>
      <c r="P2468" t="s">
        <v>3531</v>
      </c>
      <c r="Q2468" t="s"/>
      <c r="R2468" t="s">
        <v>148</v>
      </c>
      <c r="S2468" t="s">
        <v>3532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HYPERLINK("https://hotelmonitor-cachepage.eclerx.com/savepage/tk_1544249930363155_sr_2150.html","info")</f>
        <v/>
      </c>
      <c r="AA2468" t="n">
        <v>626455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89</v>
      </c>
      <c r="AO2468" t="s">
        <v>3533</v>
      </c>
      <c r="AP2468" t="n">
        <v>32</v>
      </c>
      <c r="AQ2468" t="s">
        <v>91</v>
      </c>
      <c r="AR2468" t="s">
        <v>261</v>
      </c>
      <c r="AS2468" t="s"/>
      <c r="AT2468" t="s">
        <v>93</v>
      </c>
      <c r="AU2468" t="s"/>
      <c r="AV2468" t="s"/>
      <c r="AW2468" t="s"/>
      <c r="AX2468" t="s"/>
      <c r="AY2468" t="n">
        <v>3752172</v>
      </c>
      <c r="AZ2468" t="s">
        <v>3534</v>
      </c>
      <c r="BA2468" t="s"/>
      <c r="BB2468" t="n">
        <v>2175593</v>
      </c>
      <c r="BC2468" t="n">
        <v>98.93501222133639</v>
      </c>
      <c r="BD2468" t="n">
        <v>8.10904252470746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95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3529</v>
      </c>
      <c r="F2469" t="n">
        <v>6670774</v>
      </c>
      <c r="G2469" t="s">
        <v>74</v>
      </c>
      <c r="H2469" t="s">
        <v>75</v>
      </c>
      <c r="I2469" t="s"/>
      <c r="J2469" t="s">
        <v>76</v>
      </c>
      <c r="K2469" t="n">
        <v>1273.17</v>
      </c>
      <c r="L2469" t="s">
        <v>77</v>
      </c>
      <c r="M2469" t="s"/>
      <c r="N2469" t="s">
        <v>3530</v>
      </c>
      <c r="O2469" t="s">
        <v>79</v>
      </c>
      <c r="P2469" t="s">
        <v>3531</v>
      </c>
      <c r="Q2469" t="s"/>
      <c r="R2469" t="s">
        <v>148</v>
      </c>
      <c r="S2469" t="s">
        <v>3535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HYPERLINK("https://hotelmonitor-cachepage.eclerx.com/savepage/tk_1544249930363155_sr_2150.html","info")</f>
        <v/>
      </c>
      <c r="AA2469" t="n">
        <v>626455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32</v>
      </c>
      <c r="AQ2469" t="s">
        <v>91</v>
      </c>
      <c r="AR2469" t="s">
        <v>92</v>
      </c>
      <c r="AS2469" t="s"/>
      <c r="AT2469" t="s">
        <v>93</v>
      </c>
      <c r="AU2469" t="s"/>
      <c r="AV2469" t="s"/>
      <c r="AW2469" t="s"/>
      <c r="AX2469" t="s"/>
      <c r="AY2469" t="n">
        <v>3752172</v>
      </c>
      <c r="AZ2469" t="s">
        <v>3534</v>
      </c>
      <c r="BA2469" t="s"/>
      <c r="BB2469" t="n">
        <v>2175593</v>
      </c>
      <c r="BC2469" t="n">
        <v>98.93501222133639</v>
      </c>
      <c r="BD2469" t="n">
        <v>8.10904252470746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95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3529</v>
      </c>
      <c r="F2470" t="n">
        <v>6670774</v>
      </c>
      <c r="G2470" t="s">
        <v>74</v>
      </c>
      <c r="H2470" t="s">
        <v>75</v>
      </c>
      <c r="I2470" t="s"/>
      <c r="J2470" t="s">
        <v>76</v>
      </c>
      <c r="K2470" t="n">
        <v>1396.38</v>
      </c>
      <c r="L2470" t="s">
        <v>77</v>
      </c>
      <c r="M2470" t="s"/>
      <c r="N2470" t="s">
        <v>3536</v>
      </c>
      <c r="O2470" t="s">
        <v>79</v>
      </c>
      <c r="P2470" t="s">
        <v>3531</v>
      </c>
      <c r="Q2470" t="s"/>
      <c r="R2470" t="s">
        <v>148</v>
      </c>
      <c r="S2470" t="s">
        <v>3537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HYPERLINK("https://hotelmonitor-cachepage.eclerx.com/savepage/tk_1544249930363155_sr_2150.html","info")</f>
        <v/>
      </c>
      <c r="AA2470" t="n">
        <v>626455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32</v>
      </c>
      <c r="AQ2470" t="s">
        <v>91</v>
      </c>
      <c r="AR2470" t="s">
        <v>92</v>
      </c>
      <c r="AS2470" t="s"/>
      <c r="AT2470" t="s">
        <v>93</v>
      </c>
      <c r="AU2470" t="s"/>
      <c r="AV2470" t="s"/>
      <c r="AW2470" t="s"/>
      <c r="AX2470" t="s"/>
      <c r="AY2470" t="n">
        <v>3752172</v>
      </c>
      <c r="AZ2470" t="s">
        <v>3534</v>
      </c>
      <c r="BA2470" t="s"/>
      <c r="BB2470" t="n">
        <v>2175593</v>
      </c>
      <c r="BC2470" t="n">
        <v>98.93501222133639</v>
      </c>
      <c r="BD2470" t="n">
        <v>8.10904252470746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95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3529</v>
      </c>
      <c r="F2471" t="n">
        <v>6670774</v>
      </c>
      <c r="G2471" t="s">
        <v>74</v>
      </c>
      <c r="H2471" t="s">
        <v>75</v>
      </c>
      <c r="I2471" t="s"/>
      <c r="J2471" t="s">
        <v>76</v>
      </c>
      <c r="K2471" t="n">
        <v>1397.54</v>
      </c>
      <c r="L2471" t="s">
        <v>77</v>
      </c>
      <c r="M2471" t="s"/>
      <c r="N2471" t="s">
        <v>3536</v>
      </c>
      <c r="O2471" t="s">
        <v>79</v>
      </c>
      <c r="P2471" t="s">
        <v>3531</v>
      </c>
      <c r="Q2471" t="s"/>
      <c r="R2471" t="s">
        <v>148</v>
      </c>
      <c r="S2471" t="s">
        <v>3538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HYPERLINK("https://hotelmonitor-cachepage.eclerx.com/savepage/tk_1544249930363155_sr_2150.html","info")</f>
        <v/>
      </c>
      <c r="AA2471" t="n">
        <v>626455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89</v>
      </c>
      <c r="AO2471" t="s">
        <v>3539</v>
      </c>
      <c r="AP2471" t="n">
        <v>32</v>
      </c>
      <c r="AQ2471" t="s">
        <v>91</v>
      </c>
      <c r="AR2471" t="s">
        <v>71</v>
      </c>
      <c r="AS2471" t="s"/>
      <c r="AT2471" t="s">
        <v>93</v>
      </c>
      <c r="AU2471" t="s"/>
      <c r="AV2471" t="s"/>
      <c r="AW2471" t="s"/>
      <c r="AX2471" t="s"/>
      <c r="AY2471" t="n">
        <v>3752172</v>
      </c>
      <c r="AZ2471" t="s">
        <v>3534</v>
      </c>
      <c r="BA2471" t="s"/>
      <c r="BB2471" t="n">
        <v>2175593</v>
      </c>
      <c r="BC2471" t="n">
        <v>98.93501222133639</v>
      </c>
      <c r="BD2471" t="n">
        <v>8.10904252470746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95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3529</v>
      </c>
      <c r="F2472" t="n">
        <v>6670774</v>
      </c>
      <c r="G2472" t="s">
        <v>74</v>
      </c>
      <c r="H2472" t="s">
        <v>75</v>
      </c>
      <c r="I2472" t="s"/>
      <c r="J2472" t="s">
        <v>76</v>
      </c>
      <c r="K2472" t="n">
        <v>1397.54</v>
      </c>
      <c r="L2472" t="s">
        <v>77</v>
      </c>
      <c r="M2472" t="s"/>
      <c r="N2472" t="s">
        <v>3536</v>
      </c>
      <c r="O2472" t="s">
        <v>79</v>
      </c>
      <c r="P2472" t="s">
        <v>3531</v>
      </c>
      <c r="Q2472" t="s"/>
      <c r="R2472" t="s">
        <v>148</v>
      </c>
      <c r="S2472" t="s">
        <v>3538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HYPERLINK("https://hotelmonitor-cachepage.eclerx.com/savepage/tk_1544249930363155_sr_2150.html","info")</f>
        <v/>
      </c>
      <c r="AA2472" t="n">
        <v>626455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89</v>
      </c>
      <c r="AO2472" t="s">
        <v>3539</v>
      </c>
      <c r="AP2472" t="n">
        <v>32</v>
      </c>
      <c r="AQ2472" t="s">
        <v>91</v>
      </c>
      <c r="AR2472" t="s">
        <v>261</v>
      </c>
      <c r="AS2472" t="s"/>
      <c r="AT2472" t="s">
        <v>93</v>
      </c>
      <c r="AU2472" t="s"/>
      <c r="AV2472" t="s"/>
      <c r="AW2472" t="s"/>
      <c r="AX2472" t="s"/>
      <c r="AY2472" t="n">
        <v>3752172</v>
      </c>
      <c r="AZ2472" t="s">
        <v>3534</v>
      </c>
      <c r="BA2472" t="s"/>
      <c r="BB2472" t="n">
        <v>2175593</v>
      </c>
      <c r="BC2472" t="n">
        <v>98.93501222133639</v>
      </c>
      <c r="BD2472" t="n">
        <v>8.10904252470746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95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3529</v>
      </c>
      <c r="F2473" t="n">
        <v>6670774</v>
      </c>
      <c r="G2473" t="s">
        <v>74</v>
      </c>
      <c r="H2473" t="s">
        <v>75</v>
      </c>
      <c r="I2473" t="s"/>
      <c r="J2473" t="s">
        <v>76</v>
      </c>
      <c r="K2473" t="n">
        <v>1421.65</v>
      </c>
      <c r="L2473" t="s">
        <v>77</v>
      </c>
      <c r="M2473" t="s"/>
      <c r="N2473" t="s">
        <v>3530</v>
      </c>
      <c r="O2473" t="s">
        <v>79</v>
      </c>
      <c r="P2473" t="s">
        <v>3531</v>
      </c>
      <c r="Q2473" t="s"/>
      <c r="R2473" t="s">
        <v>148</v>
      </c>
      <c r="S2473" t="s">
        <v>3540</v>
      </c>
      <c r="T2473" t="s">
        <v>82</v>
      </c>
      <c r="U2473" t="s">
        <v>83</v>
      </c>
      <c r="V2473" t="s">
        <v>84</v>
      </c>
      <c r="W2473" t="s">
        <v>105</v>
      </c>
      <c r="X2473" t="s"/>
      <c r="Y2473" t="s">
        <v>86</v>
      </c>
      <c r="Z2473">
        <f>HYPERLINK("https://hotelmonitor-cachepage.eclerx.com/savepage/tk_1544249930363155_sr_2150.html","info")</f>
        <v/>
      </c>
      <c r="AA2473" t="n">
        <v>626455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32</v>
      </c>
      <c r="AQ2473" t="s">
        <v>91</v>
      </c>
      <c r="AR2473" t="s">
        <v>92</v>
      </c>
      <c r="AS2473" t="s"/>
      <c r="AT2473" t="s">
        <v>93</v>
      </c>
      <c r="AU2473" t="s"/>
      <c r="AV2473" t="s"/>
      <c r="AW2473" t="s"/>
      <c r="AX2473" t="s"/>
      <c r="AY2473" t="n">
        <v>3752172</v>
      </c>
      <c r="AZ2473" t="s">
        <v>3534</v>
      </c>
      <c r="BA2473" t="s"/>
      <c r="BB2473" t="n">
        <v>2175593</v>
      </c>
      <c r="BC2473" t="n">
        <v>98.93501222133639</v>
      </c>
      <c r="BD2473" t="n">
        <v>8.10904252470746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95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3529</v>
      </c>
      <c r="F2474" t="n">
        <v>6670774</v>
      </c>
      <c r="G2474" t="s">
        <v>74</v>
      </c>
      <c r="H2474" t="s">
        <v>75</v>
      </c>
      <c r="I2474" t="s"/>
      <c r="J2474" t="s">
        <v>76</v>
      </c>
      <c r="K2474" t="n">
        <v>1438.97</v>
      </c>
      <c r="L2474" t="s">
        <v>77</v>
      </c>
      <c r="M2474" t="s"/>
      <c r="N2474" t="s">
        <v>1073</v>
      </c>
      <c r="O2474" t="s">
        <v>79</v>
      </c>
      <c r="P2474" t="s">
        <v>3531</v>
      </c>
      <c r="Q2474" t="s"/>
      <c r="R2474" t="s">
        <v>148</v>
      </c>
      <c r="S2474" t="s">
        <v>3541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HYPERLINK("https://hotelmonitor-cachepage.eclerx.com/savepage/tk_1544249930363155_sr_2150.html","info")</f>
        <v/>
      </c>
      <c r="AA2474" t="n">
        <v>626455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89</v>
      </c>
      <c r="AO2474" t="s">
        <v>3542</v>
      </c>
      <c r="AP2474" t="n">
        <v>32</v>
      </c>
      <c r="AQ2474" t="s">
        <v>91</v>
      </c>
      <c r="AR2474" t="s">
        <v>71</v>
      </c>
      <c r="AS2474" t="s"/>
      <c r="AT2474" t="s">
        <v>93</v>
      </c>
      <c r="AU2474" t="s"/>
      <c r="AV2474" t="s"/>
      <c r="AW2474" t="s"/>
      <c r="AX2474" t="s"/>
      <c r="AY2474" t="n">
        <v>3752172</v>
      </c>
      <c r="AZ2474" t="s">
        <v>3534</v>
      </c>
      <c r="BA2474" t="s"/>
      <c r="BB2474" t="n">
        <v>2175593</v>
      </c>
      <c r="BC2474" t="n">
        <v>98.93501222133639</v>
      </c>
      <c r="BD2474" t="n">
        <v>8.10904252470746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95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3529</v>
      </c>
      <c r="F2475" t="n">
        <v>6670774</v>
      </c>
      <c r="G2475" t="s">
        <v>74</v>
      </c>
      <c r="H2475" t="s">
        <v>75</v>
      </c>
      <c r="I2475" t="s"/>
      <c r="J2475" t="s">
        <v>76</v>
      </c>
      <c r="K2475" t="n">
        <v>1438.97</v>
      </c>
      <c r="L2475" t="s">
        <v>77</v>
      </c>
      <c r="M2475" t="s"/>
      <c r="N2475" t="s">
        <v>1073</v>
      </c>
      <c r="O2475" t="s">
        <v>79</v>
      </c>
      <c r="P2475" t="s">
        <v>3531</v>
      </c>
      <c r="Q2475" t="s"/>
      <c r="R2475" t="s">
        <v>148</v>
      </c>
      <c r="S2475" t="s">
        <v>3541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HYPERLINK("https://hotelmonitor-cachepage.eclerx.com/savepage/tk_1544249930363155_sr_2150.html","info")</f>
        <v/>
      </c>
      <c r="AA2475" t="n">
        <v>626455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89</v>
      </c>
      <c r="AO2475" t="s">
        <v>3542</v>
      </c>
      <c r="AP2475" t="n">
        <v>32</v>
      </c>
      <c r="AQ2475" t="s">
        <v>91</v>
      </c>
      <c r="AR2475" t="s">
        <v>261</v>
      </c>
      <c r="AS2475" t="s"/>
      <c r="AT2475" t="s">
        <v>93</v>
      </c>
      <c r="AU2475" t="s"/>
      <c r="AV2475" t="s"/>
      <c r="AW2475" t="s"/>
      <c r="AX2475" t="s"/>
      <c r="AY2475" t="n">
        <v>3752172</v>
      </c>
      <c r="AZ2475" t="s">
        <v>3534</v>
      </c>
      <c r="BA2475" t="s"/>
      <c r="BB2475" t="n">
        <v>2175593</v>
      </c>
      <c r="BC2475" t="n">
        <v>98.93501222133639</v>
      </c>
      <c r="BD2475" t="n">
        <v>8.10904252470746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95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3529</v>
      </c>
      <c r="F2476" t="n">
        <v>6670774</v>
      </c>
      <c r="G2476" t="s">
        <v>74</v>
      </c>
      <c r="H2476" t="s">
        <v>75</v>
      </c>
      <c r="I2476" t="s"/>
      <c r="J2476" t="s">
        <v>76</v>
      </c>
      <c r="K2476" t="n">
        <v>1535.61</v>
      </c>
      <c r="L2476" t="s">
        <v>77</v>
      </c>
      <c r="M2476" t="s"/>
      <c r="N2476" t="s">
        <v>3530</v>
      </c>
      <c r="O2476" t="s">
        <v>79</v>
      </c>
      <c r="P2476" t="s">
        <v>3531</v>
      </c>
      <c r="Q2476" t="s"/>
      <c r="R2476" t="s">
        <v>148</v>
      </c>
      <c r="S2476" t="s">
        <v>3543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HYPERLINK("https://hotelmonitor-cachepage.eclerx.com/savepage/tk_1544249930363155_sr_2150.html","info")</f>
        <v/>
      </c>
      <c r="AA2476" t="n">
        <v>626455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89</v>
      </c>
      <c r="AO2476" t="s">
        <v>3544</v>
      </c>
      <c r="AP2476" t="n">
        <v>32</v>
      </c>
      <c r="AQ2476" t="s">
        <v>91</v>
      </c>
      <c r="AR2476" t="s">
        <v>71</v>
      </c>
      <c r="AS2476" t="s"/>
      <c r="AT2476" t="s">
        <v>93</v>
      </c>
      <c r="AU2476" t="s"/>
      <c r="AV2476" t="s"/>
      <c r="AW2476" t="s"/>
      <c r="AX2476" t="s"/>
      <c r="AY2476" t="n">
        <v>3752172</v>
      </c>
      <c r="AZ2476" t="s">
        <v>3534</v>
      </c>
      <c r="BA2476" t="s"/>
      <c r="BB2476" t="n">
        <v>2175593</v>
      </c>
      <c r="BC2476" t="n">
        <v>98.93501222133639</v>
      </c>
      <c r="BD2476" t="n">
        <v>8.10904252470746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95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3529</v>
      </c>
      <c r="F2477" t="n">
        <v>6670774</v>
      </c>
      <c r="G2477" t="s">
        <v>74</v>
      </c>
      <c r="H2477" t="s">
        <v>75</v>
      </c>
      <c r="I2477" t="s"/>
      <c r="J2477" t="s">
        <v>76</v>
      </c>
      <c r="K2477" t="n">
        <v>1535.61</v>
      </c>
      <c r="L2477" t="s">
        <v>77</v>
      </c>
      <c r="M2477" t="s"/>
      <c r="N2477" t="s">
        <v>3530</v>
      </c>
      <c r="O2477" t="s">
        <v>79</v>
      </c>
      <c r="P2477" t="s">
        <v>3531</v>
      </c>
      <c r="Q2477" t="s"/>
      <c r="R2477" t="s">
        <v>148</v>
      </c>
      <c r="S2477" t="s">
        <v>3543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HYPERLINK("https://hotelmonitor-cachepage.eclerx.com/savepage/tk_1544249930363155_sr_2150.html","info")</f>
        <v/>
      </c>
      <c r="AA2477" t="n">
        <v>626455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89</v>
      </c>
      <c r="AO2477" t="s">
        <v>3544</v>
      </c>
      <c r="AP2477" t="n">
        <v>32</v>
      </c>
      <c r="AQ2477" t="s">
        <v>91</v>
      </c>
      <c r="AR2477" t="s">
        <v>261</v>
      </c>
      <c r="AS2477" t="s"/>
      <c r="AT2477" t="s">
        <v>93</v>
      </c>
      <c r="AU2477" t="s"/>
      <c r="AV2477" t="s"/>
      <c r="AW2477" t="s"/>
      <c r="AX2477" t="s"/>
      <c r="AY2477" t="n">
        <v>3752172</v>
      </c>
      <c r="AZ2477" t="s">
        <v>3534</v>
      </c>
      <c r="BA2477" t="s"/>
      <c r="BB2477" t="n">
        <v>2175593</v>
      </c>
      <c r="BC2477" t="n">
        <v>98.93501222133639</v>
      </c>
      <c r="BD2477" t="n">
        <v>8.10904252470746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95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3529</v>
      </c>
      <c r="F2478" t="n">
        <v>6670774</v>
      </c>
      <c r="G2478" t="s">
        <v>74</v>
      </c>
      <c r="H2478" t="s">
        <v>75</v>
      </c>
      <c r="I2478" t="s"/>
      <c r="J2478" t="s">
        <v>76</v>
      </c>
      <c r="K2478" t="n">
        <v>1538.93</v>
      </c>
      <c r="L2478" t="s">
        <v>77</v>
      </c>
      <c r="M2478" t="s"/>
      <c r="N2478" t="s">
        <v>3530</v>
      </c>
      <c r="O2478" t="s">
        <v>79</v>
      </c>
      <c r="P2478" t="s">
        <v>3531</v>
      </c>
      <c r="Q2478" t="s"/>
      <c r="R2478" t="s">
        <v>148</v>
      </c>
      <c r="S2478" t="s">
        <v>3545</v>
      </c>
      <c r="T2478" t="s">
        <v>82</v>
      </c>
      <c r="U2478" t="s">
        <v>83</v>
      </c>
      <c r="V2478" t="s">
        <v>84</v>
      </c>
      <c r="W2478" t="s">
        <v>105</v>
      </c>
      <c r="X2478" t="s"/>
      <c r="Y2478" t="s">
        <v>86</v>
      </c>
      <c r="Z2478">
        <f>HYPERLINK("https://hotelmonitor-cachepage.eclerx.com/savepage/tk_1544249930363155_sr_2150.html","info")</f>
        <v/>
      </c>
      <c r="AA2478" t="n">
        <v>626455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89</v>
      </c>
      <c r="AO2478" t="s">
        <v>3546</v>
      </c>
      <c r="AP2478" t="n">
        <v>32</v>
      </c>
      <c r="AQ2478" t="s">
        <v>91</v>
      </c>
      <c r="AR2478" t="s">
        <v>71</v>
      </c>
      <c r="AS2478" t="s"/>
      <c r="AT2478" t="s">
        <v>93</v>
      </c>
      <c r="AU2478" t="s"/>
      <c r="AV2478" t="s"/>
      <c r="AW2478" t="s"/>
      <c r="AX2478" t="s"/>
      <c r="AY2478" t="n">
        <v>3752172</v>
      </c>
      <c r="AZ2478" t="s">
        <v>3534</v>
      </c>
      <c r="BA2478" t="s"/>
      <c r="BB2478" t="n">
        <v>2175593</v>
      </c>
      <c r="BC2478" t="n">
        <v>98.93501222133639</v>
      </c>
      <c r="BD2478" t="n">
        <v>8.10904252470746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95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3529</v>
      </c>
      <c r="F2479" t="n">
        <v>6670774</v>
      </c>
      <c r="G2479" t="s">
        <v>74</v>
      </c>
      <c r="H2479" t="s">
        <v>75</v>
      </c>
      <c r="I2479" t="s"/>
      <c r="J2479" t="s">
        <v>76</v>
      </c>
      <c r="K2479" t="n">
        <v>1538.93</v>
      </c>
      <c r="L2479" t="s">
        <v>77</v>
      </c>
      <c r="M2479" t="s"/>
      <c r="N2479" t="s">
        <v>3530</v>
      </c>
      <c r="O2479" t="s">
        <v>79</v>
      </c>
      <c r="P2479" t="s">
        <v>3531</v>
      </c>
      <c r="Q2479" t="s"/>
      <c r="R2479" t="s">
        <v>148</v>
      </c>
      <c r="S2479" t="s">
        <v>3545</v>
      </c>
      <c r="T2479" t="s">
        <v>82</v>
      </c>
      <c r="U2479" t="s">
        <v>83</v>
      </c>
      <c r="V2479" t="s">
        <v>84</v>
      </c>
      <c r="W2479" t="s">
        <v>105</v>
      </c>
      <c r="X2479" t="s"/>
      <c r="Y2479" t="s">
        <v>86</v>
      </c>
      <c r="Z2479">
        <f>HYPERLINK("https://hotelmonitor-cachepage.eclerx.com/savepage/tk_1544249930363155_sr_2150.html","info")</f>
        <v/>
      </c>
      <c r="AA2479" t="n">
        <v>626455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89</v>
      </c>
      <c r="AO2479" t="s">
        <v>3546</v>
      </c>
      <c r="AP2479" t="n">
        <v>32</v>
      </c>
      <c r="AQ2479" t="s">
        <v>91</v>
      </c>
      <c r="AR2479" t="s">
        <v>261</v>
      </c>
      <c r="AS2479" t="s"/>
      <c r="AT2479" t="s">
        <v>93</v>
      </c>
      <c r="AU2479" t="s"/>
      <c r="AV2479" t="s"/>
      <c r="AW2479" t="s"/>
      <c r="AX2479" t="s"/>
      <c r="AY2479" t="n">
        <v>3752172</v>
      </c>
      <c r="AZ2479" t="s">
        <v>3534</v>
      </c>
      <c r="BA2479" t="s"/>
      <c r="BB2479" t="n">
        <v>2175593</v>
      </c>
      <c r="BC2479" t="n">
        <v>98.93501222133639</v>
      </c>
      <c r="BD2479" t="n">
        <v>8.10904252470746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95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3529</v>
      </c>
      <c r="F2480" t="n">
        <v>6670774</v>
      </c>
      <c r="G2480" t="s">
        <v>74</v>
      </c>
      <c r="H2480" t="s">
        <v>75</v>
      </c>
      <c r="I2480" t="s"/>
      <c r="J2480" t="s">
        <v>76</v>
      </c>
      <c r="K2480" t="n">
        <v>1540.44</v>
      </c>
      <c r="L2480" t="s">
        <v>77</v>
      </c>
      <c r="M2480" t="s"/>
      <c r="N2480" t="s">
        <v>3536</v>
      </c>
      <c r="O2480" t="s">
        <v>79</v>
      </c>
      <c r="P2480" t="s">
        <v>3531</v>
      </c>
      <c r="Q2480" t="s"/>
      <c r="R2480" t="s">
        <v>148</v>
      </c>
      <c r="S2480" t="s">
        <v>3547</v>
      </c>
      <c r="T2480" t="s">
        <v>82</v>
      </c>
      <c r="U2480" t="s">
        <v>83</v>
      </c>
      <c r="V2480" t="s">
        <v>84</v>
      </c>
      <c r="W2480" t="s">
        <v>105</v>
      </c>
      <c r="X2480" t="s"/>
      <c r="Y2480" t="s">
        <v>86</v>
      </c>
      <c r="Z2480">
        <f>HYPERLINK("https://hotelmonitor-cachepage.eclerx.com/savepage/tk_1544249930363155_sr_2150.html","info")</f>
        <v/>
      </c>
      <c r="AA2480" t="n">
        <v>626455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32</v>
      </c>
      <c r="AQ2480" t="s">
        <v>91</v>
      </c>
      <c r="AR2480" t="s">
        <v>92</v>
      </c>
      <c r="AS2480" t="s"/>
      <c r="AT2480" t="s">
        <v>93</v>
      </c>
      <c r="AU2480" t="s"/>
      <c r="AV2480" t="s"/>
      <c r="AW2480" t="s"/>
      <c r="AX2480" t="s"/>
      <c r="AY2480" t="n">
        <v>3752172</v>
      </c>
      <c r="AZ2480" t="s">
        <v>3534</v>
      </c>
      <c r="BA2480" t="s"/>
      <c r="BB2480" t="n">
        <v>2175593</v>
      </c>
      <c r="BC2480" t="n">
        <v>98.93501222133639</v>
      </c>
      <c r="BD2480" t="n">
        <v>8.10904252470746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95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3529</v>
      </c>
      <c r="F2481" t="n">
        <v>6670774</v>
      </c>
      <c r="G2481" t="s">
        <v>74</v>
      </c>
      <c r="H2481" t="s">
        <v>75</v>
      </c>
      <c r="I2481" t="s"/>
      <c r="J2481" t="s">
        <v>76</v>
      </c>
      <c r="K2481" t="n">
        <v>1631.31</v>
      </c>
      <c r="L2481" t="s">
        <v>77</v>
      </c>
      <c r="M2481" t="s"/>
      <c r="N2481" t="s">
        <v>3530</v>
      </c>
      <c r="O2481" t="s">
        <v>79</v>
      </c>
      <c r="P2481" t="s">
        <v>3531</v>
      </c>
      <c r="Q2481" t="s"/>
      <c r="R2481" t="s">
        <v>148</v>
      </c>
      <c r="S2481" t="s">
        <v>3548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>
        <f>HYPERLINK("https://hotelmonitor-cachepage.eclerx.com/savepage/tk_1544249930363155_sr_2150.html","info")</f>
        <v/>
      </c>
      <c r="AA2481" t="n">
        <v>626455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32</v>
      </c>
      <c r="AQ2481" t="s">
        <v>91</v>
      </c>
      <c r="AR2481" t="s">
        <v>71</v>
      </c>
      <c r="AS2481" t="s"/>
      <c r="AT2481" t="s">
        <v>93</v>
      </c>
      <c r="AU2481" t="s"/>
      <c r="AV2481" t="s"/>
      <c r="AW2481" t="s"/>
      <c r="AX2481" t="s"/>
      <c r="AY2481" t="n">
        <v>3752172</v>
      </c>
      <c r="AZ2481" t="s">
        <v>3534</v>
      </c>
      <c r="BA2481" t="s"/>
      <c r="BB2481" t="n">
        <v>2175593</v>
      </c>
      <c r="BC2481" t="n">
        <v>98.93501222133639</v>
      </c>
      <c r="BD2481" t="n">
        <v>8.10904252470746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95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3529</v>
      </c>
      <c r="F2482" t="n">
        <v>6670774</v>
      </c>
      <c r="G2482" t="s">
        <v>74</v>
      </c>
      <c r="H2482" t="s">
        <v>75</v>
      </c>
      <c r="I2482" t="s"/>
      <c r="J2482" t="s">
        <v>76</v>
      </c>
      <c r="K2482" t="n">
        <v>1631.31</v>
      </c>
      <c r="L2482" t="s">
        <v>77</v>
      </c>
      <c r="M2482" t="s"/>
      <c r="N2482" t="s">
        <v>3530</v>
      </c>
      <c r="O2482" t="s">
        <v>79</v>
      </c>
      <c r="P2482" t="s">
        <v>3531</v>
      </c>
      <c r="Q2482" t="s"/>
      <c r="R2482" t="s">
        <v>148</v>
      </c>
      <c r="S2482" t="s">
        <v>3548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>
        <f>HYPERLINK("https://hotelmonitor-cachepage.eclerx.com/savepage/tk_1544249930363155_sr_2150.html","info")</f>
        <v/>
      </c>
      <c r="AA2482" t="n">
        <v>626455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32</v>
      </c>
      <c r="AQ2482" t="s">
        <v>91</v>
      </c>
      <c r="AR2482" t="s">
        <v>261</v>
      </c>
      <c r="AS2482" t="s"/>
      <c r="AT2482" t="s">
        <v>93</v>
      </c>
      <c r="AU2482" t="s"/>
      <c r="AV2482" t="s"/>
      <c r="AW2482" t="s"/>
      <c r="AX2482" t="s"/>
      <c r="AY2482" t="n">
        <v>3752172</v>
      </c>
      <c r="AZ2482" t="s">
        <v>3534</v>
      </c>
      <c r="BA2482" t="s"/>
      <c r="BB2482" t="n">
        <v>2175593</v>
      </c>
      <c r="BC2482" t="n">
        <v>98.93501222133639</v>
      </c>
      <c r="BD2482" t="n">
        <v>8.10904252470746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95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3529</v>
      </c>
      <c r="F2483" t="n">
        <v>6670774</v>
      </c>
      <c r="G2483" t="s">
        <v>74</v>
      </c>
      <c r="H2483" t="s">
        <v>75</v>
      </c>
      <c r="I2483" t="s"/>
      <c r="J2483" t="s">
        <v>76</v>
      </c>
      <c r="K2483" t="n">
        <v>1667.18</v>
      </c>
      <c r="L2483" t="s">
        <v>77</v>
      </c>
      <c r="M2483" t="s"/>
      <c r="N2483" t="s">
        <v>3536</v>
      </c>
      <c r="O2483" t="s">
        <v>79</v>
      </c>
      <c r="P2483" t="s">
        <v>3531</v>
      </c>
      <c r="Q2483" t="s"/>
      <c r="R2483" t="s">
        <v>148</v>
      </c>
      <c r="S2483" t="s">
        <v>3549</v>
      </c>
      <c r="T2483" t="s">
        <v>82</v>
      </c>
      <c r="U2483" t="s">
        <v>83</v>
      </c>
      <c r="V2483" t="s">
        <v>84</v>
      </c>
      <c r="W2483" t="s">
        <v>105</v>
      </c>
      <c r="X2483" t="s"/>
      <c r="Y2483" t="s">
        <v>86</v>
      </c>
      <c r="Z2483">
        <f>HYPERLINK("https://hotelmonitor-cachepage.eclerx.com/savepage/tk_1544249930363155_sr_2150.html","info")</f>
        <v/>
      </c>
      <c r="AA2483" t="n">
        <v>626455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89</v>
      </c>
      <c r="AO2483" t="s">
        <v>3550</v>
      </c>
      <c r="AP2483" t="n">
        <v>32</v>
      </c>
      <c r="AQ2483" t="s">
        <v>91</v>
      </c>
      <c r="AR2483" t="s">
        <v>71</v>
      </c>
      <c r="AS2483" t="s"/>
      <c r="AT2483" t="s">
        <v>93</v>
      </c>
      <c r="AU2483" t="s"/>
      <c r="AV2483" t="s"/>
      <c r="AW2483" t="s"/>
      <c r="AX2483" t="s"/>
      <c r="AY2483" t="n">
        <v>3752172</v>
      </c>
      <c r="AZ2483" t="s">
        <v>3534</v>
      </c>
      <c r="BA2483" t="s"/>
      <c r="BB2483" t="n">
        <v>2175593</v>
      </c>
      <c r="BC2483" t="n">
        <v>98.93501222133639</v>
      </c>
      <c r="BD2483" t="n">
        <v>8.10904252470746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95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3529</v>
      </c>
      <c r="F2484" t="n">
        <v>6670774</v>
      </c>
      <c r="G2484" t="s">
        <v>74</v>
      </c>
      <c r="H2484" t="s">
        <v>75</v>
      </c>
      <c r="I2484" t="s"/>
      <c r="J2484" t="s">
        <v>76</v>
      </c>
      <c r="K2484" t="n">
        <v>1667.18</v>
      </c>
      <c r="L2484" t="s">
        <v>77</v>
      </c>
      <c r="M2484" t="s"/>
      <c r="N2484" t="s">
        <v>3536</v>
      </c>
      <c r="O2484" t="s">
        <v>79</v>
      </c>
      <c r="P2484" t="s">
        <v>3531</v>
      </c>
      <c r="Q2484" t="s"/>
      <c r="R2484" t="s">
        <v>148</v>
      </c>
      <c r="S2484" t="s">
        <v>3549</v>
      </c>
      <c r="T2484" t="s">
        <v>82</v>
      </c>
      <c r="U2484" t="s">
        <v>83</v>
      </c>
      <c r="V2484" t="s">
        <v>84</v>
      </c>
      <c r="W2484" t="s">
        <v>105</v>
      </c>
      <c r="X2484" t="s"/>
      <c r="Y2484" t="s">
        <v>86</v>
      </c>
      <c r="Z2484">
        <f>HYPERLINK("https://hotelmonitor-cachepage.eclerx.com/savepage/tk_1544249930363155_sr_2150.html","info")</f>
        <v/>
      </c>
      <c r="AA2484" t="n">
        <v>626455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89</v>
      </c>
      <c r="AO2484" t="s">
        <v>3550</v>
      </c>
      <c r="AP2484" t="n">
        <v>32</v>
      </c>
      <c r="AQ2484" t="s">
        <v>91</v>
      </c>
      <c r="AR2484" t="s">
        <v>261</v>
      </c>
      <c r="AS2484" t="s"/>
      <c r="AT2484" t="s">
        <v>93</v>
      </c>
      <c r="AU2484" t="s"/>
      <c r="AV2484" t="s"/>
      <c r="AW2484" t="s"/>
      <c r="AX2484" t="s"/>
      <c r="AY2484" t="n">
        <v>3752172</v>
      </c>
      <c r="AZ2484" t="s">
        <v>3534</v>
      </c>
      <c r="BA2484" t="s"/>
      <c r="BB2484" t="n">
        <v>2175593</v>
      </c>
      <c r="BC2484" t="n">
        <v>98.93501222133639</v>
      </c>
      <c r="BD2484" t="n">
        <v>8.10904252470746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95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3529</v>
      </c>
      <c r="F2485" t="n">
        <v>6670774</v>
      </c>
      <c r="G2485" t="s">
        <v>74</v>
      </c>
      <c r="H2485" t="s">
        <v>75</v>
      </c>
      <c r="I2485" t="s"/>
      <c r="J2485" t="s">
        <v>76</v>
      </c>
      <c r="K2485" t="n">
        <v>1683.78</v>
      </c>
      <c r="L2485" t="s">
        <v>77</v>
      </c>
      <c r="M2485" t="s"/>
      <c r="N2485" t="s">
        <v>3536</v>
      </c>
      <c r="O2485" t="s">
        <v>79</v>
      </c>
      <c r="P2485" t="s">
        <v>3531</v>
      </c>
      <c r="Q2485" t="s"/>
      <c r="R2485" t="s">
        <v>148</v>
      </c>
      <c r="S2485" t="s">
        <v>3551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>
        <f>HYPERLINK("https://hotelmonitor-cachepage.eclerx.com/savepage/tk_1544249930363155_sr_2150.html","info")</f>
        <v/>
      </c>
      <c r="AA2485" t="n">
        <v>626455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89</v>
      </c>
      <c r="AO2485" t="s">
        <v>3552</v>
      </c>
      <c r="AP2485" t="n">
        <v>32</v>
      </c>
      <c r="AQ2485" t="s">
        <v>91</v>
      </c>
      <c r="AR2485" t="s">
        <v>71</v>
      </c>
      <c r="AS2485" t="s"/>
      <c r="AT2485" t="s">
        <v>93</v>
      </c>
      <c r="AU2485" t="s"/>
      <c r="AV2485" t="s"/>
      <c r="AW2485" t="s"/>
      <c r="AX2485" t="s"/>
      <c r="AY2485" t="n">
        <v>3752172</v>
      </c>
      <c r="AZ2485" t="s">
        <v>3534</v>
      </c>
      <c r="BA2485" t="s"/>
      <c r="BB2485" t="n">
        <v>2175593</v>
      </c>
      <c r="BC2485" t="n">
        <v>98.93501222133639</v>
      </c>
      <c r="BD2485" t="n">
        <v>8.10904252470746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95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3529</v>
      </c>
      <c r="F2486" t="n">
        <v>6670774</v>
      </c>
      <c r="G2486" t="s">
        <v>74</v>
      </c>
      <c r="H2486" t="s">
        <v>75</v>
      </c>
      <c r="I2486" t="s"/>
      <c r="J2486" t="s">
        <v>76</v>
      </c>
      <c r="K2486" t="n">
        <v>1683.78</v>
      </c>
      <c r="L2486" t="s">
        <v>77</v>
      </c>
      <c r="M2486" t="s"/>
      <c r="N2486" t="s">
        <v>3536</v>
      </c>
      <c r="O2486" t="s">
        <v>79</v>
      </c>
      <c r="P2486" t="s">
        <v>3531</v>
      </c>
      <c r="Q2486" t="s"/>
      <c r="R2486" t="s">
        <v>148</v>
      </c>
      <c r="S2486" t="s">
        <v>3551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>
        <f>HYPERLINK("https://hotelmonitor-cachepage.eclerx.com/savepage/tk_1544249930363155_sr_2150.html","info")</f>
        <v/>
      </c>
      <c r="AA2486" t="n">
        <v>626455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89</v>
      </c>
      <c r="AO2486" t="s">
        <v>3552</v>
      </c>
      <c r="AP2486" t="n">
        <v>32</v>
      </c>
      <c r="AQ2486" t="s">
        <v>91</v>
      </c>
      <c r="AR2486" t="s">
        <v>261</v>
      </c>
      <c r="AS2486" t="s"/>
      <c r="AT2486" t="s">
        <v>93</v>
      </c>
      <c r="AU2486" t="s"/>
      <c r="AV2486" t="s"/>
      <c r="AW2486" t="s"/>
      <c r="AX2486" t="s"/>
      <c r="AY2486" t="n">
        <v>3752172</v>
      </c>
      <c r="AZ2486" t="s">
        <v>3534</v>
      </c>
      <c r="BA2486" t="s"/>
      <c r="BB2486" t="n">
        <v>2175593</v>
      </c>
      <c r="BC2486" t="n">
        <v>98.93501222133639</v>
      </c>
      <c r="BD2486" t="n">
        <v>8.10904252470746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95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3529</v>
      </c>
      <c r="F2487" t="n">
        <v>6670774</v>
      </c>
      <c r="G2487" t="s">
        <v>74</v>
      </c>
      <c r="H2487" t="s">
        <v>75</v>
      </c>
      <c r="I2487" t="s"/>
      <c r="J2487" t="s">
        <v>76</v>
      </c>
      <c r="K2487" t="n">
        <v>1709.93</v>
      </c>
      <c r="L2487" t="s">
        <v>77</v>
      </c>
      <c r="M2487" t="s"/>
      <c r="N2487" t="s">
        <v>1073</v>
      </c>
      <c r="O2487" t="s">
        <v>79</v>
      </c>
      <c r="P2487" t="s">
        <v>3531</v>
      </c>
      <c r="Q2487" t="s"/>
      <c r="R2487" t="s">
        <v>148</v>
      </c>
      <c r="S2487" t="s">
        <v>3553</v>
      </c>
      <c r="T2487" t="s">
        <v>82</v>
      </c>
      <c r="U2487" t="s">
        <v>83</v>
      </c>
      <c r="V2487" t="s">
        <v>84</v>
      </c>
      <c r="W2487" t="s">
        <v>105</v>
      </c>
      <c r="X2487" t="s"/>
      <c r="Y2487" t="s">
        <v>86</v>
      </c>
      <c r="Z2487">
        <f>HYPERLINK("https://hotelmonitor-cachepage.eclerx.com/savepage/tk_1544249930363155_sr_2150.html","info")</f>
        <v/>
      </c>
      <c r="AA2487" t="n">
        <v>626455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89</v>
      </c>
      <c r="AO2487" t="s">
        <v>3554</v>
      </c>
      <c r="AP2487" t="n">
        <v>32</v>
      </c>
      <c r="AQ2487" t="s">
        <v>91</v>
      </c>
      <c r="AR2487" t="s">
        <v>71</v>
      </c>
      <c r="AS2487" t="s"/>
      <c r="AT2487" t="s">
        <v>93</v>
      </c>
      <c r="AU2487" t="s"/>
      <c r="AV2487" t="s"/>
      <c r="AW2487" t="s"/>
      <c r="AX2487" t="s"/>
      <c r="AY2487" t="n">
        <v>3752172</v>
      </c>
      <c r="AZ2487" t="s">
        <v>3534</v>
      </c>
      <c r="BA2487" t="s"/>
      <c r="BB2487" t="n">
        <v>2175593</v>
      </c>
      <c r="BC2487" t="n">
        <v>98.93501222133639</v>
      </c>
      <c r="BD2487" t="n">
        <v>8.10904252470746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95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3529</v>
      </c>
      <c r="F2488" t="n">
        <v>6670774</v>
      </c>
      <c r="G2488" t="s">
        <v>74</v>
      </c>
      <c r="H2488" t="s">
        <v>75</v>
      </c>
      <c r="I2488" t="s"/>
      <c r="J2488" t="s">
        <v>76</v>
      </c>
      <c r="K2488" t="n">
        <v>1709.93</v>
      </c>
      <c r="L2488" t="s">
        <v>77</v>
      </c>
      <c r="M2488" t="s"/>
      <c r="N2488" t="s">
        <v>1073</v>
      </c>
      <c r="O2488" t="s">
        <v>79</v>
      </c>
      <c r="P2488" t="s">
        <v>3531</v>
      </c>
      <c r="Q2488" t="s"/>
      <c r="R2488" t="s">
        <v>148</v>
      </c>
      <c r="S2488" t="s">
        <v>3553</v>
      </c>
      <c r="T2488" t="s">
        <v>82</v>
      </c>
      <c r="U2488" t="s">
        <v>83</v>
      </c>
      <c r="V2488" t="s">
        <v>84</v>
      </c>
      <c r="W2488" t="s">
        <v>105</v>
      </c>
      <c r="X2488" t="s"/>
      <c r="Y2488" t="s">
        <v>86</v>
      </c>
      <c r="Z2488">
        <f>HYPERLINK("https://hotelmonitor-cachepage.eclerx.com/savepage/tk_1544249930363155_sr_2150.html","info")</f>
        <v/>
      </c>
      <c r="AA2488" t="n">
        <v>626455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89</v>
      </c>
      <c r="AO2488" t="s">
        <v>3554</v>
      </c>
      <c r="AP2488" t="n">
        <v>32</v>
      </c>
      <c r="AQ2488" t="s">
        <v>91</v>
      </c>
      <c r="AR2488" t="s">
        <v>261</v>
      </c>
      <c r="AS2488" t="s"/>
      <c r="AT2488" t="s">
        <v>93</v>
      </c>
      <c r="AU2488" t="s"/>
      <c r="AV2488" t="s"/>
      <c r="AW2488" t="s"/>
      <c r="AX2488" t="s"/>
      <c r="AY2488" t="n">
        <v>3752172</v>
      </c>
      <c r="AZ2488" t="s">
        <v>3534</v>
      </c>
      <c r="BA2488" t="s"/>
      <c r="BB2488" t="n">
        <v>2175593</v>
      </c>
      <c r="BC2488" t="n">
        <v>98.93501222133639</v>
      </c>
      <c r="BD2488" t="n">
        <v>8.10904252470746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95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3529</v>
      </c>
      <c r="F2489" t="n">
        <v>6670774</v>
      </c>
      <c r="G2489" t="s">
        <v>74</v>
      </c>
      <c r="H2489" t="s">
        <v>75</v>
      </c>
      <c r="I2489" t="s"/>
      <c r="J2489" t="s">
        <v>76</v>
      </c>
      <c r="K2489" t="n">
        <v>1733.7</v>
      </c>
      <c r="L2489" t="s">
        <v>77</v>
      </c>
      <c r="M2489" t="s"/>
      <c r="N2489" t="s">
        <v>1073</v>
      </c>
      <c r="O2489" t="s">
        <v>79</v>
      </c>
      <c r="P2489" t="s">
        <v>3531</v>
      </c>
      <c r="Q2489" t="s"/>
      <c r="R2489" t="s">
        <v>148</v>
      </c>
      <c r="S2489" t="s">
        <v>3555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>
        <f>HYPERLINK("https://hotelmonitor-cachepage.eclerx.com/savepage/tk_1544249930363155_sr_2150.html","info")</f>
        <v/>
      </c>
      <c r="AA2489" t="n">
        <v>626455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89</v>
      </c>
      <c r="AO2489" t="s">
        <v>106</v>
      </c>
      <c r="AP2489" t="n">
        <v>32</v>
      </c>
      <c r="AQ2489" t="s">
        <v>91</v>
      </c>
      <c r="AR2489" t="s">
        <v>71</v>
      </c>
      <c r="AS2489" t="s"/>
      <c r="AT2489" t="s">
        <v>93</v>
      </c>
      <c r="AU2489" t="s"/>
      <c r="AV2489" t="s"/>
      <c r="AW2489" t="s"/>
      <c r="AX2489" t="s"/>
      <c r="AY2489" t="n">
        <v>3752172</v>
      </c>
      <c r="AZ2489" t="s">
        <v>3534</v>
      </c>
      <c r="BA2489" t="s"/>
      <c r="BB2489" t="n">
        <v>2175593</v>
      </c>
      <c r="BC2489" t="n">
        <v>98.93501222133639</v>
      </c>
      <c r="BD2489" t="n">
        <v>8.10904252470746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95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3529</v>
      </c>
      <c r="F2490" t="n">
        <v>6670774</v>
      </c>
      <c r="G2490" t="s">
        <v>74</v>
      </c>
      <c r="H2490" t="s">
        <v>75</v>
      </c>
      <c r="I2490" t="s"/>
      <c r="J2490" t="s">
        <v>76</v>
      </c>
      <c r="K2490" t="n">
        <v>1733.7</v>
      </c>
      <c r="L2490" t="s">
        <v>77</v>
      </c>
      <c r="M2490" t="s"/>
      <c r="N2490" t="s">
        <v>1073</v>
      </c>
      <c r="O2490" t="s">
        <v>79</v>
      </c>
      <c r="P2490" t="s">
        <v>3531</v>
      </c>
      <c r="Q2490" t="s"/>
      <c r="R2490" t="s">
        <v>148</v>
      </c>
      <c r="S2490" t="s">
        <v>3555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>
        <f>HYPERLINK("https://hotelmonitor-cachepage.eclerx.com/savepage/tk_1544249930363155_sr_2150.html","info")</f>
        <v/>
      </c>
      <c r="AA2490" t="n">
        <v>626455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89</v>
      </c>
      <c r="AO2490" t="s">
        <v>106</v>
      </c>
      <c r="AP2490" t="n">
        <v>32</v>
      </c>
      <c r="AQ2490" t="s">
        <v>91</v>
      </c>
      <c r="AR2490" t="s">
        <v>261</v>
      </c>
      <c r="AS2490" t="s"/>
      <c r="AT2490" t="s">
        <v>93</v>
      </c>
      <c r="AU2490" t="s"/>
      <c r="AV2490" t="s"/>
      <c r="AW2490" t="s"/>
      <c r="AX2490" t="s"/>
      <c r="AY2490" t="n">
        <v>3752172</v>
      </c>
      <c r="AZ2490" t="s">
        <v>3534</v>
      </c>
      <c r="BA2490" t="s"/>
      <c r="BB2490" t="n">
        <v>2175593</v>
      </c>
      <c r="BC2490" t="n">
        <v>98.93501222133639</v>
      </c>
      <c r="BD2490" t="n">
        <v>8.10904252470746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95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3529</v>
      </c>
      <c r="F2491" t="n">
        <v>6670774</v>
      </c>
      <c r="G2491" t="s">
        <v>74</v>
      </c>
      <c r="H2491" t="s">
        <v>75</v>
      </c>
      <c r="I2491" t="s"/>
      <c r="J2491" t="s">
        <v>76</v>
      </c>
      <c r="K2491" t="n">
        <v>1788.72</v>
      </c>
      <c r="L2491" t="s">
        <v>77</v>
      </c>
      <c r="M2491" t="s"/>
      <c r="N2491" t="s">
        <v>3536</v>
      </c>
      <c r="O2491" t="s">
        <v>79</v>
      </c>
      <c r="P2491" t="s">
        <v>3531</v>
      </c>
      <c r="Q2491" t="s"/>
      <c r="R2491" t="s">
        <v>148</v>
      </c>
      <c r="S2491" t="s">
        <v>3556</v>
      </c>
      <c r="T2491" t="s">
        <v>82</v>
      </c>
      <c r="U2491" t="s">
        <v>83</v>
      </c>
      <c r="V2491" t="s">
        <v>84</v>
      </c>
      <c r="W2491" t="s">
        <v>85</v>
      </c>
      <c r="X2491" t="s"/>
      <c r="Y2491" t="s">
        <v>86</v>
      </c>
      <c r="Z2491">
        <f>HYPERLINK("https://hotelmonitor-cachepage.eclerx.com/savepage/tk_1544249930363155_sr_2150.html","info")</f>
        <v/>
      </c>
      <c r="AA2491" t="n">
        <v>626455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32</v>
      </c>
      <c r="AQ2491" t="s">
        <v>91</v>
      </c>
      <c r="AR2491" t="s">
        <v>71</v>
      </c>
      <c r="AS2491" t="s"/>
      <c r="AT2491" t="s">
        <v>93</v>
      </c>
      <c r="AU2491" t="s"/>
      <c r="AV2491" t="s"/>
      <c r="AW2491" t="s"/>
      <c r="AX2491" t="s"/>
      <c r="AY2491" t="n">
        <v>3752172</v>
      </c>
      <c r="AZ2491" t="s">
        <v>3534</v>
      </c>
      <c r="BA2491" t="s"/>
      <c r="BB2491" t="n">
        <v>2175593</v>
      </c>
      <c r="BC2491" t="n">
        <v>98.93501222133639</v>
      </c>
      <c r="BD2491" t="n">
        <v>8.10904252470746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95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3529</v>
      </c>
      <c r="F2492" t="n">
        <v>6670774</v>
      </c>
      <c r="G2492" t="s">
        <v>74</v>
      </c>
      <c r="H2492" t="s">
        <v>75</v>
      </c>
      <c r="I2492" t="s"/>
      <c r="J2492" t="s">
        <v>76</v>
      </c>
      <c r="K2492" t="n">
        <v>1788.72</v>
      </c>
      <c r="L2492" t="s">
        <v>77</v>
      </c>
      <c r="M2492" t="s"/>
      <c r="N2492" t="s">
        <v>3536</v>
      </c>
      <c r="O2492" t="s">
        <v>79</v>
      </c>
      <c r="P2492" t="s">
        <v>3531</v>
      </c>
      <c r="Q2492" t="s"/>
      <c r="R2492" t="s">
        <v>148</v>
      </c>
      <c r="S2492" t="s">
        <v>3556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HYPERLINK("https://hotelmonitor-cachepage.eclerx.com/savepage/tk_1544249930363155_sr_2150.html","info")</f>
        <v/>
      </c>
      <c r="AA2492" t="n">
        <v>626455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32</v>
      </c>
      <c r="AQ2492" t="s">
        <v>91</v>
      </c>
      <c r="AR2492" t="s">
        <v>261</v>
      </c>
      <c r="AS2492" t="s"/>
      <c r="AT2492" t="s">
        <v>93</v>
      </c>
      <c r="AU2492" t="s"/>
      <c r="AV2492" t="s"/>
      <c r="AW2492" t="s"/>
      <c r="AX2492" t="s"/>
      <c r="AY2492" t="n">
        <v>3752172</v>
      </c>
      <c r="AZ2492" t="s">
        <v>3534</v>
      </c>
      <c r="BA2492" t="s"/>
      <c r="BB2492" t="n">
        <v>2175593</v>
      </c>
      <c r="BC2492" t="n">
        <v>98.93501222133639</v>
      </c>
      <c r="BD2492" t="n">
        <v>8.10904252470746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95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3529</v>
      </c>
      <c r="F2493" t="n">
        <v>6670774</v>
      </c>
      <c r="G2493" t="s">
        <v>74</v>
      </c>
      <c r="H2493" t="s">
        <v>75</v>
      </c>
      <c r="I2493" t="s"/>
      <c r="J2493" t="s">
        <v>76</v>
      </c>
      <c r="K2493" t="n">
        <v>1818.87</v>
      </c>
      <c r="L2493" t="s">
        <v>77</v>
      </c>
      <c r="M2493" t="s"/>
      <c r="N2493" t="s">
        <v>3530</v>
      </c>
      <c r="O2493" t="s">
        <v>79</v>
      </c>
      <c r="P2493" t="s">
        <v>3531</v>
      </c>
      <c r="Q2493" t="s"/>
      <c r="R2493" t="s">
        <v>148</v>
      </c>
      <c r="S2493" t="s">
        <v>3557</v>
      </c>
      <c r="T2493" t="s">
        <v>82</v>
      </c>
      <c r="U2493" t="s">
        <v>83</v>
      </c>
      <c r="V2493" t="s">
        <v>84</v>
      </c>
      <c r="W2493" t="s">
        <v>105</v>
      </c>
      <c r="X2493" t="s"/>
      <c r="Y2493" t="s">
        <v>86</v>
      </c>
      <c r="Z2493">
        <f>HYPERLINK("https://hotelmonitor-cachepage.eclerx.com/savepage/tk_1544249930363155_sr_2150.html","info")</f>
        <v/>
      </c>
      <c r="AA2493" t="n">
        <v>626455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32</v>
      </c>
      <c r="AQ2493" t="s">
        <v>91</v>
      </c>
      <c r="AR2493" t="s">
        <v>92</v>
      </c>
      <c r="AS2493" t="s"/>
      <c r="AT2493" t="s">
        <v>93</v>
      </c>
      <c r="AU2493" t="s"/>
      <c r="AV2493" t="s"/>
      <c r="AW2493" t="s"/>
      <c r="AX2493" t="s"/>
      <c r="AY2493" t="n">
        <v>3752172</v>
      </c>
      <c r="AZ2493" t="s">
        <v>3534</v>
      </c>
      <c r="BA2493" t="s"/>
      <c r="BB2493" t="n">
        <v>2175593</v>
      </c>
      <c r="BC2493" t="n">
        <v>98.93501222133639</v>
      </c>
      <c r="BD2493" t="n">
        <v>8.10904252470746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95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3529</v>
      </c>
      <c r="F2494" t="n">
        <v>6670774</v>
      </c>
      <c r="G2494" t="s">
        <v>74</v>
      </c>
      <c r="H2494" t="s">
        <v>75</v>
      </c>
      <c r="I2494" t="s"/>
      <c r="J2494" t="s">
        <v>76</v>
      </c>
      <c r="K2494" t="n">
        <v>1841.75</v>
      </c>
      <c r="L2494" t="s">
        <v>77</v>
      </c>
      <c r="M2494" t="s"/>
      <c r="N2494" t="s">
        <v>1073</v>
      </c>
      <c r="O2494" t="s">
        <v>79</v>
      </c>
      <c r="P2494" t="s">
        <v>3531</v>
      </c>
      <c r="Q2494" t="s"/>
      <c r="R2494" t="s">
        <v>148</v>
      </c>
      <c r="S2494" t="s">
        <v>3558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>
        <f>HYPERLINK("https://hotelmonitor-cachepage.eclerx.com/savepage/tk_1544249930363155_sr_2150.html","info")</f>
        <v/>
      </c>
      <c r="AA2494" t="n">
        <v>626455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32</v>
      </c>
      <c r="AQ2494" t="s">
        <v>91</v>
      </c>
      <c r="AR2494" t="s">
        <v>71</v>
      </c>
      <c r="AS2494" t="s"/>
      <c r="AT2494" t="s">
        <v>93</v>
      </c>
      <c r="AU2494" t="s"/>
      <c r="AV2494" t="s"/>
      <c r="AW2494" t="s"/>
      <c r="AX2494" t="s"/>
      <c r="AY2494" t="n">
        <v>3752172</v>
      </c>
      <c r="AZ2494" t="s">
        <v>3534</v>
      </c>
      <c r="BA2494" t="s"/>
      <c r="BB2494" t="n">
        <v>2175593</v>
      </c>
      <c r="BC2494" t="n">
        <v>98.93501222133639</v>
      </c>
      <c r="BD2494" t="n">
        <v>8.10904252470746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95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3529</v>
      </c>
      <c r="F2495" t="n">
        <v>6670774</v>
      </c>
      <c r="G2495" t="s">
        <v>74</v>
      </c>
      <c r="H2495" t="s">
        <v>75</v>
      </c>
      <c r="I2495" t="s"/>
      <c r="J2495" t="s">
        <v>76</v>
      </c>
      <c r="K2495" t="n">
        <v>1841.75</v>
      </c>
      <c r="L2495" t="s">
        <v>77</v>
      </c>
      <c r="M2495" t="s"/>
      <c r="N2495" t="s">
        <v>1073</v>
      </c>
      <c r="O2495" t="s">
        <v>79</v>
      </c>
      <c r="P2495" t="s">
        <v>3531</v>
      </c>
      <c r="Q2495" t="s"/>
      <c r="R2495" t="s">
        <v>148</v>
      </c>
      <c r="S2495" t="s">
        <v>3558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>
        <f>HYPERLINK("https://hotelmonitor-cachepage.eclerx.com/savepage/tk_1544249930363155_sr_2150.html","info")</f>
        <v/>
      </c>
      <c r="AA2495" t="n">
        <v>626455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32</v>
      </c>
      <c r="AQ2495" t="s">
        <v>91</v>
      </c>
      <c r="AR2495" t="s">
        <v>261</v>
      </c>
      <c r="AS2495" t="s"/>
      <c r="AT2495" t="s">
        <v>93</v>
      </c>
      <c r="AU2495" t="s"/>
      <c r="AV2495" t="s"/>
      <c r="AW2495" t="s"/>
      <c r="AX2495" t="s"/>
      <c r="AY2495" t="n">
        <v>3752172</v>
      </c>
      <c r="AZ2495" t="s">
        <v>3534</v>
      </c>
      <c r="BA2495" t="s"/>
      <c r="BB2495" t="n">
        <v>2175593</v>
      </c>
      <c r="BC2495" t="n">
        <v>98.93501222133639</v>
      </c>
      <c r="BD2495" t="n">
        <v>8.10904252470746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95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3529</v>
      </c>
      <c r="F2496" t="n">
        <v>6670774</v>
      </c>
      <c r="G2496" t="s">
        <v>74</v>
      </c>
      <c r="H2496" t="s">
        <v>75</v>
      </c>
      <c r="I2496" t="s"/>
      <c r="J2496" t="s">
        <v>76</v>
      </c>
      <c r="K2496" t="n">
        <v>1854.14</v>
      </c>
      <c r="L2496" t="s">
        <v>77</v>
      </c>
      <c r="M2496" t="s"/>
      <c r="N2496" t="s">
        <v>3530</v>
      </c>
      <c r="O2496" t="s">
        <v>79</v>
      </c>
      <c r="P2496" t="s">
        <v>3531</v>
      </c>
      <c r="Q2496" t="s"/>
      <c r="R2496" t="s">
        <v>148</v>
      </c>
      <c r="S2496" t="s">
        <v>3559</v>
      </c>
      <c r="T2496" t="s">
        <v>82</v>
      </c>
      <c r="U2496" t="s">
        <v>83</v>
      </c>
      <c r="V2496" t="s">
        <v>84</v>
      </c>
      <c r="W2496" t="s">
        <v>105</v>
      </c>
      <c r="X2496" t="s"/>
      <c r="Y2496" t="s">
        <v>86</v>
      </c>
      <c r="Z2496">
        <f>HYPERLINK("https://hotelmonitor-cachepage.eclerx.com/savepage/tk_1544249930363155_sr_2150.html","info")</f>
        <v/>
      </c>
      <c r="AA2496" t="n">
        <v>626455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89</v>
      </c>
      <c r="AO2496" t="s">
        <v>3560</v>
      </c>
      <c r="AP2496" t="n">
        <v>32</v>
      </c>
      <c r="AQ2496" t="s">
        <v>91</v>
      </c>
      <c r="AR2496" t="s">
        <v>71</v>
      </c>
      <c r="AS2496" t="s"/>
      <c r="AT2496" t="s">
        <v>93</v>
      </c>
      <c r="AU2496" t="s"/>
      <c r="AV2496" t="s"/>
      <c r="AW2496" t="s"/>
      <c r="AX2496" t="s"/>
      <c r="AY2496" t="n">
        <v>3752172</v>
      </c>
      <c r="AZ2496" t="s">
        <v>3534</v>
      </c>
      <c r="BA2496" t="s"/>
      <c r="BB2496" t="n">
        <v>2175593</v>
      </c>
      <c r="BC2496" t="n">
        <v>98.93501222133639</v>
      </c>
      <c r="BD2496" t="n">
        <v>8.10904252470746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95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3529</v>
      </c>
      <c r="F2497" t="n">
        <v>6670774</v>
      </c>
      <c r="G2497" t="s">
        <v>74</v>
      </c>
      <c r="H2497" t="s">
        <v>75</v>
      </c>
      <c r="I2497" t="s"/>
      <c r="J2497" t="s">
        <v>76</v>
      </c>
      <c r="K2497" t="n">
        <v>1854.14</v>
      </c>
      <c r="L2497" t="s">
        <v>77</v>
      </c>
      <c r="M2497" t="s"/>
      <c r="N2497" t="s">
        <v>3530</v>
      </c>
      <c r="O2497" t="s">
        <v>79</v>
      </c>
      <c r="P2497" t="s">
        <v>3531</v>
      </c>
      <c r="Q2497" t="s"/>
      <c r="R2497" t="s">
        <v>148</v>
      </c>
      <c r="S2497" t="s">
        <v>3559</v>
      </c>
      <c r="T2497" t="s">
        <v>82</v>
      </c>
      <c r="U2497" t="s">
        <v>83</v>
      </c>
      <c r="V2497" t="s">
        <v>84</v>
      </c>
      <c r="W2497" t="s">
        <v>105</v>
      </c>
      <c r="X2497" t="s"/>
      <c r="Y2497" t="s">
        <v>86</v>
      </c>
      <c r="Z2497">
        <f>HYPERLINK("https://hotelmonitor-cachepage.eclerx.com/savepage/tk_1544249930363155_sr_2150.html","info")</f>
        <v/>
      </c>
      <c r="AA2497" t="n">
        <v>626455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89</v>
      </c>
      <c r="AO2497" t="s">
        <v>3560</v>
      </c>
      <c r="AP2497" t="n">
        <v>32</v>
      </c>
      <c r="AQ2497" t="s">
        <v>91</v>
      </c>
      <c r="AR2497" t="s">
        <v>261</v>
      </c>
      <c r="AS2497" t="s"/>
      <c r="AT2497" t="s">
        <v>93</v>
      </c>
      <c r="AU2497" t="s"/>
      <c r="AV2497" t="s"/>
      <c r="AW2497" t="s"/>
      <c r="AX2497" t="s"/>
      <c r="AY2497" t="n">
        <v>3752172</v>
      </c>
      <c r="AZ2497" t="s">
        <v>3534</v>
      </c>
      <c r="BA2497" t="s"/>
      <c r="BB2497" t="n">
        <v>2175593</v>
      </c>
      <c r="BC2497" t="n">
        <v>98.93501222133639</v>
      </c>
      <c r="BD2497" t="n">
        <v>8.10904252470746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95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3529</v>
      </c>
      <c r="F2498" t="n">
        <v>6670774</v>
      </c>
      <c r="G2498" t="s">
        <v>74</v>
      </c>
      <c r="H2498" t="s">
        <v>75</v>
      </c>
      <c r="I2498" t="s"/>
      <c r="J2498" t="s">
        <v>76</v>
      </c>
      <c r="K2498" t="n">
        <v>1969.7</v>
      </c>
      <c r="L2498" t="s">
        <v>77</v>
      </c>
      <c r="M2498" t="s"/>
      <c r="N2498" t="s">
        <v>3530</v>
      </c>
      <c r="O2498" t="s">
        <v>79</v>
      </c>
      <c r="P2498" t="s">
        <v>3531</v>
      </c>
      <c r="Q2498" t="s"/>
      <c r="R2498" t="s">
        <v>148</v>
      </c>
      <c r="S2498" t="s">
        <v>3561</v>
      </c>
      <c r="T2498" t="s">
        <v>82</v>
      </c>
      <c r="U2498" t="s">
        <v>83</v>
      </c>
      <c r="V2498" t="s">
        <v>84</v>
      </c>
      <c r="W2498" t="s">
        <v>105</v>
      </c>
      <c r="X2498" t="s"/>
      <c r="Y2498" t="s">
        <v>86</v>
      </c>
      <c r="Z2498">
        <f>HYPERLINK("https://hotelmonitor-cachepage.eclerx.com/savepage/tk_1544249930363155_sr_2150.html","info")</f>
        <v/>
      </c>
      <c r="AA2498" t="n">
        <v>626455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32</v>
      </c>
      <c r="AQ2498" t="s">
        <v>91</v>
      </c>
      <c r="AR2498" t="s">
        <v>71</v>
      </c>
      <c r="AS2498" t="s"/>
      <c r="AT2498" t="s">
        <v>93</v>
      </c>
      <c r="AU2498" t="s"/>
      <c r="AV2498" t="s"/>
      <c r="AW2498" t="s"/>
      <c r="AX2498" t="s"/>
      <c r="AY2498" t="n">
        <v>3752172</v>
      </c>
      <c r="AZ2498" t="s">
        <v>3534</v>
      </c>
      <c r="BA2498" t="s"/>
      <c r="BB2498" t="n">
        <v>2175593</v>
      </c>
      <c r="BC2498" t="n">
        <v>98.93501222133639</v>
      </c>
      <c r="BD2498" t="n">
        <v>8.10904252470746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95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3529</v>
      </c>
      <c r="F2499" t="n">
        <v>6670774</v>
      </c>
      <c r="G2499" t="s">
        <v>74</v>
      </c>
      <c r="H2499" t="s">
        <v>75</v>
      </c>
      <c r="I2499" t="s"/>
      <c r="J2499" t="s">
        <v>76</v>
      </c>
      <c r="K2499" t="n">
        <v>1969.7</v>
      </c>
      <c r="L2499" t="s">
        <v>77</v>
      </c>
      <c r="M2499" t="s"/>
      <c r="N2499" t="s">
        <v>3530</v>
      </c>
      <c r="O2499" t="s">
        <v>79</v>
      </c>
      <c r="P2499" t="s">
        <v>3531</v>
      </c>
      <c r="Q2499" t="s"/>
      <c r="R2499" t="s">
        <v>148</v>
      </c>
      <c r="S2499" t="s">
        <v>3561</v>
      </c>
      <c r="T2499" t="s">
        <v>82</v>
      </c>
      <c r="U2499" t="s">
        <v>83</v>
      </c>
      <c r="V2499" t="s">
        <v>84</v>
      </c>
      <c r="W2499" t="s">
        <v>105</v>
      </c>
      <c r="X2499" t="s"/>
      <c r="Y2499" t="s">
        <v>86</v>
      </c>
      <c r="Z2499">
        <f>HYPERLINK("https://hotelmonitor-cachepage.eclerx.com/savepage/tk_1544249930363155_sr_2150.html","info")</f>
        <v/>
      </c>
      <c r="AA2499" t="n">
        <v>626455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32</v>
      </c>
      <c r="AQ2499" t="s">
        <v>91</v>
      </c>
      <c r="AR2499" t="s">
        <v>261</v>
      </c>
      <c r="AS2499" t="s"/>
      <c r="AT2499" t="s">
        <v>93</v>
      </c>
      <c r="AU2499" t="s"/>
      <c r="AV2499" t="s"/>
      <c r="AW2499" t="s"/>
      <c r="AX2499" t="s"/>
      <c r="AY2499" t="n">
        <v>3752172</v>
      </c>
      <c r="AZ2499" t="s">
        <v>3534</v>
      </c>
      <c r="BA2499" t="s"/>
      <c r="BB2499" t="n">
        <v>2175593</v>
      </c>
      <c r="BC2499" t="n">
        <v>98.93501222133639</v>
      </c>
      <c r="BD2499" t="n">
        <v>8.10904252470746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95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3529</v>
      </c>
      <c r="F2500" t="n">
        <v>6670774</v>
      </c>
      <c r="G2500" t="s">
        <v>74</v>
      </c>
      <c r="H2500" t="s">
        <v>75</v>
      </c>
      <c r="I2500" t="s"/>
      <c r="J2500" t="s">
        <v>76</v>
      </c>
      <c r="K2500" t="n">
        <v>2008.65</v>
      </c>
      <c r="L2500" t="s">
        <v>77</v>
      </c>
      <c r="M2500" t="s"/>
      <c r="N2500" t="s">
        <v>3536</v>
      </c>
      <c r="O2500" t="s">
        <v>79</v>
      </c>
      <c r="P2500" t="s">
        <v>3531</v>
      </c>
      <c r="Q2500" t="s"/>
      <c r="R2500" t="s">
        <v>148</v>
      </c>
      <c r="S2500" t="s">
        <v>3562</v>
      </c>
      <c r="T2500" t="s">
        <v>82</v>
      </c>
      <c r="U2500" t="s">
        <v>83</v>
      </c>
      <c r="V2500" t="s">
        <v>84</v>
      </c>
      <c r="W2500" t="s">
        <v>105</v>
      </c>
      <c r="X2500" t="s"/>
      <c r="Y2500" t="s">
        <v>86</v>
      </c>
      <c r="Z2500">
        <f>HYPERLINK("https://hotelmonitor-cachepage.eclerx.com/savepage/tk_1544249930363155_sr_2150.html","info")</f>
        <v/>
      </c>
      <c r="AA2500" t="n">
        <v>626455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89</v>
      </c>
      <c r="AO2500" t="s">
        <v>701</v>
      </c>
      <c r="AP2500" t="n">
        <v>32</v>
      </c>
      <c r="AQ2500" t="s">
        <v>91</v>
      </c>
      <c r="AR2500" t="s">
        <v>71</v>
      </c>
      <c r="AS2500" t="s"/>
      <c r="AT2500" t="s">
        <v>93</v>
      </c>
      <c r="AU2500" t="s"/>
      <c r="AV2500" t="s"/>
      <c r="AW2500" t="s"/>
      <c r="AX2500" t="s"/>
      <c r="AY2500" t="n">
        <v>3752172</v>
      </c>
      <c r="AZ2500" t="s">
        <v>3534</v>
      </c>
      <c r="BA2500" t="s"/>
      <c r="BB2500" t="n">
        <v>2175593</v>
      </c>
      <c r="BC2500" t="n">
        <v>98.93501222133639</v>
      </c>
      <c r="BD2500" t="n">
        <v>8.10904252470746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95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3529</v>
      </c>
      <c r="F2501" t="n">
        <v>6670774</v>
      </c>
      <c r="G2501" t="s">
        <v>74</v>
      </c>
      <c r="H2501" t="s">
        <v>75</v>
      </c>
      <c r="I2501" t="s"/>
      <c r="J2501" t="s">
        <v>76</v>
      </c>
      <c r="K2501" t="n">
        <v>2008.65</v>
      </c>
      <c r="L2501" t="s">
        <v>77</v>
      </c>
      <c r="M2501" t="s"/>
      <c r="N2501" t="s">
        <v>3536</v>
      </c>
      <c r="O2501" t="s">
        <v>79</v>
      </c>
      <c r="P2501" t="s">
        <v>3531</v>
      </c>
      <c r="Q2501" t="s"/>
      <c r="R2501" t="s">
        <v>148</v>
      </c>
      <c r="S2501" t="s">
        <v>3562</v>
      </c>
      <c r="T2501" t="s">
        <v>82</v>
      </c>
      <c r="U2501" t="s">
        <v>83</v>
      </c>
      <c r="V2501" t="s">
        <v>84</v>
      </c>
      <c r="W2501" t="s">
        <v>105</v>
      </c>
      <c r="X2501" t="s"/>
      <c r="Y2501" t="s">
        <v>86</v>
      </c>
      <c r="Z2501">
        <f>HYPERLINK("https://hotelmonitor-cachepage.eclerx.com/savepage/tk_1544249930363155_sr_2150.html","info")</f>
        <v/>
      </c>
      <c r="AA2501" t="n">
        <v>626455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89</v>
      </c>
      <c r="AO2501" t="s">
        <v>701</v>
      </c>
      <c r="AP2501" t="n">
        <v>32</v>
      </c>
      <c r="AQ2501" t="s">
        <v>91</v>
      </c>
      <c r="AR2501" t="s">
        <v>261</v>
      </c>
      <c r="AS2501" t="s"/>
      <c r="AT2501" t="s">
        <v>93</v>
      </c>
      <c r="AU2501" t="s"/>
      <c r="AV2501" t="s"/>
      <c r="AW2501" t="s"/>
      <c r="AX2501" t="s"/>
      <c r="AY2501" t="n">
        <v>3752172</v>
      </c>
      <c r="AZ2501" t="s">
        <v>3534</v>
      </c>
      <c r="BA2501" t="s"/>
      <c r="BB2501" t="n">
        <v>2175593</v>
      </c>
      <c r="BC2501" t="n">
        <v>98.93501222133639</v>
      </c>
      <c r="BD2501" t="n">
        <v>8.10904252470746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95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3529</v>
      </c>
      <c r="F2502" t="n">
        <v>6670774</v>
      </c>
      <c r="G2502" t="s">
        <v>74</v>
      </c>
      <c r="H2502" t="s">
        <v>75</v>
      </c>
      <c r="I2502" t="s"/>
      <c r="J2502" t="s">
        <v>76</v>
      </c>
      <c r="K2502" t="n">
        <v>2053.92</v>
      </c>
      <c r="L2502" t="s">
        <v>77</v>
      </c>
      <c r="M2502" t="s"/>
      <c r="N2502" t="s">
        <v>3536</v>
      </c>
      <c r="O2502" t="s">
        <v>79</v>
      </c>
      <c r="P2502" t="s">
        <v>3531</v>
      </c>
      <c r="Q2502" t="s"/>
      <c r="R2502" t="s">
        <v>148</v>
      </c>
      <c r="S2502" t="s">
        <v>3563</v>
      </c>
      <c r="T2502" t="s">
        <v>82</v>
      </c>
      <c r="U2502" t="s">
        <v>83</v>
      </c>
      <c r="V2502" t="s">
        <v>84</v>
      </c>
      <c r="W2502" t="s">
        <v>105</v>
      </c>
      <c r="X2502" t="s"/>
      <c r="Y2502" t="s">
        <v>86</v>
      </c>
      <c r="Z2502">
        <f>HYPERLINK("https://hotelmonitor-cachepage.eclerx.com/savepage/tk_1544249930363155_sr_2150.html","info")</f>
        <v/>
      </c>
      <c r="AA2502" t="n">
        <v>626455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32</v>
      </c>
      <c r="AQ2502" t="s">
        <v>91</v>
      </c>
      <c r="AR2502" t="s">
        <v>92</v>
      </c>
      <c r="AS2502" t="s"/>
      <c r="AT2502" t="s">
        <v>93</v>
      </c>
      <c r="AU2502" t="s"/>
      <c r="AV2502" t="s"/>
      <c r="AW2502" t="s"/>
      <c r="AX2502" t="s"/>
      <c r="AY2502" t="n">
        <v>3752172</v>
      </c>
      <c r="AZ2502" t="s">
        <v>3534</v>
      </c>
      <c r="BA2502" t="s"/>
      <c r="BB2502" t="n">
        <v>2175593</v>
      </c>
      <c r="BC2502" t="n">
        <v>98.93501222133639</v>
      </c>
      <c r="BD2502" t="n">
        <v>8.10904252470746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95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3529</v>
      </c>
      <c r="F2503" t="n">
        <v>6670774</v>
      </c>
      <c r="G2503" t="s">
        <v>74</v>
      </c>
      <c r="H2503" t="s">
        <v>75</v>
      </c>
      <c r="I2503" t="s"/>
      <c r="J2503" t="s">
        <v>76</v>
      </c>
      <c r="K2503" t="n">
        <v>2060.15</v>
      </c>
      <c r="L2503" t="s">
        <v>77</v>
      </c>
      <c r="M2503" t="s"/>
      <c r="N2503" t="s">
        <v>1073</v>
      </c>
      <c r="O2503" t="s">
        <v>79</v>
      </c>
      <c r="P2503" t="s">
        <v>3531</v>
      </c>
      <c r="Q2503" t="s"/>
      <c r="R2503" t="s">
        <v>148</v>
      </c>
      <c r="S2503" t="s">
        <v>3564</v>
      </c>
      <c r="T2503" t="s">
        <v>82</v>
      </c>
      <c r="U2503" t="s">
        <v>83</v>
      </c>
      <c r="V2503" t="s">
        <v>84</v>
      </c>
      <c r="W2503" t="s">
        <v>105</v>
      </c>
      <c r="X2503" t="s"/>
      <c r="Y2503" t="s">
        <v>86</v>
      </c>
      <c r="Z2503">
        <f>HYPERLINK("https://hotelmonitor-cachepage.eclerx.com/savepage/tk_1544249930363155_sr_2150.html","info")</f>
        <v/>
      </c>
      <c r="AA2503" t="n">
        <v>626455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89</v>
      </c>
      <c r="AO2503" t="s">
        <v>111</v>
      </c>
      <c r="AP2503" t="n">
        <v>32</v>
      </c>
      <c r="AQ2503" t="s">
        <v>91</v>
      </c>
      <c r="AR2503" t="s">
        <v>71</v>
      </c>
      <c r="AS2503" t="s"/>
      <c r="AT2503" t="s">
        <v>93</v>
      </c>
      <c r="AU2503" t="s"/>
      <c r="AV2503" t="s"/>
      <c r="AW2503" t="s"/>
      <c r="AX2503" t="s"/>
      <c r="AY2503" t="n">
        <v>3752172</v>
      </c>
      <c r="AZ2503" t="s">
        <v>3534</v>
      </c>
      <c r="BA2503" t="s"/>
      <c r="BB2503" t="n">
        <v>2175593</v>
      </c>
      <c r="BC2503" t="n">
        <v>98.93501222133639</v>
      </c>
      <c r="BD2503" t="n">
        <v>8.10904252470746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95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3529</v>
      </c>
      <c r="F2504" t="n">
        <v>6670774</v>
      </c>
      <c r="G2504" t="s">
        <v>74</v>
      </c>
      <c r="H2504" t="s">
        <v>75</v>
      </c>
      <c r="I2504" t="s"/>
      <c r="J2504" t="s">
        <v>76</v>
      </c>
      <c r="K2504" t="n">
        <v>2060.15</v>
      </c>
      <c r="L2504" t="s">
        <v>77</v>
      </c>
      <c r="M2504" t="s"/>
      <c r="N2504" t="s">
        <v>1073</v>
      </c>
      <c r="O2504" t="s">
        <v>79</v>
      </c>
      <c r="P2504" t="s">
        <v>3531</v>
      </c>
      <c r="Q2504" t="s"/>
      <c r="R2504" t="s">
        <v>148</v>
      </c>
      <c r="S2504" t="s">
        <v>3564</v>
      </c>
      <c r="T2504" t="s">
        <v>82</v>
      </c>
      <c r="U2504" t="s">
        <v>83</v>
      </c>
      <c r="V2504" t="s">
        <v>84</v>
      </c>
      <c r="W2504" t="s">
        <v>105</v>
      </c>
      <c r="X2504" t="s"/>
      <c r="Y2504" t="s">
        <v>86</v>
      </c>
      <c r="Z2504">
        <f>HYPERLINK("https://hotelmonitor-cachepage.eclerx.com/savepage/tk_1544249930363155_sr_2150.html","info")</f>
        <v/>
      </c>
      <c r="AA2504" t="n">
        <v>626455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89</v>
      </c>
      <c r="AO2504" t="s">
        <v>111</v>
      </c>
      <c r="AP2504" t="n">
        <v>32</v>
      </c>
      <c r="AQ2504" t="s">
        <v>91</v>
      </c>
      <c r="AR2504" t="s">
        <v>261</v>
      </c>
      <c r="AS2504" t="s"/>
      <c r="AT2504" t="s">
        <v>93</v>
      </c>
      <c r="AU2504" t="s"/>
      <c r="AV2504" t="s"/>
      <c r="AW2504" t="s"/>
      <c r="AX2504" t="s"/>
      <c r="AY2504" t="n">
        <v>3752172</v>
      </c>
      <c r="AZ2504" t="s">
        <v>3534</v>
      </c>
      <c r="BA2504" t="s"/>
      <c r="BB2504" t="n">
        <v>2175593</v>
      </c>
      <c r="BC2504" t="n">
        <v>98.93501222133639</v>
      </c>
      <c r="BD2504" t="n">
        <v>8.10904252470746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95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3529</v>
      </c>
      <c r="F2505" t="n">
        <v>6670774</v>
      </c>
      <c r="G2505" t="s">
        <v>74</v>
      </c>
      <c r="H2505" t="s">
        <v>75</v>
      </c>
      <c r="I2505" t="s"/>
      <c r="J2505" t="s">
        <v>76</v>
      </c>
      <c r="K2505" t="n">
        <v>2133.84</v>
      </c>
      <c r="L2505" t="s">
        <v>77</v>
      </c>
      <c r="M2505" t="s"/>
      <c r="N2505" t="s">
        <v>3536</v>
      </c>
      <c r="O2505" t="s">
        <v>79</v>
      </c>
      <c r="P2505" t="s">
        <v>3531</v>
      </c>
      <c r="Q2505" t="s"/>
      <c r="R2505" t="s">
        <v>148</v>
      </c>
      <c r="S2505" t="s">
        <v>3565</v>
      </c>
      <c r="T2505" t="s">
        <v>82</v>
      </c>
      <c r="U2505" t="s">
        <v>83</v>
      </c>
      <c r="V2505" t="s">
        <v>84</v>
      </c>
      <c r="W2505" t="s">
        <v>105</v>
      </c>
      <c r="X2505" t="s"/>
      <c r="Y2505" t="s">
        <v>86</v>
      </c>
      <c r="Z2505">
        <f>HYPERLINK("https://hotelmonitor-cachepage.eclerx.com/savepage/tk_1544249930363155_sr_2150.html","info")</f>
        <v/>
      </c>
      <c r="AA2505" t="n">
        <v>626455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32</v>
      </c>
      <c r="AQ2505" t="s">
        <v>91</v>
      </c>
      <c r="AR2505" t="s">
        <v>71</v>
      </c>
      <c r="AS2505" t="s"/>
      <c r="AT2505" t="s">
        <v>93</v>
      </c>
      <c r="AU2505" t="s"/>
      <c r="AV2505" t="s"/>
      <c r="AW2505" t="s"/>
      <c r="AX2505" t="s"/>
      <c r="AY2505" t="n">
        <v>3752172</v>
      </c>
      <c r="AZ2505" t="s">
        <v>3534</v>
      </c>
      <c r="BA2505" t="s"/>
      <c r="BB2505" t="n">
        <v>2175593</v>
      </c>
      <c r="BC2505" t="n">
        <v>98.93501222133639</v>
      </c>
      <c r="BD2505" t="n">
        <v>8.10904252470746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95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3529</v>
      </c>
      <c r="F2506" t="n">
        <v>6670774</v>
      </c>
      <c r="G2506" t="s">
        <v>74</v>
      </c>
      <c r="H2506" t="s">
        <v>75</v>
      </c>
      <c r="I2506" t="s"/>
      <c r="J2506" t="s">
        <v>76</v>
      </c>
      <c r="K2506" t="n">
        <v>2133.84</v>
      </c>
      <c r="L2506" t="s">
        <v>77</v>
      </c>
      <c r="M2506" t="s"/>
      <c r="N2506" t="s">
        <v>3536</v>
      </c>
      <c r="O2506" t="s">
        <v>79</v>
      </c>
      <c r="P2506" t="s">
        <v>3531</v>
      </c>
      <c r="Q2506" t="s"/>
      <c r="R2506" t="s">
        <v>148</v>
      </c>
      <c r="S2506" t="s">
        <v>3565</v>
      </c>
      <c r="T2506" t="s">
        <v>82</v>
      </c>
      <c r="U2506" t="s">
        <v>83</v>
      </c>
      <c r="V2506" t="s">
        <v>84</v>
      </c>
      <c r="W2506" t="s">
        <v>105</v>
      </c>
      <c r="X2506" t="s"/>
      <c r="Y2506" t="s">
        <v>86</v>
      </c>
      <c r="Z2506">
        <f>HYPERLINK("https://hotelmonitor-cachepage.eclerx.com/savepage/tk_1544249930363155_sr_2150.html","info")</f>
        <v/>
      </c>
      <c r="AA2506" t="n">
        <v>626455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32</v>
      </c>
      <c r="AQ2506" t="s">
        <v>91</v>
      </c>
      <c r="AR2506" t="s">
        <v>261</v>
      </c>
      <c r="AS2506" t="s"/>
      <c r="AT2506" t="s">
        <v>93</v>
      </c>
      <c r="AU2506" t="s"/>
      <c r="AV2506" t="s"/>
      <c r="AW2506" t="s"/>
      <c r="AX2506" t="s"/>
      <c r="AY2506" t="n">
        <v>3752172</v>
      </c>
      <c r="AZ2506" t="s">
        <v>3534</v>
      </c>
      <c r="BA2506" t="s"/>
      <c r="BB2506" t="n">
        <v>2175593</v>
      </c>
      <c r="BC2506" t="n">
        <v>98.93501222133639</v>
      </c>
      <c r="BD2506" t="n">
        <v>8.10904252470746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95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3529</v>
      </c>
      <c r="F2507" t="n">
        <v>6670774</v>
      </c>
      <c r="G2507" t="s">
        <v>74</v>
      </c>
      <c r="H2507" t="s">
        <v>75</v>
      </c>
      <c r="I2507" t="s"/>
      <c r="J2507" t="s">
        <v>76</v>
      </c>
      <c r="K2507" t="n">
        <v>2188.55</v>
      </c>
      <c r="L2507" t="s">
        <v>77</v>
      </c>
      <c r="M2507" t="s"/>
      <c r="N2507" t="s">
        <v>1073</v>
      </c>
      <c r="O2507" t="s">
        <v>79</v>
      </c>
      <c r="P2507" t="s">
        <v>3531</v>
      </c>
      <c r="Q2507" t="s"/>
      <c r="R2507" t="s">
        <v>148</v>
      </c>
      <c r="S2507" t="s">
        <v>1043</v>
      </c>
      <c r="T2507" t="s">
        <v>82</v>
      </c>
      <c r="U2507" t="s">
        <v>83</v>
      </c>
      <c r="V2507" t="s">
        <v>84</v>
      </c>
      <c r="W2507" t="s">
        <v>105</v>
      </c>
      <c r="X2507" t="s"/>
      <c r="Y2507" t="s">
        <v>86</v>
      </c>
      <c r="Z2507">
        <f>HYPERLINK("https://hotelmonitor-cachepage.eclerx.com/savepage/tk_1544249930363155_sr_2150.html","info")</f>
        <v/>
      </c>
      <c r="AA2507" t="n">
        <v>626455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32</v>
      </c>
      <c r="AQ2507" t="s">
        <v>91</v>
      </c>
      <c r="AR2507" t="s">
        <v>71</v>
      </c>
      <c r="AS2507" t="s"/>
      <c r="AT2507" t="s">
        <v>93</v>
      </c>
      <c r="AU2507" t="s"/>
      <c r="AV2507" t="s"/>
      <c r="AW2507" t="s"/>
      <c r="AX2507" t="s"/>
      <c r="AY2507" t="n">
        <v>3752172</v>
      </c>
      <c r="AZ2507" t="s">
        <v>3534</v>
      </c>
      <c r="BA2507" t="s"/>
      <c r="BB2507" t="n">
        <v>2175593</v>
      </c>
      <c r="BC2507" t="n">
        <v>98.93501222133639</v>
      </c>
      <c r="BD2507" t="n">
        <v>8.10904252470746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95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3529</v>
      </c>
      <c r="F2508" t="n">
        <v>6670774</v>
      </c>
      <c r="G2508" t="s">
        <v>74</v>
      </c>
      <c r="H2508" t="s">
        <v>75</v>
      </c>
      <c r="I2508" t="s"/>
      <c r="J2508" t="s">
        <v>76</v>
      </c>
      <c r="K2508" t="n">
        <v>2188.55</v>
      </c>
      <c r="L2508" t="s">
        <v>77</v>
      </c>
      <c r="M2508" t="s"/>
      <c r="N2508" t="s">
        <v>1073</v>
      </c>
      <c r="O2508" t="s">
        <v>79</v>
      </c>
      <c r="P2508" t="s">
        <v>3531</v>
      </c>
      <c r="Q2508" t="s"/>
      <c r="R2508" t="s">
        <v>148</v>
      </c>
      <c r="S2508" t="s">
        <v>1043</v>
      </c>
      <c r="T2508" t="s">
        <v>82</v>
      </c>
      <c r="U2508" t="s">
        <v>83</v>
      </c>
      <c r="V2508" t="s">
        <v>84</v>
      </c>
      <c r="W2508" t="s">
        <v>105</v>
      </c>
      <c r="X2508" t="s"/>
      <c r="Y2508" t="s">
        <v>86</v>
      </c>
      <c r="Z2508">
        <f>HYPERLINK("https://hotelmonitor-cachepage.eclerx.com/savepage/tk_1544249930363155_sr_2150.html","info")</f>
        <v/>
      </c>
      <c r="AA2508" t="n">
        <v>626455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32</v>
      </c>
      <c r="AQ2508" t="s">
        <v>91</v>
      </c>
      <c r="AR2508" t="s">
        <v>261</v>
      </c>
      <c r="AS2508" t="s"/>
      <c r="AT2508" t="s">
        <v>93</v>
      </c>
      <c r="AU2508" t="s"/>
      <c r="AV2508" t="s"/>
      <c r="AW2508" t="s"/>
      <c r="AX2508" t="s"/>
      <c r="AY2508" t="n">
        <v>3752172</v>
      </c>
      <c r="AZ2508" t="s">
        <v>3534</v>
      </c>
      <c r="BA2508" t="s"/>
      <c r="BB2508" t="n">
        <v>2175593</v>
      </c>
      <c r="BC2508" t="n">
        <v>98.93501222133639</v>
      </c>
      <c r="BD2508" t="n">
        <v>8.10904252470746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95</v>
      </c>
    </row>
    <row r="2509" spans="1:70">
      <c r="A2509" t="s">
        <v>145</v>
      </c>
      <c r="B2509" t="s">
        <v>71</v>
      </c>
      <c r="C2509" t="s">
        <v>72</v>
      </c>
      <c r="D2509" t="n">
        <v>2</v>
      </c>
      <c r="E2509" t="s">
        <v>3566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303.32</v>
      </c>
      <c r="L2509" t="s">
        <v>77</v>
      </c>
      <c r="M2509" t="s"/>
      <c r="N2509" t="s">
        <v>2015</v>
      </c>
      <c r="O2509" t="s">
        <v>79</v>
      </c>
      <c r="P2509" t="s">
        <v>3566</v>
      </c>
      <c r="Q2509" t="s"/>
      <c r="R2509" t="s">
        <v>359</v>
      </c>
      <c r="S2509" t="s">
        <v>3567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HYPERLINK("https://hotelmonitor-cachepage.eclerx.com/savepage/tk_15442512040050635_sr_2150.html","info")</f>
        <v/>
      </c>
      <c r="AA2509" t="n">
        <v>-6296367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461</v>
      </c>
      <c r="AQ2509" t="s">
        <v>91</v>
      </c>
      <c r="AR2509" t="s">
        <v>92</v>
      </c>
      <c r="AS2509" t="s"/>
      <c r="AT2509" t="s">
        <v>93</v>
      </c>
      <c r="AU2509" t="s"/>
      <c r="AV2509" t="s"/>
      <c r="AW2509" t="s"/>
      <c r="AX2509" t="s"/>
      <c r="AY2509" t="n">
        <v>6296367</v>
      </c>
      <c r="AZ2509" t="s">
        <v>3568</v>
      </c>
      <c r="BA2509" t="s"/>
      <c r="BB2509" t="n">
        <v>287380</v>
      </c>
      <c r="BC2509" t="n">
        <v>98.91428375244141</v>
      </c>
      <c r="BD2509" t="n">
        <v>8.068137168884279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95</v>
      </c>
    </row>
    <row r="2510" spans="1:70">
      <c r="A2510" t="s">
        <v>145</v>
      </c>
      <c r="B2510" t="s">
        <v>71</v>
      </c>
      <c r="C2510" t="s">
        <v>72</v>
      </c>
      <c r="D2510" t="n">
        <v>2</v>
      </c>
      <c r="E2510" t="s">
        <v>3566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469.42</v>
      </c>
      <c r="L2510" t="s">
        <v>77</v>
      </c>
      <c r="M2510" t="s"/>
      <c r="N2510" t="s">
        <v>2572</v>
      </c>
      <c r="O2510" t="s">
        <v>79</v>
      </c>
      <c r="P2510" t="s">
        <v>3566</v>
      </c>
      <c r="Q2510" t="s"/>
      <c r="R2510" t="s">
        <v>359</v>
      </c>
      <c r="S2510" t="s">
        <v>3569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HYPERLINK("https://hotelmonitor-cachepage.eclerx.com/savepage/tk_15442512040050635_sr_2150.html","info")</f>
        <v/>
      </c>
      <c r="AA2510" t="n">
        <v>-6296367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461</v>
      </c>
      <c r="AQ2510" t="s">
        <v>91</v>
      </c>
      <c r="AR2510" t="s">
        <v>92</v>
      </c>
      <c r="AS2510" t="s"/>
      <c r="AT2510" t="s">
        <v>93</v>
      </c>
      <c r="AU2510" t="s"/>
      <c r="AV2510" t="s"/>
      <c r="AW2510" t="s"/>
      <c r="AX2510" t="s"/>
      <c r="AY2510" t="n">
        <v>6296367</v>
      </c>
      <c r="AZ2510" t="s">
        <v>3568</v>
      </c>
      <c r="BA2510" t="s"/>
      <c r="BB2510" t="n">
        <v>287380</v>
      </c>
      <c r="BC2510" t="n">
        <v>98.91428375244141</v>
      </c>
      <c r="BD2510" t="n">
        <v>8.068137168884279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95</v>
      </c>
    </row>
    <row r="2511" spans="1:70">
      <c r="A2511" t="s">
        <v>145</v>
      </c>
      <c r="B2511" t="s">
        <v>71</v>
      </c>
      <c r="C2511" t="s">
        <v>72</v>
      </c>
      <c r="D2511" t="n">
        <v>2</v>
      </c>
      <c r="E2511" t="s">
        <v>3566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794.4</v>
      </c>
      <c r="L2511" t="s">
        <v>77</v>
      </c>
      <c r="M2511" t="s"/>
      <c r="N2511" t="s">
        <v>696</v>
      </c>
      <c r="O2511" t="s">
        <v>79</v>
      </c>
      <c r="P2511" t="s">
        <v>3566</v>
      </c>
      <c r="Q2511" t="s"/>
      <c r="R2511" t="s">
        <v>359</v>
      </c>
      <c r="S2511" t="s">
        <v>3570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HYPERLINK("https://hotelmonitor-cachepage.eclerx.com/savepage/tk_15442512040050635_sr_2150.html","info")</f>
        <v/>
      </c>
      <c r="AA2511" t="n">
        <v>-6296367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461</v>
      </c>
      <c r="AQ2511" t="s">
        <v>91</v>
      </c>
      <c r="AR2511" t="s">
        <v>92</v>
      </c>
      <c r="AS2511" t="s"/>
      <c r="AT2511" t="s">
        <v>93</v>
      </c>
      <c r="AU2511" t="s"/>
      <c r="AV2511" t="s"/>
      <c r="AW2511" t="s"/>
      <c r="AX2511" t="s"/>
      <c r="AY2511" t="n">
        <v>6296367</v>
      </c>
      <c r="AZ2511" t="s">
        <v>3568</v>
      </c>
      <c r="BA2511" t="s"/>
      <c r="BB2511" t="n">
        <v>287380</v>
      </c>
      <c r="BC2511" t="n">
        <v>98.91428375244141</v>
      </c>
      <c r="BD2511" t="n">
        <v>8.068137168884279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95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3571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364.48</v>
      </c>
      <c r="L2512" t="s">
        <v>77</v>
      </c>
      <c r="M2512" t="s"/>
      <c r="N2512" t="s">
        <v>1539</v>
      </c>
      <c r="O2512" t="s">
        <v>79</v>
      </c>
      <c r="P2512" t="s">
        <v>3571</v>
      </c>
      <c r="Q2512" t="s"/>
      <c r="R2512" t="s">
        <v>354</v>
      </c>
      <c r="S2512" t="s">
        <v>3572</v>
      </c>
      <c r="T2512" t="s">
        <v>82</v>
      </c>
      <c r="U2512" t="s">
        <v>83</v>
      </c>
      <c r="V2512" t="s">
        <v>84</v>
      </c>
      <c r="W2512" t="s">
        <v>105</v>
      </c>
      <c r="X2512" t="s"/>
      <c r="Y2512" t="s">
        <v>86</v>
      </c>
      <c r="Z2512">
        <f>HYPERLINK("https://hotelmonitor-cachepage.eclerx.com/savepage/tk_15442505656484888_sr_2150.html","info")</f>
        <v/>
      </c>
      <c r="AA2512" t="n">
        <v>-3430143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309</v>
      </c>
      <c r="AQ2512" t="s">
        <v>91</v>
      </c>
      <c r="AR2512" t="s">
        <v>92</v>
      </c>
      <c r="AS2512" t="s"/>
      <c r="AT2512" t="s">
        <v>93</v>
      </c>
      <c r="AU2512" t="s"/>
      <c r="AV2512" t="s"/>
      <c r="AW2512" t="s"/>
      <c r="AX2512" t="s"/>
      <c r="AY2512" t="n">
        <v>3430143</v>
      </c>
      <c r="AZ2512" t="s">
        <v>3573</v>
      </c>
      <c r="BA2512" t="s"/>
      <c r="BB2512" t="n">
        <v>1708458</v>
      </c>
      <c r="BC2512" t="n">
        <v>98.731964</v>
      </c>
      <c r="BD2512" t="n">
        <v>8.383865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95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3571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560.75</v>
      </c>
      <c r="L2513" t="s">
        <v>77</v>
      </c>
      <c r="M2513" t="s"/>
      <c r="N2513" t="s">
        <v>1539</v>
      </c>
      <c r="O2513" t="s">
        <v>79</v>
      </c>
      <c r="P2513" t="s">
        <v>3571</v>
      </c>
      <c r="Q2513" t="s"/>
      <c r="R2513" t="s">
        <v>354</v>
      </c>
      <c r="S2513" t="s">
        <v>3574</v>
      </c>
      <c r="T2513" t="s">
        <v>82</v>
      </c>
      <c r="U2513" t="s">
        <v>83</v>
      </c>
      <c r="V2513" t="s">
        <v>84</v>
      </c>
      <c r="W2513" t="s">
        <v>105</v>
      </c>
      <c r="X2513" t="s"/>
      <c r="Y2513" t="s">
        <v>86</v>
      </c>
      <c r="Z2513">
        <f>HYPERLINK("https://hotelmonitor-cachepage.eclerx.com/savepage/tk_15442505656484888_sr_2150.html","info")</f>
        <v/>
      </c>
      <c r="AA2513" t="n">
        <v>-3430143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309</v>
      </c>
      <c r="AQ2513" t="s">
        <v>91</v>
      </c>
      <c r="AR2513" t="s">
        <v>92</v>
      </c>
      <c r="AS2513" t="s"/>
      <c r="AT2513" t="s">
        <v>93</v>
      </c>
      <c r="AU2513" t="s"/>
      <c r="AV2513" t="s"/>
      <c r="AW2513" t="s"/>
      <c r="AX2513" t="s"/>
      <c r="AY2513" t="n">
        <v>3430143</v>
      </c>
      <c r="AZ2513" t="s">
        <v>3573</v>
      </c>
      <c r="BA2513" t="s"/>
      <c r="BB2513" t="n">
        <v>1708458</v>
      </c>
      <c r="BC2513" t="n">
        <v>98.731964</v>
      </c>
      <c r="BD2513" t="n">
        <v>8.383865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95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3571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747.67</v>
      </c>
      <c r="L2514" t="s">
        <v>77</v>
      </c>
      <c r="M2514" t="s"/>
      <c r="N2514" t="s">
        <v>358</v>
      </c>
      <c r="O2514" t="s">
        <v>79</v>
      </c>
      <c r="P2514" t="s">
        <v>3571</v>
      </c>
      <c r="Q2514" t="s"/>
      <c r="R2514" t="s">
        <v>354</v>
      </c>
      <c r="S2514" t="s">
        <v>3575</v>
      </c>
      <c r="T2514" t="s">
        <v>82</v>
      </c>
      <c r="U2514" t="s">
        <v>83</v>
      </c>
      <c r="V2514" t="s">
        <v>84</v>
      </c>
      <c r="W2514" t="s">
        <v>105</v>
      </c>
      <c r="X2514" t="s"/>
      <c r="Y2514" t="s">
        <v>86</v>
      </c>
      <c r="Z2514">
        <f>HYPERLINK("https://hotelmonitor-cachepage.eclerx.com/savepage/tk_15442505656484888_sr_2150.html","info")</f>
        <v/>
      </c>
      <c r="AA2514" t="n">
        <v>-3430143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309</v>
      </c>
      <c r="AQ2514" t="s">
        <v>91</v>
      </c>
      <c r="AR2514" t="s">
        <v>92</v>
      </c>
      <c r="AS2514" t="s"/>
      <c r="AT2514" t="s">
        <v>93</v>
      </c>
      <c r="AU2514" t="s"/>
      <c r="AV2514" t="s"/>
      <c r="AW2514" t="s"/>
      <c r="AX2514" t="s"/>
      <c r="AY2514" t="n">
        <v>3430143</v>
      </c>
      <c r="AZ2514" t="s">
        <v>3573</v>
      </c>
      <c r="BA2514" t="s"/>
      <c r="BB2514" t="n">
        <v>1708458</v>
      </c>
      <c r="BC2514" t="n">
        <v>98.731964</v>
      </c>
      <c r="BD2514" t="n">
        <v>8.383865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95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3576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2160</v>
      </c>
      <c r="L2515" t="s">
        <v>77</v>
      </c>
      <c r="M2515" t="s"/>
      <c r="N2515" t="s">
        <v>1359</v>
      </c>
      <c r="O2515" t="s">
        <v>79</v>
      </c>
      <c r="P2515" t="s">
        <v>3576</v>
      </c>
      <c r="Q2515" t="s"/>
      <c r="R2515" t="s">
        <v>337</v>
      </c>
      <c r="S2515" t="s">
        <v>3577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HYPERLINK("https://hotelmonitor-cachepage.eclerx.com/savepage/tk_15442505189783514_sr_2150.html","info")</f>
        <v/>
      </c>
      <c r="AA2515" t="n">
        <v>-4789480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286</v>
      </c>
      <c r="AQ2515" t="s">
        <v>91</v>
      </c>
      <c r="AR2515" t="s">
        <v>92</v>
      </c>
      <c r="AS2515" t="s"/>
      <c r="AT2515" t="s">
        <v>93</v>
      </c>
      <c r="AU2515" t="s"/>
      <c r="AV2515" t="s"/>
      <c r="AW2515" t="s"/>
      <c r="AX2515" t="s"/>
      <c r="AY2515" t="n">
        <v>4789480</v>
      </c>
      <c r="AZ2515" t="s">
        <v>3578</v>
      </c>
      <c r="BA2515" t="s"/>
      <c r="BB2515" t="n">
        <v>1156061</v>
      </c>
      <c r="BC2515" t="n">
        <v>98.76074641942979</v>
      </c>
      <c r="BD2515" t="n">
        <v>8.051254425585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95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3576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2295</v>
      </c>
      <c r="L2516" t="s">
        <v>77</v>
      </c>
      <c r="M2516" t="s"/>
      <c r="N2516" t="s">
        <v>1359</v>
      </c>
      <c r="O2516" t="s">
        <v>79</v>
      </c>
      <c r="P2516" t="s">
        <v>3576</v>
      </c>
      <c r="Q2516" t="s"/>
      <c r="R2516" t="s">
        <v>337</v>
      </c>
      <c r="S2516" t="s">
        <v>3579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HYPERLINK("https://hotelmonitor-cachepage.eclerx.com/savepage/tk_15442505189783514_sr_2150.html","info")</f>
        <v/>
      </c>
      <c r="AA2516" t="n">
        <v>-4789480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286</v>
      </c>
      <c r="AQ2516" t="s">
        <v>91</v>
      </c>
      <c r="AR2516" t="s">
        <v>92</v>
      </c>
      <c r="AS2516" t="s"/>
      <c r="AT2516" t="s">
        <v>93</v>
      </c>
      <c r="AU2516" t="s"/>
      <c r="AV2516" t="s"/>
      <c r="AW2516" t="s"/>
      <c r="AX2516" t="s"/>
      <c r="AY2516" t="n">
        <v>4789480</v>
      </c>
      <c r="AZ2516" t="s">
        <v>3578</v>
      </c>
      <c r="BA2516" t="s"/>
      <c r="BB2516" t="n">
        <v>1156061</v>
      </c>
      <c r="BC2516" t="n">
        <v>98.76074641942979</v>
      </c>
      <c r="BD2516" t="n">
        <v>8.051254425585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95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3576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2700</v>
      </c>
      <c r="L2517" t="s">
        <v>77</v>
      </c>
      <c r="M2517" t="s"/>
      <c r="N2517" t="s">
        <v>1359</v>
      </c>
      <c r="O2517" t="s">
        <v>79</v>
      </c>
      <c r="P2517" t="s">
        <v>3576</v>
      </c>
      <c r="Q2517" t="s"/>
      <c r="R2517" t="s">
        <v>337</v>
      </c>
      <c r="S2517" t="s">
        <v>3580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>
        <f>HYPERLINK("https://hotelmonitor-cachepage.eclerx.com/savepage/tk_15442505189783514_sr_2150.html","info")</f>
        <v/>
      </c>
      <c r="AA2517" t="n">
        <v>-4789480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286</v>
      </c>
      <c r="AQ2517" t="s">
        <v>91</v>
      </c>
      <c r="AR2517" t="s">
        <v>92</v>
      </c>
      <c r="AS2517" t="s"/>
      <c r="AT2517" t="s">
        <v>93</v>
      </c>
      <c r="AU2517" t="s"/>
      <c r="AV2517" t="s"/>
      <c r="AW2517" t="s"/>
      <c r="AX2517" t="s"/>
      <c r="AY2517" t="n">
        <v>4789480</v>
      </c>
      <c r="AZ2517" t="s">
        <v>3578</v>
      </c>
      <c r="BA2517" t="s"/>
      <c r="BB2517" t="n">
        <v>1156061</v>
      </c>
      <c r="BC2517" t="n">
        <v>98.76074641942979</v>
      </c>
      <c r="BD2517" t="n">
        <v>8.051254425585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95</v>
      </c>
    </row>
    <row r="2518" spans="1:70">
      <c r="A2518" t="s">
        <v>145</v>
      </c>
      <c r="B2518" t="s">
        <v>71</v>
      </c>
      <c r="C2518" t="s">
        <v>72</v>
      </c>
      <c r="D2518" t="n">
        <v>2</v>
      </c>
      <c r="E2518" t="s">
        <v>3581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892.11</v>
      </c>
      <c r="L2518" t="s">
        <v>77</v>
      </c>
      <c r="M2518" t="s"/>
      <c r="N2518" t="s">
        <v>1542</v>
      </c>
      <c r="O2518" t="s">
        <v>79</v>
      </c>
      <c r="P2518" t="s">
        <v>3581</v>
      </c>
      <c r="Q2518" t="s"/>
      <c r="R2518" t="s">
        <v>359</v>
      </c>
      <c r="S2518" t="s">
        <v>3582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>
        <f>HYPERLINK("https://hotelmonitor-cachepage.eclerx.com/savepage/tk_15442514695323753_sr_2150.html","info")</f>
        <v/>
      </c>
      <c r="AA2518" t="n">
        <v>-3791833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531</v>
      </c>
      <c r="AQ2518" t="s">
        <v>91</v>
      </c>
      <c r="AR2518" t="s">
        <v>92</v>
      </c>
      <c r="AS2518" t="s"/>
      <c r="AT2518" t="s">
        <v>93</v>
      </c>
      <c r="AU2518" t="s"/>
      <c r="AV2518" t="s"/>
      <c r="AW2518" t="s"/>
      <c r="AX2518" t="s"/>
      <c r="AY2518" t="n">
        <v>3791833</v>
      </c>
      <c r="AZ2518" t="s">
        <v>3583</v>
      </c>
      <c r="BA2518" t="s"/>
      <c r="BB2518" t="n">
        <v>1144731</v>
      </c>
      <c r="BC2518" t="n">
        <v>98.96945715</v>
      </c>
      <c r="BD2518" t="n">
        <v>7.813621404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119</v>
      </c>
    </row>
    <row r="2519" spans="1:70">
      <c r="A2519" t="s">
        <v>145</v>
      </c>
      <c r="B2519" t="s">
        <v>71</v>
      </c>
      <c r="C2519" t="s">
        <v>72</v>
      </c>
      <c r="D2519" t="n">
        <v>2</v>
      </c>
      <c r="E2519" t="s">
        <v>3581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1062.02</v>
      </c>
      <c r="L2519" t="s">
        <v>77</v>
      </c>
      <c r="M2519" t="s"/>
      <c r="N2519" t="s">
        <v>652</v>
      </c>
      <c r="O2519" t="s">
        <v>79</v>
      </c>
      <c r="P2519" t="s">
        <v>3581</v>
      </c>
      <c r="Q2519" t="s"/>
      <c r="R2519" t="s">
        <v>359</v>
      </c>
      <c r="S2519" t="s">
        <v>834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>
        <f>HYPERLINK("https://hotelmonitor-cachepage.eclerx.com/savepage/tk_15442514695323753_sr_2150.html","info")</f>
        <v/>
      </c>
      <c r="AA2519" t="n">
        <v>-3791833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531</v>
      </c>
      <c r="AQ2519" t="s">
        <v>91</v>
      </c>
      <c r="AR2519" t="s">
        <v>92</v>
      </c>
      <c r="AS2519" t="s"/>
      <c r="AT2519" t="s">
        <v>93</v>
      </c>
      <c r="AU2519" t="s"/>
      <c r="AV2519" t="s"/>
      <c r="AW2519" t="s"/>
      <c r="AX2519" t="s"/>
      <c r="AY2519" t="n">
        <v>3791833</v>
      </c>
      <c r="AZ2519" t="s">
        <v>3583</v>
      </c>
      <c r="BA2519" t="s"/>
      <c r="BB2519" t="n">
        <v>1144731</v>
      </c>
      <c r="BC2519" t="n">
        <v>98.96945715</v>
      </c>
      <c r="BD2519" t="n">
        <v>7.813621404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119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3584</v>
      </c>
      <c r="F2520" t="n">
        <v>777512</v>
      </c>
      <c r="G2520" t="s">
        <v>74</v>
      </c>
      <c r="H2520" t="s">
        <v>75</v>
      </c>
      <c r="I2520" t="s"/>
      <c r="J2520" t="s">
        <v>76</v>
      </c>
      <c r="K2520" t="n">
        <v>1406.51</v>
      </c>
      <c r="L2520" t="s">
        <v>77</v>
      </c>
      <c r="M2520" t="s"/>
      <c r="N2520" t="s">
        <v>3585</v>
      </c>
      <c r="O2520" t="s">
        <v>79</v>
      </c>
      <c r="P2520" t="s">
        <v>3586</v>
      </c>
      <c r="Q2520" t="s"/>
      <c r="R2520" t="s">
        <v>237</v>
      </c>
      <c r="S2520" t="s">
        <v>3587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>
        <f>HYPERLINK("https://hotelmonitor-cachepage.eclerx.com/savepage/tk_15442503579742992_sr_2150.html","info")</f>
        <v/>
      </c>
      <c r="AA2520" t="n">
        <v>140415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89</v>
      </c>
      <c r="AO2520" t="s">
        <v>3588</v>
      </c>
      <c r="AP2520" t="n">
        <v>224</v>
      </c>
      <c r="AQ2520" t="s">
        <v>91</v>
      </c>
      <c r="AR2520" t="s">
        <v>71</v>
      </c>
      <c r="AS2520" t="s"/>
      <c r="AT2520" t="s">
        <v>93</v>
      </c>
      <c r="AU2520" t="s"/>
      <c r="AV2520" t="s"/>
      <c r="AW2520" t="s"/>
      <c r="AX2520" t="s"/>
      <c r="AY2520" t="n">
        <v>754626</v>
      </c>
      <c r="AZ2520" t="s">
        <v>3589</v>
      </c>
      <c r="BA2520" t="s"/>
      <c r="BB2520" t="n">
        <v>247801</v>
      </c>
      <c r="BC2520" t="n">
        <v>98.8260765653104</v>
      </c>
      <c r="BD2520" t="n">
        <v>8.0326071649322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95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3584</v>
      </c>
      <c r="F2521" t="n">
        <v>777512</v>
      </c>
      <c r="G2521" t="s">
        <v>74</v>
      </c>
      <c r="H2521" t="s">
        <v>75</v>
      </c>
      <c r="I2521" t="s"/>
      <c r="J2521" t="s">
        <v>76</v>
      </c>
      <c r="K2521" t="n">
        <v>2020.2</v>
      </c>
      <c r="L2521" t="s">
        <v>77</v>
      </c>
      <c r="M2521" t="s"/>
      <c r="N2521" t="s">
        <v>3585</v>
      </c>
      <c r="O2521" t="s">
        <v>79</v>
      </c>
      <c r="P2521" t="s">
        <v>3586</v>
      </c>
      <c r="Q2521" t="s"/>
      <c r="R2521" t="s">
        <v>237</v>
      </c>
      <c r="S2521" t="s">
        <v>1029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>
        <f>HYPERLINK("https://hotelmonitor-cachepage.eclerx.com/savepage/tk_15442503579742992_sr_2150.html","info")</f>
        <v/>
      </c>
      <c r="AA2521" t="n">
        <v>140415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224</v>
      </c>
      <c r="AQ2521" t="s">
        <v>91</v>
      </c>
      <c r="AR2521" t="s">
        <v>71</v>
      </c>
      <c r="AS2521" t="s"/>
      <c r="AT2521" t="s">
        <v>93</v>
      </c>
      <c r="AU2521" t="s"/>
      <c r="AV2521" t="s"/>
      <c r="AW2521" t="s"/>
      <c r="AX2521" t="s"/>
      <c r="AY2521" t="n">
        <v>754626</v>
      </c>
      <c r="AZ2521" t="s">
        <v>3589</v>
      </c>
      <c r="BA2521" t="s"/>
      <c r="BB2521" t="n">
        <v>247801</v>
      </c>
      <c r="BC2521" t="n">
        <v>98.8260765653104</v>
      </c>
      <c r="BD2521" t="n">
        <v>8.0326071649322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95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3584</v>
      </c>
      <c r="F2522" t="n">
        <v>777512</v>
      </c>
      <c r="G2522" t="s">
        <v>74</v>
      </c>
      <c r="H2522" t="s">
        <v>75</v>
      </c>
      <c r="I2522" t="s"/>
      <c r="J2522" t="s">
        <v>76</v>
      </c>
      <c r="K2522" t="n">
        <v>2695.87</v>
      </c>
      <c r="L2522" t="s">
        <v>77</v>
      </c>
      <c r="M2522" t="s"/>
      <c r="N2522" t="s">
        <v>3585</v>
      </c>
      <c r="O2522" t="s">
        <v>79</v>
      </c>
      <c r="P2522" t="s">
        <v>3586</v>
      </c>
      <c r="Q2522" t="s"/>
      <c r="R2522" t="s">
        <v>237</v>
      </c>
      <c r="S2522" t="s">
        <v>3590</v>
      </c>
      <c r="T2522" t="s">
        <v>82</v>
      </c>
      <c r="U2522" t="s">
        <v>83</v>
      </c>
      <c r="V2522" t="s">
        <v>84</v>
      </c>
      <c r="W2522" t="s">
        <v>105</v>
      </c>
      <c r="X2522" t="s"/>
      <c r="Y2522" t="s">
        <v>86</v>
      </c>
      <c r="Z2522">
        <f>HYPERLINK("https://hotelmonitor-cachepage.eclerx.com/savepage/tk_15442503579742992_sr_2150.html","info")</f>
        <v/>
      </c>
      <c r="AA2522" t="n">
        <v>140415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224</v>
      </c>
      <c r="AQ2522" t="s">
        <v>91</v>
      </c>
      <c r="AR2522" t="s">
        <v>92</v>
      </c>
      <c r="AS2522" t="s"/>
      <c r="AT2522" t="s">
        <v>93</v>
      </c>
      <c r="AU2522" t="s"/>
      <c r="AV2522" t="s"/>
      <c r="AW2522" t="s"/>
      <c r="AX2522" t="s"/>
      <c r="AY2522" t="n">
        <v>754626</v>
      </c>
      <c r="AZ2522" t="s">
        <v>3589</v>
      </c>
      <c r="BA2522" t="s"/>
      <c r="BB2522" t="n">
        <v>247801</v>
      </c>
      <c r="BC2522" t="n">
        <v>98.8260765653104</v>
      </c>
      <c r="BD2522" t="n">
        <v>8.0326071649322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95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3584</v>
      </c>
      <c r="F2523" t="n">
        <v>777512</v>
      </c>
      <c r="G2523" t="s">
        <v>74</v>
      </c>
      <c r="H2523" t="s">
        <v>75</v>
      </c>
      <c r="I2523" t="s"/>
      <c r="J2523" t="s">
        <v>76</v>
      </c>
      <c r="K2523" t="n">
        <v>1406.51</v>
      </c>
      <c r="L2523" t="s">
        <v>77</v>
      </c>
      <c r="M2523" t="s"/>
      <c r="N2523" t="s">
        <v>3591</v>
      </c>
      <c r="O2523" t="s">
        <v>79</v>
      </c>
      <c r="P2523" t="s">
        <v>3586</v>
      </c>
      <c r="Q2523" t="s"/>
      <c r="R2523" t="s">
        <v>237</v>
      </c>
      <c r="S2523" t="s">
        <v>3587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>
        <f>HYPERLINK("https://hotelmonitor-cachepage.eclerx.com/savepage/tk_15442503579742992_sr_2150.html","info")</f>
        <v/>
      </c>
      <c r="AA2523" t="n">
        <v>140415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89</v>
      </c>
      <c r="AO2523" t="s">
        <v>3592</v>
      </c>
      <c r="AP2523" t="n">
        <v>224</v>
      </c>
      <c r="AQ2523" t="s">
        <v>91</v>
      </c>
      <c r="AR2523" t="s">
        <v>71</v>
      </c>
      <c r="AS2523" t="s"/>
      <c r="AT2523" t="s">
        <v>93</v>
      </c>
      <c r="AU2523" t="s"/>
      <c r="AV2523" t="s"/>
      <c r="AW2523" t="s"/>
      <c r="AX2523" t="s"/>
      <c r="AY2523" t="n">
        <v>754626</v>
      </c>
      <c r="AZ2523" t="s">
        <v>3589</v>
      </c>
      <c r="BA2523" t="s"/>
      <c r="BB2523" t="n">
        <v>247801</v>
      </c>
      <c r="BC2523" t="n">
        <v>98.8260765653104</v>
      </c>
      <c r="BD2523" t="n">
        <v>8.0326071649322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95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3584</v>
      </c>
      <c r="F2524" t="n">
        <v>777512</v>
      </c>
      <c r="G2524" t="s">
        <v>74</v>
      </c>
      <c r="H2524" t="s">
        <v>75</v>
      </c>
      <c r="I2524" t="s"/>
      <c r="J2524" t="s">
        <v>76</v>
      </c>
      <c r="K2524" t="n">
        <v>2020.2</v>
      </c>
      <c r="L2524" t="s">
        <v>77</v>
      </c>
      <c r="M2524" t="s"/>
      <c r="N2524" t="s">
        <v>3591</v>
      </c>
      <c r="O2524" t="s">
        <v>79</v>
      </c>
      <c r="P2524" t="s">
        <v>3586</v>
      </c>
      <c r="Q2524" t="s"/>
      <c r="R2524" t="s">
        <v>237</v>
      </c>
      <c r="S2524" t="s">
        <v>1029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>
        <f>HYPERLINK("https://hotelmonitor-cachepage.eclerx.com/savepage/tk_15442503579742992_sr_2150.html","info")</f>
        <v/>
      </c>
      <c r="AA2524" t="n">
        <v>140415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224</v>
      </c>
      <c r="AQ2524" t="s">
        <v>91</v>
      </c>
      <c r="AR2524" t="s">
        <v>71</v>
      </c>
      <c r="AS2524" t="s"/>
      <c r="AT2524" t="s">
        <v>93</v>
      </c>
      <c r="AU2524" t="s"/>
      <c r="AV2524" t="s"/>
      <c r="AW2524" t="s"/>
      <c r="AX2524" t="s"/>
      <c r="AY2524" t="n">
        <v>754626</v>
      </c>
      <c r="AZ2524" t="s">
        <v>3589</v>
      </c>
      <c r="BA2524" t="s"/>
      <c r="BB2524" t="n">
        <v>247801</v>
      </c>
      <c r="BC2524" t="n">
        <v>98.8260765653104</v>
      </c>
      <c r="BD2524" t="n">
        <v>8.0326071649322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95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3584</v>
      </c>
      <c r="F2525" t="n">
        <v>777512</v>
      </c>
      <c r="G2525" t="s">
        <v>74</v>
      </c>
      <c r="H2525" t="s">
        <v>75</v>
      </c>
      <c r="I2525" t="s"/>
      <c r="J2525" t="s">
        <v>76</v>
      </c>
      <c r="K2525" t="n">
        <v>2183.66</v>
      </c>
      <c r="L2525" t="s">
        <v>77</v>
      </c>
      <c r="M2525" t="s"/>
      <c r="N2525" t="s">
        <v>3591</v>
      </c>
      <c r="O2525" t="s">
        <v>79</v>
      </c>
      <c r="P2525" t="s">
        <v>3586</v>
      </c>
      <c r="Q2525" t="s"/>
      <c r="R2525" t="s">
        <v>237</v>
      </c>
      <c r="S2525" t="s">
        <v>3593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>
        <f>HYPERLINK("https://hotelmonitor-cachepage.eclerx.com/savepage/tk_15442503579742992_sr_2150.html","info")</f>
        <v/>
      </c>
      <c r="AA2525" t="n">
        <v>140415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224</v>
      </c>
      <c r="AQ2525" t="s">
        <v>91</v>
      </c>
      <c r="AR2525" t="s">
        <v>92</v>
      </c>
      <c r="AS2525" t="s"/>
      <c r="AT2525" t="s">
        <v>93</v>
      </c>
      <c r="AU2525" t="s"/>
      <c r="AV2525" t="s"/>
      <c r="AW2525" t="s"/>
      <c r="AX2525" t="s"/>
      <c r="AY2525" t="n">
        <v>754626</v>
      </c>
      <c r="AZ2525" t="s">
        <v>3589</v>
      </c>
      <c r="BA2525" t="s"/>
      <c r="BB2525" t="n">
        <v>247801</v>
      </c>
      <c r="BC2525" t="n">
        <v>98.8260765653104</v>
      </c>
      <c r="BD2525" t="n">
        <v>8.0326071649322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95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3584</v>
      </c>
      <c r="F2526" t="n">
        <v>777512</v>
      </c>
      <c r="G2526" t="s">
        <v>74</v>
      </c>
      <c r="H2526" t="s">
        <v>75</v>
      </c>
      <c r="I2526" t="s"/>
      <c r="J2526" t="s">
        <v>76</v>
      </c>
      <c r="K2526" t="n">
        <v>2695.87</v>
      </c>
      <c r="L2526" t="s">
        <v>77</v>
      </c>
      <c r="M2526" t="s"/>
      <c r="N2526" t="s">
        <v>3591</v>
      </c>
      <c r="O2526" t="s">
        <v>79</v>
      </c>
      <c r="P2526" t="s">
        <v>3586</v>
      </c>
      <c r="Q2526" t="s"/>
      <c r="R2526" t="s">
        <v>237</v>
      </c>
      <c r="S2526" t="s">
        <v>3590</v>
      </c>
      <c r="T2526" t="s">
        <v>82</v>
      </c>
      <c r="U2526" t="s">
        <v>83</v>
      </c>
      <c r="V2526" t="s">
        <v>84</v>
      </c>
      <c r="W2526" t="s">
        <v>105</v>
      </c>
      <c r="X2526" t="s"/>
      <c r="Y2526" t="s">
        <v>86</v>
      </c>
      <c r="Z2526">
        <f>HYPERLINK("https://hotelmonitor-cachepage.eclerx.com/savepage/tk_15442503579742992_sr_2150.html","info")</f>
        <v/>
      </c>
      <c r="AA2526" t="n">
        <v>140415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224</v>
      </c>
      <c r="AQ2526" t="s">
        <v>91</v>
      </c>
      <c r="AR2526" t="s">
        <v>92</v>
      </c>
      <c r="AS2526" t="s"/>
      <c r="AT2526" t="s">
        <v>93</v>
      </c>
      <c r="AU2526" t="s"/>
      <c r="AV2526" t="s"/>
      <c r="AW2526" t="s"/>
      <c r="AX2526" t="s"/>
      <c r="AY2526" t="n">
        <v>754626</v>
      </c>
      <c r="AZ2526" t="s">
        <v>3589</v>
      </c>
      <c r="BA2526" t="s"/>
      <c r="BB2526" t="n">
        <v>247801</v>
      </c>
      <c r="BC2526" t="n">
        <v>98.8260765653104</v>
      </c>
      <c r="BD2526" t="n">
        <v>8.0326071649322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95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3584</v>
      </c>
      <c r="F2527" t="n">
        <v>777512</v>
      </c>
      <c r="G2527" t="s">
        <v>74</v>
      </c>
      <c r="H2527" t="s">
        <v>75</v>
      </c>
      <c r="I2527" t="s"/>
      <c r="J2527" t="s">
        <v>76</v>
      </c>
      <c r="K2527" t="n">
        <v>1981.78</v>
      </c>
      <c r="L2527" t="s">
        <v>77</v>
      </c>
      <c r="M2527" t="s"/>
      <c r="N2527" t="s">
        <v>163</v>
      </c>
      <c r="O2527" t="s">
        <v>79</v>
      </c>
      <c r="P2527" t="s">
        <v>3586</v>
      </c>
      <c r="Q2527" t="s"/>
      <c r="R2527" t="s">
        <v>237</v>
      </c>
      <c r="S2527" t="s">
        <v>3594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>
        <f>HYPERLINK("https://hotelmonitor-cachepage.eclerx.com/savepage/tk_15442503579742992_sr_2150.html","info")</f>
        <v/>
      </c>
      <c r="AA2527" t="n">
        <v>140415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89</v>
      </c>
      <c r="AO2527" t="s">
        <v>3592</v>
      </c>
      <c r="AP2527" t="n">
        <v>224</v>
      </c>
      <c r="AQ2527" t="s">
        <v>91</v>
      </c>
      <c r="AR2527" t="s">
        <v>71</v>
      </c>
      <c r="AS2527" t="s"/>
      <c r="AT2527" t="s">
        <v>93</v>
      </c>
      <c r="AU2527" t="s"/>
      <c r="AV2527" t="s"/>
      <c r="AW2527" t="s"/>
      <c r="AX2527" t="s"/>
      <c r="AY2527" t="n">
        <v>754626</v>
      </c>
      <c r="AZ2527" t="s">
        <v>3589</v>
      </c>
      <c r="BA2527" t="s"/>
      <c r="BB2527" t="n">
        <v>247801</v>
      </c>
      <c r="BC2527" t="n">
        <v>98.8260765653104</v>
      </c>
      <c r="BD2527" t="n">
        <v>8.0326071649322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95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3584</v>
      </c>
      <c r="F2528" t="n">
        <v>777512</v>
      </c>
      <c r="G2528" t="s">
        <v>74</v>
      </c>
      <c r="H2528" t="s">
        <v>75</v>
      </c>
      <c r="I2528" t="s"/>
      <c r="J2528" t="s">
        <v>76</v>
      </c>
      <c r="K2528" t="n">
        <v>2828.28</v>
      </c>
      <c r="L2528" t="s">
        <v>77</v>
      </c>
      <c r="M2528" t="s"/>
      <c r="N2528" t="s">
        <v>163</v>
      </c>
      <c r="O2528" t="s">
        <v>79</v>
      </c>
      <c r="P2528" t="s">
        <v>3586</v>
      </c>
      <c r="Q2528" t="s"/>
      <c r="R2528" t="s">
        <v>237</v>
      </c>
      <c r="S2528" t="s">
        <v>3595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HYPERLINK("https://hotelmonitor-cachepage.eclerx.com/savepage/tk_15442503579742992_sr_2150.html","info")</f>
        <v/>
      </c>
      <c r="AA2528" t="n">
        <v>140415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224</v>
      </c>
      <c r="AQ2528" t="s">
        <v>91</v>
      </c>
      <c r="AR2528" t="s">
        <v>71</v>
      </c>
      <c r="AS2528" t="s"/>
      <c r="AT2528" t="s">
        <v>93</v>
      </c>
      <c r="AU2528" t="s"/>
      <c r="AV2528" t="s"/>
      <c r="AW2528" t="s"/>
      <c r="AX2528" t="s"/>
      <c r="AY2528" t="n">
        <v>754626</v>
      </c>
      <c r="AZ2528" t="s">
        <v>3589</v>
      </c>
      <c r="BA2528" t="s"/>
      <c r="BB2528" t="n">
        <v>247801</v>
      </c>
      <c r="BC2528" t="n">
        <v>98.8260765653104</v>
      </c>
      <c r="BD2528" t="n">
        <v>8.0326071649322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95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3584</v>
      </c>
      <c r="F2529" t="n">
        <v>777512</v>
      </c>
      <c r="G2529" t="s">
        <v>74</v>
      </c>
      <c r="H2529" t="s">
        <v>75</v>
      </c>
      <c r="I2529" t="s"/>
      <c r="J2529" t="s">
        <v>76</v>
      </c>
      <c r="K2529" t="n">
        <v>3002.53</v>
      </c>
      <c r="L2529" t="s">
        <v>77</v>
      </c>
      <c r="M2529" t="s"/>
      <c r="N2529" t="s">
        <v>163</v>
      </c>
      <c r="O2529" t="s">
        <v>79</v>
      </c>
      <c r="P2529" t="s">
        <v>3586</v>
      </c>
      <c r="Q2529" t="s"/>
      <c r="R2529" t="s">
        <v>237</v>
      </c>
      <c r="S2529" t="s">
        <v>3596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HYPERLINK("https://hotelmonitor-cachepage.eclerx.com/savepage/tk_15442503579742992_sr_2150.html","info")</f>
        <v/>
      </c>
      <c r="AA2529" t="n">
        <v>140415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224</v>
      </c>
      <c r="AQ2529" t="s">
        <v>91</v>
      </c>
      <c r="AR2529" t="s">
        <v>92</v>
      </c>
      <c r="AS2529" t="s"/>
      <c r="AT2529" t="s">
        <v>93</v>
      </c>
      <c r="AU2529" t="s"/>
      <c r="AV2529" t="s"/>
      <c r="AW2529" t="s"/>
      <c r="AX2529" t="s"/>
      <c r="AY2529" t="n">
        <v>754626</v>
      </c>
      <c r="AZ2529" t="s">
        <v>3589</v>
      </c>
      <c r="BA2529" t="s"/>
      <c r="BB2529" t="n">
        <v>247801</v>
      </c>
      <c r="BC2529" t="n">
        <v>98.8260765653104</v>
      </c>
      <c r="BD2529" t="n">
        <v>8.0326071649322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95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3584</v>
      </c>
      <c r="F2530" t="n">
        <v>777512</v>
      </c>
      <c r="G2530" t="s">
        <v>74</v>
      </c>
      <c r="H2530" t="s">
        <v>75</v>
      </c>
      <c r="I2530" t="s"/>
      <c r="J2530" t="s">
        <v>76</v>
      </c>
      <c r="K2530" t="n">
        <v>3706.82</v>
      </c>
      <c r="L2530" t="s">
        <v>77</v>
      </c>
      <c r="M2530" t="s"/>
      <c r="N2530" t="s">
        <v>163</v>
      </c>
      <c r="O2530" t="s">
        <v>79</v>
      </c>
      <c r="P2530" t="s">
        <v>3586</v>
      </c>
      <c r="Q2530" t="s"/>
      <c r="R2530" t="s">
        <v>237</v>
      </c>
      <c r="S2530" t="s">
        <v>3597</v>
      </c>
      <c r="T2530" t="s">
        <v>82</v>
      </c>
      <c r="U2530" t="s">
        <v>83</v>
      </c>
      <c r="V2530" t="s">
        <v>84</v>
      </c>
      <c r="W2530" t="s">
        <v>105</v>
      </c>
      <c r="X2530" t="s"/>
      <c r="Y2530" t="s">
        <v>86</v>
      </c>
      <c r="Z2530">
        <f>HYPERLINK("https://hotelmonitor-cachepage.eclerx.com/savepage/tk_15442503579742992_sr_2150.html","info")</f>
        <v/>
      </c>
      <c r="AA2530" t="n">
        <v>140415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224</v>
      </c>
      <c r="AQ2530" t="s">
        <v>91</v>
      </c>
      <c r="AR2530" t="s">
        <v>92</v>
      </c>
      <c r="AS2530" t="s"/>
      <c r="AT2530" t="s">
        <v>93</v>
      </c>
      <c r="AU2530" t="s"/>
      <c r="AV2530" t="s"/>
      <c r="AW2530" t="s"/>
      <c r="AX2530" t="s"/>
      <c r="AY2530" t="n">
        <v>754626</v>
      </c>
      <c r="AZ2530" t="s">
        <v>3589</v>
      </c>
      <c r="BA2530" t="s"/>
      <c r="BB2530" t="n">
        <v>247801</v>
      </c>
      <c r="BC2530" t="n">
        <v>98.8260765653104</v>
      </c>
      <c r="BD2530" t="n">
        <v>8.0326071649322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95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3584</v>
      </c>
      <c r="F2531" t="n">
        <v>777512</v>
      </c>
      <c r="G2531" t="s">
        <v>74</v>
      </c>
      <c r="H2531" t="s">
        <v>75</v>
      </c>
      <c r="I2531" t="s"/>
      <c r="J2531" t="s">
        <v>76</v>
      </c>
      <c r="K2531" t="n">
        <v>1981.78</v>
      </c>
      <c r="L2531" t="s">
        <v>77</v>
      </c>
      <c r="M2531" t="s"/>
      <c r="N2531" t="s">
        <v>214</v>
      </c>
      <c r="O2531" t="s">
        <v>79</v>
      </c>
      <c r="P2531" t="s">
        <v>3586</v>
      </c>
      <c r="Q2531" t="s"/>
      <c r="R2531" t="s">
        <v>237</v>
      </c>
      <c r="S2531" t="s">
        <v>3594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>
        <f>HYPERLINK("https://hotelmonitor-cachepage.eclerx.com/savepage/tk_15442503579742992_sr_2150.html","info")</f>
        <v/>
      </c>
      <c r="AA2531" t="n">
        <v>140415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89</v>
      </c>
      <c r="AO2531" t="s">
        <v>3592</v>
      </c>
      <c r="AP2531" t="n">
        <v>224</v>
      </c>
      <c r="AQ2531" t="s">
        <v>91</v>
      </c>
      <c r="AR2531" t="s">
        <v>71</v>
      </c>
      <c r="AS2531" t="s"/>
      <c r="AT2531" t="s">
        <v>93</v>
      </c>
      <c r="AU2531" t="s"/>
      <c r="AV2531" t="s"/>
      <c r="AW2531" t="s"/>
      <c r="AX2531" t="s"/>
      <c r="AY2531" t="n">
        <v>754626</v>
      </c>
      <c r="AZ2531" t="s">
        <v>3589</v>
      </c>
      <c r="BA2531" t="s"/>
      <c r="BB2531" t="n">
        <v>247801</v>
      </c>
      <c r="BC2531" t="n">
        <v>98.8260765653104</v>
      </c>
      <c r="BD2531" t="n">
        <v>8.0326071649322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95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3584</v>
      </c>
      <c r="F2532" t="n">
        <v>777512</v>
      </c>
      <c r="G2532" t="s">
        <v>74</v>
      </c>
      <c r="H2532" t="s">
        <v>75</v>
      </c>
      <c r="I2532" t="s"/>
      <c r="J2532" t="s">
        <v>76</v>
      </c>
      <c r="K2532" t="n">
        <v>2828.28</v>
      </c>
      <c r="L2532" t="s">
        <v>77</v>
      </c>
      <c r="M2532" t="s"/>
      <c r="N2532" t="s">
        <v>214</v>
      </c>
      <c r="O2532" t="s">
        <v>79</v>
      </c>
      <c r="P2532" t="s">
        <v>3586</v>
      </c>
      <c r="Q2532" t="s"/>
      <c r="R2532" t="s">
        <v>237</v>
      </c>
      <c r="S2532" t="s">
        <v>3595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>
        <f>HYPERLINK("https://hotelmonitor-cachepage.eclerx.com/savepage/tk_15442503579742992_sr_2150.html","info")</f>
        <v/>
      </c>
      <c r="AA2532" t="n">
        <v>140415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224</v>
      </c>
      <c r="AQ2532" t="s">
        <v>91</v>
      </c>
      <c r="AR2532" t="s">
        <v>71</v>
      </c>
      <c r="AS2532" t="s"/>
      <c r="AT2532" t="s">
        <v>93</v>
      </c>
      <c r="AU2532" t="s"/>
      <c r="AV2532" t="s"/>
      <c r="AW2532" t="s"/>
      <c r="AX2532" t="s"/>
      <c r="AY2532" t="n">
        <v>754626</v>
      </c>
      <c r="AZ2532" t="s">
        <v>3589</v>
      </c>
      <c r="BA2532" t="s"/>
      <c r="BB2532" t="n">
        <v>247801</v>
      </c>
      <c r="BC2532" t="n">
        <v>98.8260765653104</v>
      </c>
      <c r="BD2532" t="n">
        <v>8.0326071649322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95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3584</v>
      </c>
      <c r="F2533" t="n">
        <v>777512</v>
      </c>
      <c r="G2533" t="s">
        <v>74</v>
      </c>
      <c r="H2533" t="s">
        <v>75</v>
      </c>
      <c r="I2533" t="s"/>
      <c r="J2533" t="s">
        <v>76</v>
      </c>
      <c r="K2533" t="n">
        <v>3706.82</v>
      </c>
      <c r="L2533" t="s">
        <v>77</v>
      </c>
      <c r="M2533" t="s"/>
      <c r="N2533" t="s">
        <v>214</v>
      </c>
      <c r="O2533" t="s">
        <v>79</v>
      </c>
      <c r="P2533" t="s">
        <v>3586</v>
      </c>
      <c r="Q2533" t="s"/>
      <c r="R2533" t="s">
        <v>237</v>
      </c>
      <c r="S2533" t="s">
        <v>3597</v>
      </c>
      <c r="T2533" t="s">
        <v>82</v>
      </c>
      <c r="U2533" t="s">
        <v>83</v>
      </c>
      <c r="V2533" t="s">
        <v>84</v>
      </c>
      <c r="W2533" t="s">
        <v>105</v>
      </c>
      <c r="X2533" t="s"/>
      <c r="Y2533" t="s">
        <v>86</v>
      </c>
      <c r="Z2533">
        <f>HYPERLINK("https://hotelmonitor-cachepage.eclerx.com/savepage/tk_15442503579742992_sr_2150.html","info")</f>
        <v/>
      </c>
      <c r="AA2533" t="n">
        <v>140415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224</v>
      </c>
      <c r="AQ2533" t="s">
        <v>91</v>
      </c>
      <c r="AR2533" t="s">
        <v>92</v>
      </c>
      <c r="AS2533" t="s"/>
      <c r="AT2533" t="s">
        <v>93</v>
      </c>
      <c r="AU2533" t="s"/>
      <c r="AV2533" t="s"/>
      <c r="AW2533" t="s"/>
      <c r="AX2533" t="s"/>
      <c r="AY2533" t="n">
        <v>754626</v>
      </c>
      <c r="AZ2533" t="s">
        <v>3589</v>
      </c>
      <c r="BA2533" t="s"/>
      <c r="BB2533" t="n">
        <v>247801</v>
      </c>
      <c r="BC2533" t="n">
        <v>98.8260765653104</v>
      </c>
      <c r="BD2533" t="n">
        <v>8.0326071649322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95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3598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673.12</v>
      </c>
      <c r="L2534" t="s">
        <v>77</v>
      </c>
      <c r="M2534" t="s"/>
      <c r="N2534" t="s">
        <v>3599</v>
      </c>
      <c r="O2534" t="s">
        <v>79</v>
      </c>
      <c r="P2534" t="s">
        <v>3598</v>
      </c>
      <c r="Q2534" t="s"/>
      <c r="R2534" t="s">
        <v>80</v>
      </c>
      <c r="S2534" t="s">
        <v>3600</v>
      </c>
      <c r="T2534" t="s">
        <v>82</v>
      </c>
      <c r="U2534" t="s">
        <v>83</v>
      </c>
      <c r="V2534" t="s">
        <v>84</v>
      </c>
      <c r="W2534" t="s">
        <v>105</v>
      </c>
      <c r="X2534" t="s"/>
      <c r="Y2534" t="s">
        <v>86</v>
      </c>
      <c r="Z2534">
        <f>HYPERLINK("https://hotelmonitor-cachepage.eclerx.com/savepage/tk_15442499976806233_sr_2150.html","info")</f>
        <v/>
      </c>
      <c r="AA2534" t="n">
        <v>-6683884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89</v>
      </c>
      <c r="AO2534" t="s">
        <v>3601</v>
      </c>
      <c r="AP2534" t="n">
        <v>63</v>
      </c>
      <c r="AQ2534" t="s">
        <v>91</v>
      </c>
      <c r="AR2534" t="s">
        <v>71</v>
      </c>
      <c r="AS2534" t="s"/>
      <c r="AT2534" t="s">
        <v>93</v>
      </c>
      <c r="AU2534" t="s"/>
      <c r="AV2534" t="s"/>
      <c r="AW2534" t="s"/>
      <c r="AX2534" t="s"/>
      <c r="AY2534" t="n">
        <v>6683884</v>
      </c>
      <c r="AZ2534" t="s">
        <v>3602</v>
      </c>
      <c r="BA2534" t="s"/>
      <c r="BB2534" t="n">
        <v>109124</v>
      </c>
      <c r="BC2534" t="n">
        <v>98.9169609546661</v>
      </c>
      <c r="BD2534" t="n">
        <v>8.054959209111241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95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3598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838.91</v>
      </c>
      <c r="L2535" t="s">
        <v>77</v>
      </c>
      <c r="M2535" t="s"/>
      <c r="N2535" t="s">
        <v>2572</v>
      </c>
      <c r="O2535" t="s">
        <v>79</v>
      </c>
      <c r="P2535" t="s">
        <v>3598</v>
      </c>
      <c r="Q2535" t="s"/>
      <c r="R2535" t="s">
        <v>80</v>
      </c>
      <c r="S2535" t="s">
        <v>3603</v>
      </c>
      <c r="T2535" t="s">
        <v>82</v>
      </c>
      <c r="U2535" t="s">
        <v>83</v>
      </c>
      <c r="V2535" t="s">
        <v>84</v>
      </c>
      <c r="W2535" t="s">
        <v>105</v>
      </c>
      <c r="X2535" t="s"/>
      <c r="Y2535" t="s">
        <v>86</v>
      </c>
      <c r="Z2535">
        <f>HYPERLINK("https://hotelmonitor-cachepage.eclerx.com/savepage/tk_15442499976806233_sr_2150.html","info")</f>
        <v/>
      </c>
      <c r="AA2535" t="n">
        <v>-6683884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89</v>
      </c>
      <c r="AO2535" t="s">
        <v>3604</v>
      </c>
      <c r="AP2535" t="n">
        <v>63</v>
      </c>
      <c r="AQ2535" t="s">
        <v>91</v>
      </c>
      <c r="AR2535" t="s">
        <v>71</v>
      </c>
      <c r="AS2535" t="s"/>
      <c r="AT2535" t="s">
        <v>93</v>
      </c>
      <c r="AU2535" t="s"/>
      <c r="AV2535" t="s"/>
      <c r="AW2535" t="s"/>
      <c r="AX2535" t="s"/>
      <c r="AY2535" t="n">
        <v>6683884</v>
      </c>
      <c r="AZ2535" t="s">
        <v>3602</v>
      </c>
      <c r="BA2535" t="s"/>
      <c r="BB2535" t="n">
        <v>109124</v>
      </c>
      <c r="BC2535" t="n">
        <v>98.9169609546661</v>
      </c>
      <c r="BD2535" t="n">
        <v>8.054959209111241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95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1048</v>
      </c>
      <c r="F2536" t="s"/>
      <c r="G2536" t="s">
        <v>74</v>
      </c>
      <c r="H2536" t="s">
        <v>75</v>
      </c>
      <c r="I2536" t="s"/>
      <c r="J2536" t="s">
        <v>76</v>
      </c>
      <c r="K2536" t="n">
        <v>1074.44</v>
      </c>
      <c r="L2536" t="s">
        <v>77</v>
      </c>
      <c r="M2536" t="s"/>
      <c r="N2536" t="s">
        <v>112</v>
      </c>
      <c r="O2536" t="s">
        <v>79</v>
      </c>
      <c r="P2536" t="s">
        <v>1048</v>
      </c>
      <c r="Q2536" t="s"/>
      <c r="R2536" t="s">
        <v>80</v>
      </c>
      <c r="S2536" t="s">
        <v>3605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>
        <f>HYPERLINK("https://hotelmonitor-cachepage.eclerx.com/savepage/tk_15442509702322886_sr_2150.html","info")</f>
        <v/>
      </c>
      <c r="AA2536" t="s"/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89</v>
      </c>
      <c r="AO2536" t="s">
        <v>3229</v>
      </c>
      <c r="AP2536" t="n">
        <v>439</v>
      </c>
      <c r="AQ2536" t="s">
        <v>91</v>
      </c>
      <c r="AR2536" t="s">
        <v>71</v>
      </c>
      <c r="AS2536" t="s"/>
      <c r="AT2536" t="s">
        <v>93</v>
      </c>
      <c r="AU2536" t="s"/>
      <c r="AV2536" t="s"/>
      <c r="AW2536" t="s"/>
      <c r="AX2536" t="s"/>
      <c r="AY2536" t="s"/>
      <c r="AZ2536" t="s"/>
      <c r="BA2536" t="s"/>
      <c r="BB2536" t="n">
        <v>5500523</v>
      </c>
      <c r="BC2536" t="s"/>
      <c r="BD2536" t="s"/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95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1048</v>
      </c>
      <c r="F2537" t="s"/>
      <c r="G2537" t="s">
        <v>74</v>
      </c>
      <c r="H2537" t="s">
        <v>75</v>
      </c>
      <c r="I2537" t="s"/>
      <c r="J2537" t="s">
        <v>76</v>
      </c>
      <c r="K2537" t="n">
        <v>1074.44</v>
      </c>
      <c r="L2537" t="s">
        <v>77</v>
      </c>
      <c r="M2537" t="s"/>
      <c r="N2537" t="s">
        <v>202</v>
      </c>
      <c r="O2537" t="s">
        <v>79</v>
      </c>
      <c r="P2537" t="s">
        <v>1048</v>
      </c>
      <c r="Q2537" t="s"/>
      <c r="R2537" t="s">
        <v>80</v>
      </c>
      <c r="S2537" t="s">
        <v>3605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>
        <f>HYPERLINK("https://hotelmonitor-cachepage.eclerx.com/savepage/tk_15442509702322886_sr_2150.html","info")</f>
        <v/>
      </c>
      <c r="AA2537" t="s"/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89</v>
      </c>
      <c r="AO2537" t="s">
        <v>3229</v>
      </c>
      <c r="AP2537" t="n">
        <v>439</v>
      </c>
      <c r="AQ2537" t="s">
        <v>91</v>
      </c>
      <c r="AR2537" t="s">
        <v>71</v>
      </c>
      <c r="AS2537" t="s"/>
      <c r="AT2537" t="s">
        <v>93</v>
      </c>
      <c r="AU2537" t="s"/>
      <c r="AV2537" t="s"/>
      <c r="AW2537" t="s"/>
      <c r="AX2537" t="s"/>
      <c r="AY2537" t="s"/>
      <c r="AZ2537" t="s"/>
      <c r="BA2537" t="s"/>
      <c r="BB2537" t="n">
        <v>5500523</v>
      </c>
      <c r="BC2537" t="s"/>
      <c r="BD2537" t="s"/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95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1048</v>
      </c>
      <c r="F2538" t="s"/>
      <c r="G2538" t="s">
        <v>74</v>
      </c>
      <c r="H2538" t="s">
        <v>75</v>
      </c>
      <c r="I2538" t="s"/>
      <c r="J2538" t="s">
        <v>76</v>
      </c>
      <c r="K2538" t="n">
        <v>2298.77</v>
      </c>
      <c r="L2538" t="s">
        <v>77</v>
      </c>
      <c r="M2538" t="s"/>
      <c r="N2538" t="s">
        <v>1355</v>
      </c>
      <c r="O2538" t="s">
        <v>79</v>
      </c>
      <c r="P2538" t="s">
        <v>1048</v>
      </c>
      <c r="Q2538" t="s"/>
      <c r="R2538" t="s">
        <v>80</v>
      </c>
      <c r="S2538" t="s">
        <v>3606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HYPERLINK("https://hotelmonitor-cachepage.eclerx.com/savepage/tk_15442509702322886_sr_2150.html","info")</f>
        <v/>
      </c>
      <c r="AA2538" t="s"/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89</v>
      </c>
      <c r="AO2538" t="s">
        <v>3607</v>
      </c>
      <c r="AP2538" t="n">
        <v>439</v>
      </c>
      <c r="AQ2538" t="s">
        <v>91</v>
      </c>
      <c r="AR2538" t="s">
        <v>71</v>
      </c>
      <c r="AS2538" t="s"/>
      <c r="AT2538" t="s">
        <v>93</v>
      </c>
      <c r="AU2538" t="s"/>
      <c r="AV2538" t="s"/>
      <c r="AW2538" t="s"/>
      <c r="AX2538" t="s"/>
      <c r="AY2538" t="s"/>
      <c r="AZ2538" t="s"/>
      <c r="BA2538" t="s"/>
      <c r="BB2538" t="n">
        <v>5500523</v>
      </c>
      <c r="BC2538" t="s"/>
      <c r="BD2538" t="s"/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95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3608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648.15</v>
      </c>
      <c r="L2539" t="s">
        <v>77</v>
      </c>
      <c r="M2539" t="s"/>
      <c r="N2539" t="s">
        <v>3609</v>
      </c>
      <c r="O2539" t="s">
        <v>79</v>
      </c>
      <c r="P2539" t="s">
        <v>3608</v>
      </c>
      <c r="Q2539" t="s"/>
      <c r="R2539" t="s">
        <v>354</v>
      </c>
      <c r="S2539" t="s">
        <v>498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HYPERLINK("https://hotelmonitor-cachepage.eclerx.com/savepage/tk_15442507558209724_sr_2150.html","info")</f>
        <v/>
      </c>
      <c r="AA2539" t="n">
        <v>-4825100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379</v>
      </c>
      <c r="AQ2539" t="s">
        <v>91</v>
      </c>
      <c r="AR2539" t="s">
        <v>92</v>
      </c>
      <c r="AS2539" t="s"/>
      <c r="AT2539" t="s">
        <v>93</v>
      </c>
      <c r="AU2539" t="s"/>
      <c r="AV2539" t="s"/>
      <c r="AW2539" t="s"/>
      <c r="AX2539" t="s"/>
      <c r="AY2539" t="n">
        <v>4825100</v>
      </c>
      <c r="AZ2539" t="s">
        <v>3610</v>
      </c>
      <c r="BA2539" t="s"/>
      <c r="BB2539" t="n">
        <v>2881099</v>
      </c>
      <c r="BC2539" t="n">
        <v>98.9098756480962</v>
      </c>
      <c r="BD2539" t="n">
        <v>8.10477147204826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95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3611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1754.75</v>
      </c>
      <c r="L2540" t="s">
        <v>77</v>
      </c>
      <c r="M2540" t="s"/>
      <c r="N2540" t="s">
        <v>3612</v>
      </c>
      <c r="O2540" t="s">
        <v>79</v>
      </c>
      <c r="P2540" t="s">
        <v>3611</v>
      </c>
      <c r="Q2540" t="s"/>
      <c r="R2540" t="s">
        <v>148</v>
      </c>
      <c r="S2540" t="s">
        <v>3613</v>
      </c>
      <c r="T2540" t="s">
        <v>82</v>
      </c>
      <c r="U2540" t="s">
        <v>83</v>
      </c>
      <c r="V2540" t="s">
        <v>84</v>
      </c>
      <c r="W2540" t="s">
        <v>105</v>
      </c>
      <c r="X2540" t="s"/>
      <c r="Y2540" t="s">
        <v>86</v>
      </c>
      <c r="Z2540">
        <f>HYPERLINK("https://hotelmonitor-cachepage.eclerx.com/savepage/tk_15442506754004343_sr_2150.html","info")</f>
        <v/>
      </c>
      <c r="AA2540" t="n">
        <v>-6797507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89</v>
      </c>
      <c r="AO2540" t="s">
        <v>3614</v>
      </c>
      <c r="AP2540" t="n">
        <v>352</v>
      </c>
      <c r="AQ2540" t="s">
        <v>91</v>
      </c>
      <c r="AR2540" t="s">
        <v>71</v>
      </c>
      <c r="AS2540" t="s"/>
      <c r="AT2540" t="s">
        <v>93</v>
      </c>
      <c r="AU2540" t="s"/>
      <c r="AV2540" t="s"/>
      <c r="AW2540" t="s"/>
      <c r="AX2540" t="s"/>
      <c r="AY2540" t="n">
        <v>6797507</v>
      </c>
      <c r="AZ2540" t="s"/>
      <c r="BA2540" t="s"/>
      <c r="BB2540" t="n">
        <v>517708</v>
      </c>
      <c r="BC2540" t="n">
        <v>98.7790190000001</v>
      </c>
      <c r="BD2540" t="n">
        <v>8.112933999999999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95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3611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1891.47</v>
      </c>
      <c r="L2541" t="s">
        <v>77</v>
      </c>
      <c r="M2541" t="s"/>
      <c r="N2541" t="s">
        <v>3612</v>
      </c>
      <c r="O2541" t="s">
        <v>79</v>
      </c>
      <c r="P2541" t="s">
        <v>3611</v>
      </c>
      <c r="Q2541" t="s"/>
      <c r="R2541" t="s">
        <v>148</v>
      </c>
      <c r="S2541" t="s">
        <v>3615</v>
      </c>
      <c r="T2541" t="s">
        <v>82</v>
      </c>
      <c r="U2541" t="s">
        <v>83</v>
      </c>
      <c r="V2541" t="s">
        <v>84</v>
      </c>
      <c r="W2541" t="s">
        <v>105</v>
      </c>
      <c r="X2541" t="s"/>
      <c r="Y2541" t="s">
        <v>86</v>
      </c>
      <c r="Z2541">
        <f>HYPERLINK("https://hotelmonitor-cachepage.eclerx.com/savepage/tk_15442506754004343_sr_2150.html","info")</f>
        <v/>
      </c>
      <c r="AA2541" t="n">
        <v>-6797507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89</v>
      </c>
      <c r="AO2541" t="s">
        <v>3616</v>
      </c>
      <c r="AP2541" t="n">
        <v>352</v>
      </c>
      <c r="AQ2541" t="s">
        <v>91</v>
      </c>
      <c r="AR2541" t="s">
        <v>71</v>
      </c>
      <c r="AS2541" t="s"/>
      <c r="AT2541" t="s">
        <v>93</v>
      </c>
      <c r="AU2541" t="s"/>
      <c r="AV2541" t="s"/>
      <c r="AW2541" t="s"/>
      <c r="AX2541" t="s"/>
      <c r="AY2541" t="n">
        <v>6797507</v>
      </c>
      <c r="AZ2541" t="s"/>
      <c r="BA2541" t="s"/>
      <c r="BB2541" t="n">
        <v>517708</v>
      </c>
      <c r="BC2541" t="n">
        <v>98.7790190000001</v>
      </c>
      <c r="BD2541" t="n">
        <v>8.112933999999999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95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3611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1891.47</v>
      </c>
      <c r="L2542" t="s">
        <v>77</v>
      </c>
      <c r="M2542" t="s"/>
      <c r="N2542" t="s">
        <v>3612</v>
      </c>
      <c r="O2542" t="s">
        <v>79</v>
      </c>
      <c r="P2542" t="s">
        <v>3611</v>
      </c>
      <c r="Q2542" t="s"/>
      <c r="R2542" t="s">
        <v>148</v>
      </c>
      <c r="S2542" t="s">
        <v>3615</v>
      </c>
      <c r="T2542" t="s">
        <v>82</v>
      </c>
      <c r="U2542" t="s">
        <v>83</v>
      </c>
      <c r="V2542" t="s">
        <v>84</v>
      </c>
      <c r="W2542" t="s">
        <v>105</v>
      </c>
      <c r="X2542" t="s"/>
      <c r="Y2542" t="s">
        <v>86</v>
      </c>
      <c r="Z2542">
        <f>HYPERLINK("https://hotelmonitor-cachepage.eclerx.com/savepage/tk_15442506754004343_sr_2150.html","info")</f>
        <v/>
      </c>
      <c r="AA2542" t="n">
        <v>-6797507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89</v>
      </c>
      <c r="AO2542" t="s">
        <v>3616</v>
      </c>
      <c r="AP2542" t="n">
        <v>352</v>
      </c>
      <c r="AQ2542" t="s">
        <v>91</v>
      </c>
      <c r="AR2542" t="s">
        <v>71</v>
      </c>
      <c r="AS2542" t="s"/>
      <c r="AT2542" t="s">
        <v>93</v>
      </c>
      <c r="AU2542" t="s"/>
      <c r="AV2542" t="s"/>
      <c r="AW2542" t="s"/>
      <c r="AX2542" t="s"/>
      <c r="AY2542" t="n">
        <v>6797507</v>
      </c>
      <c r="AZ2542" t="s"/>
      <c r="BA2542" t="s"/>
      <c r="BB2542" t="n">
        <v>517708</v>
      </c>
      <c r="BC2542" t="n">
        <v>98.7790190000001</v>
      </c>
      <c r="BD2542" t="n">
        <v>8.112933999999999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95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3611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1754.75</v>
      </c>
      <c r="L2543" t="s">
        <v>77</v>
      </c>
      <c r="M2543" t="s"/>
      <c r="N2543" t="s">
        <v>3617</v>
      </c>
      <c r="O2543" t="s">
        <v>79</v>
      </c>
      <c r="P2543" t="s">
        <v>3611</v>
      </c>
      <c r="Q2543" t="s"/>
      <c r="R2543" t="s">
        <v>148</v>
      </c>
      <c r="S2543" t="s">
        <v>3613</v>
      </c>
      <c r="T2543" t="s">
        <v>82</v>
      </c>
      <c r="U2543" t="s">
        <v>83</v>
      </c>
      <c r="V2543" t="s">
        <v>84</v>
      </c>
      <c r="W2543" t="s">
        <v>105</v>
      </c>
      <c r="X2543" t="s"/>
      <c r="Y2543" t="s">
        <v>86</v>
      </c>
      <c r="Z2543">
        <f>HYPERLINK("https://hotelmonitor-cachepage.eclerx.com/savepage/tk_15442506754004343_sr_2150.html","info")</f>
        <v/>
      </c>
      <c r="AA2543" t="n">
        <v>-6797507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89</v>
      </c>
      <c r="AO2543" t="s">
        <v>3614</v>
      </c>
      <c r="AP2543" t="n">
        <v>352</v>
      </c>
      <c r="AQ2543" t="s">
        <v>91</v>
      </c>
      <c r="AR2543" t="s">
        <v>71</v>
      </c>
      <c r="AS2543" t="s"/>
      <c r="AT2543" t="s">
        <v>93</v>
      </c>
      <c r="AU2543" t="s"/>
      <c r="AV2543" t="s"/>
      <c r="AW2543" t="s"/>
      <c r="AX2543" t="s"/>
      <c r="AY2543" t="n">
        <v>6797507</v>
      </c>
      <c r="AZ2543" t="s"/>
      <c r="BA2543" t="s"/>
      <c r="BB2543" t="n">
        <v>517708</v>
      </c>
      <c r="BC2543" t="n">
        <v>98.7790190000001</v>
      </c>
      <c r="BD2543" t="n">
        <v>8.112933999999999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95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3611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1891.47</v>
      </c>
      <c r="L2544" t="s">
        <v>77</v>
      </c>
      <c r="M2544" t="s"/>
      <c r="N2544" t="s">
        <v>3617</v>
      </c>
      <c r="O2544" t="s">
        <v>79</v>
      </c>
      <c r="P2544" t="s">
        <v>3611</v>
      </c>
      <c r="Q2544" t="s"/>
      <c r="R2544" t="s">
        <v>148</v>
      </c>
      <c r="S2544" t="s">
        <v>3615</v>
      </c>
      <c r="T2544" t="s">
        <v>82</v>
      </c>
      <c r="U2544" t="s">
        <v>83</v>
      </c>
      <c r="V2544" t="s">
        <v>84</v>
      </c>
      <c r="W2544" t="s">
        <v>105</v>
      </c>
      <c r="X2544" t="s"/>
      <c r="Y2544" t="s">
        <v>86</v>
      </c>
      <c r="Z2544">
        <f>HYPERLINK("https://hotelmonitor-cachepage.eclerx.com/savepage/tk_15442506754004343_sr_2150.html","info")</f>
        <v/>
      </c>
      <c r="AA2544" t="n">
        <v>-6797507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89</v>
      </c>
      <c r="AO2544" t="s">
        <v>3616</v>
      </c>
      <c r="AP2544" t="n">
        <v>352</v>
      </c>
      <c r="AQ2544" t="s">
        <v>91</v>
      </c>
      <c r="AR2544" t="s">
        <v>71</v>
      </c>
      <c r="AS2544" t="s"/>
      <c r="AT2544" t="s">
        <v>93</v>
      </c>
      <c r="AU2544" t="s"/>
      <c r="AV2544" t="s"/>
      <c r="AW2544" t="s"/>
      <c r="AX2544" t="s"/>
      <c r="AY2544" t="n">
        <v>6797507</v>
      </c>
      <c r="AZ2544" t="s"/>
      <c r="BA2544" t="s"/>
      <c r="BB2544" t="n">
        <v>517708</v>
      </c>
      <c r="BC2544" t="n">
        <v>98.7790190000001</v>
      </c>
      <c r="BD2544" t="n">
        <v>8.112933999999999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95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3611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1891.47</v>
      </c>
      <c r="L2545" t="s">
        <v>77</v>
      </c>
      <c r="M2545" t="s"/>
      <c r="N2545" t="s">
        <v>3617</v>
      </c>
      <c r="O2545" t="s">
        <v>79</v>
      </c>
      <c r="P2545" t="s">
        <v>3611</v>
      </c>
      <c r="Q2545" t="s"/>
      <c r="R2545" t="s">
        <v>148</v>
      </c>
      <c r="S2545" t="s">
        <v>3615</v>
      </c>
      <c r="T2545" t="s">
        <v>82</v>
      </c>
      <c r="U2545" t="s">
        <v>83</v>
      </c>
      <c r="V2545" t="s">
        <v>84</v>
      </c>
      <c r="W2545" t="s">
        <v>105</v>
      </c>
      <c r="X2545" t="s"/>
      <c r="Y2545" t="s">
        <v>86</v>
      </c>
      <c r="Z2545">
        <f>HYPERLINK("https://hotelmonitor-cachepage.eclerx.com/savepage/tk_15442506754004343_sr_2150.html","info")</f>
        <v/>
      </c>
      <c r="AA2545" t="n">
        <v>-6797507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89</v>
      </c>
      <c r="AO2545" t="s">
        <v>3616</v>
      </c>
      <c r="AP2545" t="n">
        <v>352</v>
      </c>
      <c r="AQ2545" t="s">
        <v>91</v>
      </c>
      <c r="AR2545" t="s">
        <v>71</v>
      </c>
      <c r="AS2545" t="s"/>
      <c r="AT2545" t="s">
        <v>93</v>
      </c>
      <c r="AU2545" t="s"/>
      <c r="AV2545" t="s"/>
      <c r="AW2545" t="s"/>
      <c r="AX2545" t="s"/>
      <c r="AY2545" t="n">
        <v>6797507</v>
      </c>
      <c r="AZ2545" t="s"/>
      <c r="BA2545" t="s"/>
      <c r="BB2545" t="n">
        <v>517708</v>
      </c>
      <c r="BC2545" t="n">
        <v>98.7790190000001</v>
      </c>
      <c r="BD2545" t="n">
        <v>8.112933999999999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3611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1847.1</v>
      </c>
      <c r="L2546" t="s">
        <v>77</v>
      </c>
      <c r="M2546" t="s"/>
      <c r="N2546" t="s">
        <v>2919</v>
      </c>
      <c r="O2546" t="s">
        <v>79</v>
      </c>
      <c r="P2546" t="s">
        <v>3611</v>
      </c>
      <c r="Q2546" t="s"/>
      <c r="R2546" t="s">
        <v>148</v>
      </c>
      <c r="S2546" t="s">
        <v>3618</v>
      </c>
      <c r="T2546" t="s">
        <v>82</v>
      </c>
      <c r="U2546" t="s">
        <v>83</v>
      </c>
      <c r="V2546" t="s">
        <v>84</v>
      </c>
      <c r="W2546" t="s">
        <v>105</v>
      </c>
      <c r="X2546" t="s"/>
      <c r="Y2546" t="s">
        <v>86</v>
      </c>
      <c r="Z2546">
        <f>HYPERLINK("https://hotelmonitor-cachepage.eclerx.com/savepage/tk_15442506754004343_sr_2150.html","info")</f>
        <v/>
      </c>
      <c r="AA2546" t="n">
        <v>-6797507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89</v>
      </c>
      <c r="AO2546" t="s">
        <v>3619</v>
      </c>
      <c r="AP2546" t="n">
        <v>352</v>
      </c>
      <c r="AQ2546" t="s">
        <v>91</v>
      </c>
      <c r="AR2546" t="s">
        <v>71</v>
      </c>
      <c r="AS2546" t="s"/>
      <c r="AT2546" t="s">
        <v>93</v>
      </c>
      <c r="AU2546" t="s"/>
      <c r="AV2546" t="s"/>
      <c r="AW2546" t="s"/>
      <c r="AX2546" t="s"/>
      <c r="AY2546" t="n">
        <v>6797507</v>
      </c>
      <c r="AZ2546" t="s"/>
      <c r="BA2546" t="s"/>
      <c r="BB2546" t="n">
        <v>517708</v>
      </c>
      <c r="BC2546" t="n">
        <v>98.7790190000001</v>
      </c>
      <c r="BD2546" t="n">
        <v>8.112933999999999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3611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1991.02</v>
      </c>
      <c r="L2547" t="s">
        <v>77</v>
      </c>
      <c r="M2547" t="s"/>
      <c r="N2547" t="s">
        <v>2919</v>
      </c>
      <c r="O2547" t="s">
        <v>79</v>
      </c>
      <c r="P2547" t="s">
        <v>3611</v>
      </c>
      <c r="Q2547" t="s"/>
      <c r="R2547" t="s">
        <v>148</v>
      </c>
      <c r="S2547" t="s">
        <v>3620</v>
      </c>
      <c r="T2547" t="s">
        <v>82</v>
      </c>
      <c r="U2547" t="s">
        <v>83</v>
      </c>
      <c r="V2547" t="s">
        <v>84</v>
      </c>
      <c r="W2547" t="s">
        <v>105</v>
      </c>
      <c r="X2547" t="s"/>
      <c r="Y2547" t="s">
        <v>86</v>
      </c>
      <c r="Z2547">
        <f>HYPERLINK("https://hotelmonitor-cachepage.eclerx.com/savepage/tk_15442506754004343_sr_2150.html","info")</f>
        <v/>
      </c>
      <c r="AA2547" t="n">
        <v>-6797507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89</v>
      </c>
      <c r="AO2547" t="s">
        <v>3621</v>
      </c>
      <c r="AP2547" t="n">
        <v>352</v>
      </c>
      <c r="AQ2547" t="s">
        <v>91</v>
      </c>
      <c r="AR2547" t="s">
        <v>71</v>
      </c>
      <c r="AS2547" t="s"/>
      <c r="AT2547" t="s">
        <v>93</v>
      </c>
      <c r="AU2547" t="s"/>
      <c r="AV2547" t="s"/>
      <c r="AW2547" t="s"/>
      <c r="AX2547" t="s"/>
      <c r="AY2547" t="n">
        <v>6797507</v>
      </c>
      <c r="AZ2547" t="s"/>
      <c r="BA2547" t="s"/>
      <c r="BB2547" t="n">
        <v>517708</v>
      </c>
      <c r="BC2547" t="n">
        <v>98.7790190000001</v>
      </c>
      <c r="BD2547" t="n">
        <v>8.112933999999999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3611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1991.02</v>
      </c>
      <c r="L2548" t="s">
        <v>77</v>
      </c>
      <c r="M2548" t="s"/>
      <c r="N2548" t="s">
        <v>2919</v>
      </c>
      <c r="O2548" t="s">
        <v>79</v>
      </c>
      <c r="P2548" t="s">
        <v>3611</v>
      </c>
      <c r="Q2548" t="s"/>
      <c r="R2548" t="s">
        <v>148</v>
      </c>
      <c r="S2548" t="s">
        <v>3620</v>
      </c>
      <c r="T2548" t="s">
        <v>82</v>
      </c>
      <c r="U2548" t="s">
        <v>83</v>
      </c>
      <c r="V2548" t="s">
        <v>84</v>
      </c>
      <c r="W2548" t="s">
        <v>105</v>
      </c>
      <c r="X2548" t="s"/>
      <c r="Y2548" t="s">
        <v>86</v>
      </c>
      <c r="Z2548">
        <f>HYPERLINK("https://hotelmonitor-cachepage.eclerx.com/savepage/tk_15442506754004343_sr_2150.html","info")</f>
        <v/>
      </c>
      <c r="AA2548" t="n">
        <v>-6797507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89</v>
      </c>
      <c r="AO2548" t="s">
        <v>3621</v>
      </c>
      <c r="AP2548" t="n">
        <v>352</v>
      </c>
      <c r="AQ2548" t="s">
        <v>91</v>
      </c>
      <c r="AR2548" t="s">
        <v>71</v>
      </c>
      <c r="AS2548" t="s"/>
      <c r="AT2548" t="s">
        <v>93</v>
      </c>
      <c r="AU2548" t="s"/>
      <c r="AV2548" t="s"/>
      <c r="AW2548" t="s"/>
      <c r="AX2548" t="s"/>
      <c r="AY2548" t="n">
        <v>6797507</v>
      </c>
      <c r="AZ2548" t="s"/>
      <c r="BA2548" t="s"/>
      <c r="BB2548" t="n">
        <v>517708</v>
      </c>
      <c r="BC2548" t="n">
        <v>98.7790190000001</v>
      </c>
      <c r="BD2548" t="n">
        <v>8.112933999999999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3622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3703.71</v>
      </c>
      <c r="L2549" t="s">
        <v>77</v>
      </c>
      <c r="M2549" t="s"/>
      <c r="N2549" t="s">
        <v>1359</v>
      </c>
      <c r="O2549" t="s">
        <v>79</v>
      </c>
      <c r="P2549" t="s">
        <v>3622</v>
      </c>
      <c r="Q2549" t="s"/>
      <c r="R2549" t="s">
        <v>148</v>
      </c>
      <c r="S2549" t="s">
        <v>1570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HYPERLINK("https://hotelmonitor-cachepage.eclerx.com/savepage/tk_15442509311598241_sr_2150.html","info")</f>
        <v/>
      </c>
      <c r="AA2549" t="n">
        <v>-6713379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424</v>
      </c>
      <c r="AQ2549" t="s">
        <v>91</v>
      </c>
      <c r="AR2549" t="s">
        <v>92</v>
      </c>
      <c r="AS2549" t="s"/>
      <c r="AT2549" t="s">
        <v>93</v>
      </c>
      <c r="AU2549" t="s"/>
      <c r="AV2549" t="s"/>
      <c r="AW2549" t="s"/>
      <c r="AX2549" t="s"/>
      <c r="AY2549" t="n">
        <v>6713379</v>
      </c>
      <c r="AZ2549" t="s">
        <v>3623</v>
      </c>
      <c r="BA2549" t="s"/>
      <c r="BB2549" t="n">
        <v>4424294</v>
      </c>
      <c r="BC2549" t="n">
        <v>98.91002817790989</v>
      </c>
      <c r="BD2549" t="n">
        <v>8.059954734347979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95</v>
      </c>
    </row>
    <row r="2550" spans="1:70">
      <c r="A2550" t="s">
        <v>145</v>
      </c>
      <c r="B2550" t="s">
        <v>71</v>
      </c>
      <c r="C2550" t="s">
        <v>72</v>
      </c>
      <c r="D2550" t="n">
        <v>2</v>
      </c>
      <c r="E2550" t="s">
        <v>448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558.83</v>
      </c>
      <c r="L2550" t="s">
        <v>77</v>
      </c>
      <c r="M2550" t="s"/>
      <c r="N2550" t="s">
        <v>449</v>
      </c>
      <c r="O2550" t="s">
        <v>79</v>
      </c>
      <c r="P2550" t="s">
        <v>448</v>
      </c>
      <c r="Q2550" t="s"/>
      <c r="R2550" t="s">
        <v>158</v>
      </c>
      <c r="S2550" t="s">
        <v>3624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>
        <f>HYPERLINK("https://hotelmonitor-cachepage.eclerx.com/savepage/tk_15442514501565104_sr_2150.html","info")</f>
        <v/>
      </c>
      <c r="AA2550" t="n">
        <v>-6258367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89</v>
      </c>
      <c r="AO2550" t="s">
        <v>3625</v>
      </c>
      <c r="AP2550" t="n">
        <v>523</v>
      </c>
      <c r="AQ2550" t="s">
        <v>91</v>
      </c>
      <c r="AR2550" t="s">
        <v>71</v>
      </c>
      <c r="AS2550" t="s"/>
      <c r="AT2550" t="s">
        <v>93</v>
      </c>
      <c r="AU2550" t="s"/>
      <c r="AV2550" t="s"/>
      <c r="AW2550" t="s"/>
      <c r="AX2550" t="s"/>
      <c r="AY2550" t="n">
        <v>6258367</v>
      </c>
      <c r="AZ2550" t="s">
        <v>452</v>
      </c>
      <c r="BA2550" t="s"/>
      <c r="BB2550" t="n">
        <v>391723</v>
      </c>
      <c r="BC2550" t="n">
        <v>98.95188331604</v>
      </c>
      <c r="BD2550" t="n">
        <v>7.83209193059419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119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3626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2129.63</v>
      </c>
      <c r="L2551" t="s">
        <v>77</v>
      </c>
      <c r="M2551" t="s"/>
      <c r="N2551" t="s">
        <v>2000</v>
      </c>
      <c r="O2551" t="s">
        <v>79</v>
      </c>
      <c r="P2551" t="s">
        <v>3626</v>
      </c>
      <c r="Q2551" t="s"/>
      <c r="R2551" t="s">
        <v>115</v>
      </c>
      <c r="S2551" t="s">
        <v>1028</v>
      </c>
      <c r="T2551" t="s">
        <v>82</v>
      </c>
      <c r="U2551" t="s">
        <v>83</v>
      </c>
      <c r="V2551" t="s">
        <v>84</v>
      </c>
      <c r="W2551" t="s">
        <v>105</v>
      </c>
      <c r="X2551" t="s"/>
      <c r="Y2551" t="s">
        <v>86</v>
      </c>
      <c r="Z2551">
        <f>HYPERLINK("https://hotelmonitor-cachepage.eclerx.com/savepage/tk_15442505897585762_sr_2150.html","info")</f>
        <v/>
      </c>
      <c r="AA2551" t="n">
        <v>-4750964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318</v>
      </c>
      <c r="AQ2551" t="s">
        <v>91</v>
      </c>
      <c r="AR2551" t="s">
        <v>92</v>
      </c>
      <c r="AS2551" t="s"/>
      <c r="AT2551" t="s">
        <v>93</v>
      </c>
      <c r="AU2551" t="s"/>
      <c r="AV2551" t="s"/>
      <c r="AW2551" t="s"/>
      <c r="AX2551" t="s"/>
      <c r="AY2551" t="n">
        <v>4750964</v>
      </c>
      <c r="AZ2551" t="s">
        <v>3627</v>
      </c>
      <c r="BA2551" t="s"/>
      <c r="BB2551" t="n">
        <v>1550209</v>
      </c>
      <c r="BC2551" t="n">
        <v>98.81014</v>
      </c>
      <c r="BD2551" t="n">
        <v>8.051666000000001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3628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2368.78</v>
      </c>
      <c r="L2552" t="s">
        <v>77</v>
      </c>
      <c r="M2552" t="s"/>
      <c r="N2552" t="s">
        <v>3629</v>
      </c>
      <c r="O2552" t="s">
        <v>79</v>
      </c>
      <c r="P2552" t="s">
        <v>3628</v>
      </c>
      <c r="Q2552" t="s"/>
      <c r="R2552" t="s">
        <v>354</v>
      </c>
      <c r="S2552" t="s">
        <v>3630</v>
      </c>
      <c r="T2552" t="s">
        <v>82</v>
      </c>
      <c r="U2552" t="s">
        <v>83</v>
      </c>
      <c r="V2552" t="s">
        <v>84</v>
      </c>
      <c r="W2552" t="s">
        <v>105</v>
      </c>
      <c r="X2552" t="s"/>
      <c r="Y2552" t="s">
        <v>86</v>
      </c>
      <c r="Z2552">
        <f>HYPERLINK("https://hotelmonitor-cachepage.eclerx.com/savepage/tk_1544250435450483_sr_2150.html","info")</f>
        <v/>
      </c>
      <c r="AA2552" t="n">
        <v>-3791885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89</v>
      </c>
      <c r="AO2552" t="s">
        <v>3631</v>
      </c>
      <c r="AP2552" t="n">
        <v>255</v>
      </c>
      <c r="AQ2552" t="s">
        <v>91</v>
      </c>
      <c r="AR2552" t="s">
        <v>71</v>
      </c>
      <c r="AS2552" t="s"/>
      <c r="AT2552" t="s">
        <v>93</v>
      </c>
      <c r="AU2552" t="s"/>
      <c r="AV2552" t="s"/>
      <c r="AW2552" t="s"/>
      <c r="AX2552" t="s"/>
      <c r="AY2552" t="n">
        <v>3791885</v>
      </c>
      <c r="AZ2552" t="s">
        <v>3632</v>
      </c>
      <c r="BA2552" t="s"/>
      <c r="BB2552" t="n">
        <v>1636348</v>
      </c>
      <c r="BC2552" t="n">
        <v>98.7432651221752</v>
      </c>
      <c r="BD2552" t="n">
        <v>8.15876451219876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3628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2525.25</v>
      </c>
      <c r="L2553" t="s">
        <v>77</v>
      </c>
      <c r="M2553" t="s"/>
      <c r="N2553" t="s">
        <v>3629</v>
      </c>
      <c r="O2553" t="s">
        <v>79</v>
      </c>
      <c r="P2553" t="s">
        <v>3628</v>
      </c>
      <c r="Q2553" t="s"/>
      <c r="R2553" t="s">
        <v>354</v>
      </c>
      <c r="S2553" t="s">
        <v>3633</v>
      </c>
      <c r="T2553" t="s">
        <v>82</v>
      </c>
      <c r="U2553" t="s">
        <v>83</v>
      </c>
      <c r="V2553" t="s">
        <v>84</v>
      </c>
      <c r="W2553" t="s">
        <v>105</v>
      </c>
      <c r="X2553" t="s"/>
      <c r="Y2553" t="s">
        <v>86</v>
      </c>
      <c r="Z2553">
        <f>HYPERLINK("https://hotelmonitor-cachepage.eclerx.com/savepage/tk_1544250435450483_sr_2150.html","info")</f>
        <v/>
      </c>
      <c r="AA2553" t="n">
        <v>-3791885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255</v>
      </c>
      <c r="AQ2553" t="s">
        <v>91</v>
      </c>
      <c r="AR2553" t="s">
        <v>71</v>
      </c>
      <c r="AS2553" t="s"/>
      <c r="AT2553" t="s">
        <v>93</v>
      </c>
      <c r="AU2553" t="s"/>
      <c r="AV2553" t="s"/>
      <c r="AW2553" t="s"/>
      <c r="AX2553" t="s"/>
      <c r="AY2553" t="n">
        <v>3791885</v>
      </c>
      <c r="AZ2553" t="s">
        <v>3632</v>
      </c>
      <c r="BA2553" t="s"/>
      <c r="BB2553" t="n">
        <v>1636348</v>
      </c>
      <c r="BC2553" t="n">
        <v>98.7432651221752</v>
      </c>
      <c r="BD2553" t="n">
        <v>8.15876451219876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3634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972.22</v>
      </c>
      <c r="L2554" t="s">
        <v>77</v>
      </c>
      <c r="M2554" t="s"/>
      <c r="N2554" t="s">
        <v>1348</v>
      </c>
      <c r="O2554" t="s">
        <v>79</v>
      </c>
      <c r="P2554" t="s">
        <v>3634</v>
      </c>
      <c r="Q2554" t="s"/>
      <c r="R2554" t="s">
        <v>115</v>
      </c>
      <c r="S2554" t="s">
        <v>1360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>
        <f>HYPERLINK("https://hotelmonitor-cachepage.eclerx.com/savepage/tk_15442501209589317_sr_2150.html","info")</f>
        <v/>
      </c>
      <c r="AA2554" t="n">
        <v>-3791655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125</v>
      </c>
      <c r="AQ2554" t="s">
        <v>91</v>
      </c>
      <c r="AR2554" t="s">
        <v>92</v>
      </c>
      <c r="AS2554" t="s"/>
      <c r="AT2554" t="s">
        <v>93</v>
      </c>
      <c r="AU2554" t="s"/>
      <c r="AV2554" t="s"/>
      <c r="AW2554" t="s"/>
      <c r="AX2554" t="s"/>
      <c r="AY2554" t="n">
        <v>3791655</v>
      </c>
      <c r="AZ2554" t="s">
        <v>3635</v>
      </c>
      <c r="BA2554" t="s"/>
      <c r="BB2554" t="n">
        <v>745977</v>
      </c>
      <c r="BC2554" t="n">
        <v>98.8057941198349</v>
      </c>
      <c r="BD2554" t="n">
        <v>8.050709992174889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95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3636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1064</v>
      </c>
      <c r="L2555" t="s">
        <v>77</v>
      </c>
      <c r="M2555" t="s"/>
      <c r="N2555" t="s">
        <v>1348</v>
      </c>
      <c r="O2555" t="s">
        <v>79</v>
      </c>
      <c r="P2555" t="s">
        <v>3636</v>
      </c>
      <c r="Q2555" t="s"/>
      <c r="R2555" t="s">
        <v>237</v>
      </c>
      <c r="S2555" t="s">
        <v>3637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>
        <f>HYPERLINK("https://hotelmonitor-cachepage.eclerx.com/savepage/tk_15442503338704894_sr_2150.html","info")</f>
        <v/>
      </c>
      <c r="AA2555" t="n">
        <v>-4306823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89</v>
      </c>
      <c r="AO2555" t="s">
        <v>3638</v>
      </c>
      <c r="AP2555" t="n">
        <v>217</v>
      </c>
      <c r="AQ2555" t="s">
        <v>91</v>
      </c>
      <c r="AR2555" t="s">
        <v>71</v>
      </c>
      <c r="AS2555" t="s"/>
      <c r="AT2555" t="s">
        <v>93</v>
      </c>
      <c r="AU2555" t="s"/>
      <c r="AV2555" t="s"/>
      <c r="AW2555" t="s"/>
      <c r="AX2555" t="s"/>
      <c r="AY2555" t="n">
        <v>4306823</v>
      </c>
      <c r="AZ2555" t="s">
        <v>3639</v>
      </c>
      <c r="BA2555" t="s"/>
      <c r="BB2555" t="n">
        <v>1614654</v>
      </c>
      <c r="BC2555" t="n">
        <v>98.8236451146804</v>
      </c>
      <c r="BD2555" t="n">
        <v>8.03220046269424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95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3636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1194.85</v>
      </c>
      <c r="L2556" t="s">
        <v>77</v>
      </c>
      <c r="M2556" t="s"/>
      <c r="N2556" t="s">
        <v>1348</v>
      </c>
      <c r="O2556" t="s">
        <v>79</v>
      </c>
      <c r="P2556" t="s">
        <v>3636</v>
      </c>
      <c r="Q2556" t="s"/>
      <c r="R2556" t="s">
        <v>237</v>
      </c>
      <c r="S2556" t="s">
        <v>3640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>
        <f>HYPERLINK("https://hotelmonitor-cachepage.eclerx.com/savepage/tk_15442503338704894_sr_2150.html","info")</f>
        <v/>
      </c>
      <c r="AA2556" t="n">
        <v>-4306823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89</v>
      </c>
      <c r="AO2556" t="s">
        <v>3641</v>
      </c>
      <c r="AP2556" t="n">
        <v>217</v>
      </c>
      <c r="AQ2556" t="s">
        <v>91</v>
      </c>
      <c r="AR2556" t="s">
        <v>71</v>
      </c>
      <c r="AS2556" t="s"/>
      <c r="AT2556" t="s">
        <v>93</v>
      </c>
      <c r="AU2556" t="s"/>
      <c r="AV2556" t="s"/>
      <c r="AW2556" t="s"/>
      <c r="AX2556" t="s"/>
      <c r="AY2556" t="n">
        <v>4306823</v>
      </c>
      <c r="AZ2556" t="s">
        <v>3639</v>
      </c>
      <c r="BA2556" t="s"/>
      <c r="BB2556" t="n">
        <v>1614654</v>
      </c>
      <c r="BC2556" t="n">
        <v>98.8236451146804</v>
      </c>
      <c r="BD2556" t="n">
        <v>8.03220046269424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95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3636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1262.63</v>
      </c>
      <c r="L2557" t="s">
        <v>77</v>
      </c>
      <c r="M2557" t="s"/>
      <c r="N2557" t="s">
        <v>1348</v>
      </c>
      <c r="O2557" t="s">
        <v>79</v>
      </c>
      <c r="P2557" t="s">
        <v>3636</v>
      </c>
      <c r="Q2557" t="s"/>
      <c r="R2557" t="s">
        <v>237</v>
      </c>
      <c r="S2557" t="s">
        <v>571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>
        <f>HYPERLINK("https://hotelmonitor-cachepage.eclerx.com/savepage/tk_15442503338704894_sr_2150.html","info")</f>
        <v/>
      </c>
      <c r="AA2557" t="n">
        <v>-4306823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89</v>
      </c>
      <c r="AO2557" t="s">
        <v>2187</v>
      </c>
      <c r="AP2557" t="n">
        <v>217</v>
      </c>
      <c r="AQ2557" t="s">
        <v>91</v>
      </c>
      <c r="AR2557" t="s">
        <v>71</v>
      </c>
      <c r="AS2557" t="s"/>
      <c r="AT2557" t="s">
        <v>93</v>
      </c>
      <c r="AU2557" t="s"/>
      <c r="AV2557" t="s"/>
      <c r="AW2557" t="s"/>
      <c r="AX2557" t="s"/>
      <c r="AY2557" t="n">
        <v>4306823</v>
      </c>
      <c r="AZ2557" t="s">
        <v>3639</v>
      </c>
      <c r="BA2557" t="s"/>
      <c r="BB2557" t="n">
        <v>1614654</v>
      </c>
      <c r="BC2557" t="n">
        <v>98.8236451146804</v>
      </c>
      <c r="BD2557" t="n">
        <v>8.03220046269424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95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3636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1290.44</v>
      </c>
      <c r="L2558" t="s">
        <v>77</v>
      </c>
      <c r="M2558" t="s"/>
      <c r="N2558" t="s">
        <v>444</v>
      </c>
      <c r="O2558" t="s">
        <v>79</v>
      </c>
      <c r="P2558" t="s">
        <v>3636</v>
      </c>
      <c r="Q2558" t="s"/>
      <c r="R2558" t="s">
        <v>237</v>
      </c>
      <c r="S2558" t="s">
        <v>3642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HYPERLINK("https://hotelmonitor-cachepage.eclerx.com/savepage/tk_15442503338704894_sr_2150.html","info")</f>
        <v/>
      </c>
      <c r="AA2558" t="n">
        <v>-4306823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89</v>
      </c>
      <c r="AO2558" t="s">
        <v>3643</v>
      </c>
      <c r="AP2558" t="n">
        <v>217</v>
      </c>
      <c r="AQ2558" t="s">
        <v>91</v>
      </c>
      <c r="AR2558" t="s">
        <v>71</v>
      </c>
      <c r="AS2558" t="s"/>
      <c r="AT2558" t="s">
        <v>93</v>
      </c>
      <c r="AU2558" t="s"/>
      <c r="AV2558" t="s"/>
      <c r="AW2558" t="s"/>
      <c r="AX2558" t="s"/>
      <c r="AY2558" t="n">
        <v>4306823</v>
      </c>
      <c r="AZ2558" t="s">
        <v>3639</v>
      </c>
      <c r="BA2558" t="s"/>
      <c r="BB2558" t="n">
        <v>1614654</v>
      </c>
      <c r="BC2558" t="n">
        <v>98.8236451146804</v>
      </c>
      <c r="BD2558" t="n">
        <v>8.03220046269424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95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3636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1433.82</v>
      </c>
      <c r="L2559" t="s">
        <v>77</v>
      </c>
      <c r="M2559" t="s"/>
      <c r="N2559" t="s">
        <v>444</v>
      </c>
      <c r="O2559" t="s">
        <v>79</v>
      </c>
      <c r="P2559" t="s">
        <v>3636</v>
      </c>
      <c r="Q2559" t="s"/>
      <c r="R2559" t="s">
        <v>237</v>
      </c>
      <c r="S2559" t="s">
        <v>3644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HYPERLINK("https://hotelmonitor-cachepage.eclerx.com/savepage/tk_15442503338704894_sr_2150.html","info")</f>
        <v/>
      </c>
      <c r="AA2559" t="n">
        <v>-4306823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89</v>
      </c>
      <c r="AO2559" t="s">
        <v>1354</v>
      </c>
      <c r="AP2559" t="n">
        <v>217</v>
      </c>
      <c r="AQ2559" t="s">
        <v>91</v>
      </c>
      <c r="AR2559" t="s">
        <v>71</v>
      </c>
      <c r="AS2559" t="s"/>
      <c r="AT2559" t="s">
        <v>93</v>
      </c>
      <c r="AU2559" t="s"/>
      <c r="AV2559" t="s"/>
      <c r="AW2559" t="s"/>
      <c r="AX2559" t="s"/>
      <c r="AY2559" t="n">
        <v>4306823</v>
      </c>
      <c r="AZ2559" t="s">
        <v>3639</v>
      </c>
      <c r="BA2559" t="s"/>
      <c r="BB2559" t="n">
        <v>1614654</v>
      </c>
      <c r="BC2559" t="n">
        <v>98.8236451146804</v>
      </c>
      <c r="BD2559" t="n">
        <v>8.03220046269424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95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3636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1515.15</v>
      </c>
      <c r="L2560" t="s">
        <v>77</v>
      </c>
      <c r="M2560" t="s"/>
      <c r="N2560" t="s">
        <v>444</v>
      </c>
      <c r="O2560" t="s">
        <v>79</v>
      </c>
      <c r="P2560" t="s">
        <v>3636</v>
      </c>
      <c r="Q2560" t="s"/>
      <c r="R2560" t="s">
        <v>237</v>
      </c>
      <c r="S2560" t="s">
        <v>527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HYPERLINK("https://hotelmonitor-cachepage.eclerx.com/savepage/tk_15442503338704894_sr_2150.html","info")</f>
        <v/>
      </c>
      <c r="AA2560" t="n">
        <v>-4306823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217</v>
      </c>
      <c r="AQ2560" t="s">
        <v>91</v>
      </c>
      <c r="AR2560" t="s">
        <v>71</v>
      </c>
      <c r="AS2560" t="s"/>
      <c r="AT2560" t="s">
        <v>93</v>
      </c>
      <c r="AU2560" t="s"/>
      <c r="AV2560" t="s"/>
      <c r="AW2560" t="s"/>
      <c r="AX2560" t="s"/>
      <c r="AY2560" t="n">
        <v>4306823</v>
      </c>
      <c r="AZ2560" t="s">
        <v>3639</v>
      </c>
      <c r="BA2560" t="s"/>
      <c r="BB2560" t="n">
        <v>1614654</v>
      </c>
      <c r="BC2560" t="n">
        <v>98.8236451146804</v>
      </c>
      <c r="BD2560" t="n">
        <v>8.03220046269424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95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3636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1418.67</v>
      </c>
      <c r="L2561" t="s">
        <v>77</v>
      </c>
      <c r="M2561" t="s"/>
      <c r="N2561" t="s">
        <v>1489</v>
      </c>
      <c r="O2561" t="s">
        <v>79</v>
      </c>
      <c r="P2561" t="s">
        <v>3636</v>
      </c>
      <c r="Q2561" t="s"/>
      <c r="R2561" t="s">
        <v>237</v>
      </c>
      <c r="S2561" t="s">
        <v>3645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HYPERLINK("https://hotelmonitor-cachepage.eclerx.com/savepage/tk_15442503338704894_sr_2150.html","info")</f>
        <v/>
      </c>
      <c r="AA2561" t="n">
        <v>-4306823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89</v>
      </c>
      <c r="AO2561" t="s">
        <v>3646</v>
      </c>
      <c r="AP2561" t="n">
        <v>217</v>
      </c>
      <c r="AQ2561" t="s">
        <v>91</v>
      </c>
      <c r="AR2561" t="s">
        <v>71</v>
      </c>
      <c r="AS2561" t="s"/>
      <c r="AT2561" t="s">
        <v>93</v>
      </c>
      <c r="AU2561" t="s"/>
      <c r="AV2561" t="s"/>
      <c r="AW2561" t="s"/>
      <c r="AX2561" t="s"/>
      <c r="AY2561" t="n">
        <v>4306823</v>
      </c>
      <c r="AZ2561" t="s">
        <v>3639</v>
      </c>
      <c r="BA2561" t="s"/>
      <c r="BB2561" t="n">
        <v>1614654</v>
      </c>
      <c r="BC2561" t="n">
        <v>98.8236451146804</v>
      </c>
      <c r="BD2561" t="n">
        <v>8.03220046269424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95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3636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1593.14</v>
      </c>
      <c r="L2562" t="s">
        <v>77</v>
      </c>
      <c r="M2562" t="s"/>
      <c r="N2562" t="s">
        <v>1489</v>
      </c>
      <c r="O2562" t="s">
        <v>79</v>
      </c>
      <c r="P2562" t="s">
        <v>3636</v>
      </c>
      <c r="Q2562" t="s"/>
      <c r="R2562" t="s">
        <v>237</v>
      </c>
      <c r="S2562" t="s">
        <v>3647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HYPERLINK("https://hotelmonitor-cachepage.eclerx.com/savepage/tk_15442503338704894_sr_2150.html","info")</f>
        <v/>
      </c>
      <c r="AA2562" t="n">
        <v>-4306823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89</v>
      </c>
      <c r="AO2562" t="s">
        <v>3648</v>
      </c>
      <c r="AP2562" t="n">
        <v>217</v>
      </c>
      <c r="AQ2562" t="s">
        <v>91</v>
      </c>
      <c r="AR2562" t="s">
        <v>71</v>
      </c>
      <c r="AS2562" t="s"/>
      <c r="AT2562" t="s">
        <v>93</v>
      </c>
      <c r="AU2562" t="s"/>
      <c r="AV2562" t="s"/>
      <c r="AW2562" t="s"/>
      <c r="AX2562" t="s"/>
      <c r="AY2562" t="n">
        <v>4306823</v>
      </c>
      <c r="AZ2562" t="s">
        <v>3639</v>
      </c>
      <c r="BA2562" t="s"/>
      <c r="BB2562" t="n">
        <v>1614654</v>
      </c>
      <c r="BC2562" t="n">
        <v>98.8236451146804</v>
      </c>
      <c r="BD2562" t="n">
        <v>8.03220046269424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95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3636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1683.5</v>
      </c>
      <c r="L2563" t="s">
        <v>77</v>
      </c>
      <c r="M2563" t="s"/>
      <c r="N2563" t="s">
        <v>1489</v>
      </c>
      <c r="O2563" t="s">
        <v>79</v>
      </c>
      <c r="P2563" t="s">
        <v>3636</v>
      </c>
      <c r="Q2563" t="s"/>
      <c r="R2563" t="s">
        <v>237</v>
      </c>
      <c r="S2563" t="s">
        <v>813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HYPERLINK("https://hotelmonitor-cachepage.eclerx.com/savepage/tk_15442503338704894_sr_2150.html","info")</f>
        <v/>
      </c>
      <c r="AA2563" t="n">
        <v>-4306823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217</v>
      </c>
      <c r="AQ2563" t="s">
        <v>91</v>
      </c>
      <c r="AR2563" t="s">
        <v>71</v>
      </c>
      <c r="AS2563" t="s"/>
      <c r="AT2563" t="s">
        <v>93</v>
      </c>
      <c r="AU2563" t="s"/>
      <c r="AV2563" t="s"/>
      <c r="AW2563" t="s"/>
      <c r="AX2563" t="s"/>
      <c r="AY2563" t="n">
        <v>4306823</v>
      </c>
      <c r="AZ2563" t="s">
        <v>3639</v>
      </c>
      <c r="BA2563" t="s"/>
      <c r="BB2563" t="n">
        <v>1614654</v>
      </c>
      <c r="BC2563" t="n">
        <v>98.8236451146804</v>
      </c>
      <c r="BD2563" t="n">
        <v>8.03220046269424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95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3636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1577.2</v>
      </c>
      <c r="L2564" t="s">
        <v>77</v>
      </c>
      <c r="M2564" t="s"/>
      <c r="N2564" t="s">
        <v>3649</v>
      </c>
      <c r="O2564" t="s">
        <v>79</v>
      </c>
      <c r="P2564" t="s">
        <v>3636</v>
      </c>
      <c r="Q2564" t="s"/>
      <c r="R2564" t="s">
        <v>237</v>
      </c>
      <c r="S2564" t="s">
        <v>3650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HYPERLINK("https://hotelmonitor-cachepage.eclerx.com/savepage/tk_15442503338704894_sr_2150.html","info")</f>
        <v/>
      </c>
      <c r="AA2564" t="n">
        <v>-4306823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89</v>
      </c>
      <c r="AO2564" t="s">
        <v>3651</v>
      </c>
      <c r="AP2564" t="n">
        <v>217</v>
      </c>
      <c r="AQ2564" t="s">
        <v>91</v>
      </c>
      <c r="AR2564" t="s">
        <v>71</v>
      </c>
      <c r="AS2564" t="s"/>
      <c r="AT2564" t="s">
        <v>93</v>
      </c>
      <c r="AU2564" t="s"/>
      <c r="AV2564" t="s"/>
      <c r="AW2564" t="s"/>
      <c r="AX2564" t="s"/>
      <c r="AY2564" t="n">
        <v>4306823</v>
      </c>
      <c r="AZ2564" t="s">
        <v>3639</v>
      </c>
      <c r="BA2564" t="s"/>
      <c r="BB2564" t="n">
        <v>1614654</v>
      </c>
      <c r="BC2564" t="n">
        <v>98.8236451146804</v>
      </c>
      <c r="BD2564" t="n">
        <v>8.03220046269424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95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3636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1752.45</v>
      </c>
      <c r="L2565" t="s">
        <v>77</v>
      </c>
      <c r="M2565" t="s"/>
      <c r="N2565" t="s">
        <v>3649</v>
      </c>
      <c r="O2565" t="s">
        <v>79</v>
      </c>
      <c r="P2565" t="s">
        <v>3636</v>
      </c>
      <c r="Q2565" t="s"/>
      <c r="R2565" t="s">
        <v>237</v>
      </c>
      <c r="S2565" t="s">
        <v>3652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HYPERLINK("https://hotelmonitor-cachepage.eclerx.com/savepage/tk_15442503338704894_sr_2150.html","info")</f>
        <v/>
      </c>
      <c r="AA2565" t="n">
        <v>-4306823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89</v>
      </c>
      <c r="AO2565" t="s">
        <v>3653</v>
      </c>
      <c r="AP2565" t="n">
        <v>217</v>
      </c>
      <c r="AQ2565" t="s">
        <v>91</v>
      </c>
      <c r="AR2565" t="s">
        <v>71</v>
      </c>
      <c r="AS2565" t="s"/>
      <c r="AT2565" t="s">
        <v>93</v>
      </c>
      <c r="AU2565" t="s"/>
      <c r="AV2565" t="s"/>
      <c r="AW2565" t="s"/>
      <c r="AX2565" t="s"/>
      <c r="AY2565" t="n">
        <v>4306823</v>
      </c>
      <c r="AZ2565" t="s">
        <v>3639</v>
      </c>
      <c r="BA2565" t="s"/>
      <c r="BB2565" t="n">
        <v>1614654</v>
      </c>
      <c r="BC2565" t="n">
        <v>98.8236451146804</v>
      </c>
      <c r="BD2565" t="n">
        <v>8.03220046269424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95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3636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1851.85</v>
      </c>
      <c r="L2566" t="s">
        <v>77</v>
      </c>
      <c r="M2566" t="s"/>
      <c r="N2566" t="s">
        <v>3649</v>
      </c>
      <c r="O2566" t="s">
        <v>79</v>
      </c>
      <c r="P2566" t="s">
        <v>3636</v>
      </c>
      <c r="Q2566" t="s"/>
      <c r="R2566" t="s">
        <v>237</v>
      </c>
      <c r="S2566" t="s">
        <v>3453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>
        <f>HYPERLINK("https://hotelmonitor-cachepage.eclerx.com/savepage/tk_15442503338704894_sr_2150.html","info")</f>
        <v/>
      </c>
      <c r="AA2566" t="n">
        <v>-4306823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89</v>
      </c>
      <c r="AO2566" t="s">
        <v>1477</v>
      </c>
      <c r="AP2566" t="n">
        <v>217</v>
      </c>
      <c r="AQ2566" t="s">
        <v>91</v>
      </c>
      <c r="AR2566" t="s">
        <v>71</v>
      </c>
      <c r="AS2566" t="s"/>
      <c r="AT2566" t="s">
        <v>93</v>
      </c>
      <c r="AU2566" t="s"/>
      <c r="AV2566" t="s"/>
      <c r="AW2566" t="s"/>
      <c r="AX2566" t="s"/>
      <c r="AY2566" t="n">
        <v>4306823</v>
      </c>
      <c r="AZ2566" t="s">
        <v>3639</v>
      </c>
      <c r="BA2566" t="s"/>
      <c r="BB2566" t="n">
        <v>1614654</v>
      </c>
      <c r="BC2566" t="n">
        <v>98.8236451146804</v>
      </c>
      <c r="BD2566" t="n">
        <v>8.03220046269424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95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3636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1792.28</v>
      </c>
      <c r="L2567" t="s">
        <v>77</v>
      </c>
      <c r="M2567" t="s"/>
      <c r="N2567" t="s">
        <v>1722</v>
      </c>
      <c r="O2567" t="s">
        <v>79</v>
      </c>
      <c r="P2567" t="s">
        <v>3636</v>
      </c>
      <c r="Q2567" t="s"/>
      <c r="R2567" t="s">
        <v>237</v>
      </c>
      <c r="S2567" t="s">
        <v>3654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>
        <f>HYPERLINK("https://hotelmonitor-cachepage.eclerx.com/savepage/tk_15442503338704894_sr_2150.html","info")</f>
        <v/>
      </c>
      <c r="AA2567" t="n">
        <v>-4306823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89</v>
      </c>
      <c r="AO2567" t="s">
        <v>3655</v>
      </c>
      <c r="AP2567" t="n">
        <v>217</v>
      </c>
      <c r="AQ2567" t="s">
        <v>91</v>
      </c>
      <c r="AR2567" t="s">
        <v>71</v>
      </c>
      <c r="AS2567" t="s"/>
      <c r="AT2567" t="s">
        <v>93</v>
      </c>
      <c r="AU2567" t="s"/>
      <c r="AV2567" t="s"/>
      <c r="AW2567" t="s"/>
      <c r="AX2567" t="s"/>
      <c r="AY2567" t="n">
        <v>4306823</v>
      </c>
      <c r="AZ2567" t="s">
        <v>3639</v>
      </c>
      <c r="BA2567" t="s"/>
      <c r="BB2567" t="n">
        <v>1614654</v>
      </c>
      <c r="BC2567" t="n">
        <v>98.8236451146804</v>
      </c>
      <c r="BD2567" t="n">
        <v>8.03220046269424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95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3636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1991.42</v>
      </c>
      <c r="L2568" t="s">
        <v>77</v>
      </c>
      <c r="M2568" t="s"/>
      <c r="N2568" t="s">
        <v>1722</v>
      </c>
      <c r="O2568" t="s">
        <v>79</v>
      </c>
      <c r="P2568" t="s">
        <v>3636</v>
      </c>
      <c r="Q2568" t="s"/>
      <c r="R2568" t="s">
        <v>237</v>
      </c>
      <c r="S2568" t="s">
        <v>3656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>
        <f>HYPERLINK("https://hotelmonitor-cachepage.eclerx.com/savepage/tk_15442503338704894_sr_2150.html","info")</f>
        <v/>
      </c>
      <c r="AA2568" t="n">
        <v>-4306823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89</v>
      </c>
      <c r="AO2568" t="s">
        <v>3657</v>
      </c>
      <c r="AP2568" t="n">
        <v>217</v>
      </c>
      <c r="AQ2568" t="s">
        <v>91</v>
      </c>
      <c r="AR2568" t="s">
        <v>71</v>
      </c>
      <c r="AS2568" t="s"/>
      <c r="AT2568" t="s">
        <v>93</v>
      </c>
      <c r="AU2568" t="s"/>
      <c r="AV2568" t="s"/>
      <c r="AW2568" t="s"/>
      <c r="AX2568" t="s"/>
      <c r="AY2568" t="n">
        <v>4306823</v>
      </c>
      <c r="AZ2568" t="s">
        <v>3639</v>
      </c>
      <c r="BA2568" t="s"/>
      <c r="BB2568" t="n">
        <v>1614654</v>
      </c>
      <c r="BC2568" t="n">
        <v>98.8236451146804</v>
      </c>
      <c r="BD2568" t="n">
        <v>8.03220046269424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95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3636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2104.38</v>
      </c>
      <c r="L2569" t="s">
        <v>77</v>
      </c>
      <c r="M2569" t="s"/>
      <c r="N2569" t="s">
        <v>1722</v>
      </c>
      <c r="O2569" t="s">
        <v>79</v>
      </c>
      <c r="P2569" t="s">
        <v>3636</v>
      </c>
      <c r="Q2569" t="s"/>
      <c r="R2569" t="s">
        <v>237</v>
      </c>
      <c r="S2569" t="s">
        <v>1159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>
        <f>HYPERLINK("https://hotelmonitor-cachepage.eclerx.com/savepage/tk_15442503338704894_sr_2150.html","info")</f>
        <v/>
      </c>
      <c r="AA2569" t="n">
        <v>-4306823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89</v>
      </c>
      <c r="AO2569" t="s">
        <v>2187</v>
      </c>
      <c r="AP2569" t="n">
        <v>217</v>
      </c>
      <c r="AQ2569" t="s">
        <v>91</v>
      </c>
      <c r="AR2569" t="s">
        <v>71</v>
      </c>
      <c r="AS2569" t="s"/>
      <c r="AT2569" t="s">
        <v>93</v>
      </c>
      <c r="AU2569" t="s"/>
      <c r="AV2569" t="s"/>
      <c r="AW2569" t="s"/>
      <c r="AX2569" t="s"/>
      <c r="AY2569" t="n">
        <v>4306823</v>
      </c>
      <c r="AZ2569" t="s">
        <v>3639</v>
      </c>
      <c r="BA2569" t="s"/>
      <c r="BB2569" t="n">
        <v>1614654</v>
      </c>
      <c r="BC2569" t="n">
        <v>98.8236451146804</v>
      </c>
      <c r="BD2569" t="n">
        <v>8.03220046269424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95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3636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1863.97</v>
      </c>
      <c r="L2570" t="s">
        <v>77</v>
      </c>
      <c r="M2570" t="s"/>
      <c r="N2570" t="s">
        <v>2217</v>
      </c>
      <c r="O2570" t="s">
        <v>79</v>
      </c>
      <c r="P2570" t="s">
        <v>3636</v>
      </c>
      <c r="Q2570" t="s"/>
      <c r="R2570" t="s">
        <v>237</v>
      </c>
      <c r="S2570" t="s">
        <v>3658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HYPERLINK("https://hotelmonitor-cachepage.eclerx.com/savepage/tk_15442503338704894_sr_2150.html","info")</f>
        <v/>
      </c>
      <c r="AA2570" t="n">
        <v>-4306823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89</v>
      </c>
      <c r="AO2570" t="s">
        <v>3659</v>
      </c>
      <c r="AP2570" t="n">
        <v>217</v>
      </c>
      <c r="AQ2570" t="s">
        <v>91</v>
      </c>
      <c r="AR2570" t="s">
        <v>71</v>
      </c>
      <c r="AS2570" t="s"/>
      <c r="AT2570" t="s">
        <v>93</v>
      </c>
      <c r="AU2570" t="s"/>
      <c r="AV2570" t="s"/>
      <c r="AW2570" t="s"/>
      <c r="AX2570" t="s"/>
      <c r="AY2570" t="n">
        <v>4306823</v>
      </c>
      <c r="AZ2570" t="s">
        <v>3639</v>
      </c>
      <c r="BA2570" t="s"/>
      <c r="BB2570" t="n">
        <v>1614654</v>
      </c>
      <c r="BC2570" t="n">
        <v>98.8236451146804</v>
      </c>
      <c r="BD2570" t="n">
        <v>8.03220046269424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95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3636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2071.08</v>
      </c>
      <c r="L2571" t="s">
        <v>77</v>
      </c>
      <c r="M2571" t="s"/>
      <c r="N2571" t="s">
        <v>2217</v>
      </c>
      <c r="O2571" t="s">
        <v>79</v>
      </c>
      <c r="P2571" t="s">
        <v>3636</v>
      </c>
      <c r="Q2571" t="s"/>
      <c r="R2571" t="s">
        <v>237</v>
      </c>
      <c r="S2571" t="s">
        <v>3660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HYPERLINK("https://hotelmonitor-cachepage.eclerx.com/savepage/tk_15442503338704894_sr_2150.html","info")</f>
        <v/>
      </c>
      <c r="AA2571" t="n">
        <v>-4306823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89</v>
      </c>
      <c r="AO2571" t="s">
        <v>3661</v>
      </c>
      <c r="AP2571" t="n">
        <v>217</v>
      </c>
      <c r="AQ2571" t="s">
        <v>91</v>
      </c>
      <c r="AR2571" t="s">
        <v>71</v>
      </c>
      <c r="AS2571" t="s"/>
      <c r="AT2571" t="s">
        <v>93</v>
      </c>
      <c r="AU2571" t="s"/>
      <c r="AV2571" t="s"/>
      <c r="AW2571" t="s"/>
      <c r="AX2571" t="s"/>
      <c r="AY2571" t="n">
        <v>4306823</v>
      </c>
      <c r="AZ2571" t="s">
        <v>3639</v>
      </c>
      <c r="BA2571" t="s"/>
      <c r="BB2571" t="n">
        <v>1614654</v>
      </c>
      <c r="BC2571" t="n">
        <v>98.8236451146804</v>
      </c>
      <c r="BD2571" t="n">
        <v>8.03220046269424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95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3636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2188.55</v>
      </c>
      <c r="L2572" t="s">
        <v>77</v>
      </c>
      <c r="M2572" t="s"/>
      <c r="N2572" t="s">
        <v>2217</v>
      </c>
      <c r="O2572" t="s">
        <v>79</v>
      </c>
      <c r="P2572" t="s">
        <v>3636</v>
      </c>
      <c r="Q2572" t="s"/>
      <c r="R2572" t="s">
        <v>237</v>
      </c>
      <c r="S2572" t="s">
        <v>1043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>
        <f>HYPERLINK("https://hotelmonitor-cachepage.eclerx.com/savepage/tk_15442503338704894_sr_2150.html","info")</f>
        <v/>
      </c>
      <c r="AA2572" t="n">
        <v>-4306823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89</v>
      </c>
      <c r="AO2572" t="s">
        <v>1003</v>
      </c>
      <c r="AP2572" t="n">
        <v>217</v>
      </c>
      <c r="AQ2572" t="s">
        <v>91</v>
      </c>
      <c r="AR2572" t="s">
        <v>71</v>
      </c>
      <c r="AS2572" t="s"/>
      <c r="AT2572" t="s">
        <v>93</v>
      </c>
      <c r="AU2572" t="s"/>
      <c r="AV2572" t="s"/>
      <c r="AW2572" t="s"/>
      <c r="AX2572" t="s"/>
      <c r="AY2572" t="n">
        <v>4306823</v>
      </c>
      <c r="AZ2572" t="s">
        <v>3639</v>
      </c>
      <c r="BA2572" t="s"/>
      <c r="BB2572" t="n">
        <v>1614654</v>
      </c>
      <c r="BC2572" t="n">
        <v>98.8236451146804</v>
      </c>
      <c r="BD2572" t="n">
        <v>8.03220046269424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95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3662</v>
      </c>
      <c r="F2573" t="n">
        <v>3582268</v>
      </c>
      <c r="G2573" t="s">
        <v>74</v>
      </c>
      <c r="H2573" t="s">
        <v>75</v>
      </c>
      <c r="I2573" t="s"/>
      <c r="J2573" t="s">
        <v>76</v>
      </c>
      <c r="K2573" t="n">
        <v>533.09</v>
      </c>
      <c r="L2573" t="s">
        <v>77</v>
      </c>
      <c r="M2573" t="s"/>
      <c r="N2573" t="s">
        <v>3663</v>
      </c>
      <c r="O2573" t="s">
        <v>79</v>
      </c>
      <c r="P2573" t="s">
        <v>3662</v>
      </c>
      <c r="Q2573" t="s"/>
      <c r="R2573" t="s">
        <v>115</v>
      </c>
      <c r="S2573" t="s">
        <v>3664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>
        <f>HYPERLINK("https://hotelmonitor-cachepage.eclerx.com/savepage/tk_15442498929976037_sr_2150.html","info")</f>
        <v/>
      </c>
      <c r="AA2573" t="n">
        <v>261774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89</v>
      </c>
      <c r="AO2573" t="s">
        <v>3665</v>
      </c>
      <c r="AP2573" t="n">
        <v>14</v>
      </c>
      <c r="AQ2573" t="s">
        <v>91</v>
      </c>
      <c r="AR2573" t="s">
        <v>71</v>
      </c>
      <c r="AS2573" t="s"/>
      <c r="AT2573" t="s">
        <v>93</v>
      </c>
      <c r="AU2573" t="s"/>
      <c r="AV2573" t="s"/>
      <c r="AW2573" t="s"/>
      <c r="AX2573" t="s"/>
      <c r="AY2573" t="n">
        <v>2061596</v>
      </c>
      <c r="AZ2573" t="s">
        <v>3666</v>
      </c>
      <c r="BA2573" t="s"/>
      <c r="BB2573" t="n">
        <v>301339</v>
      </c>
      <c r="BC2573" t="n">
        <v>98.82299780845641</v>
      </c>
      <c r="BD2573" t="n">
        <v>8.03230771287811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95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3662</v>
      </c>
      <c r="F2574" t="n">
        <v>3582268</v>
      </c>
      <c r="G2574" t="s">
        <v>74</v>
      </c>
      <c r="H2574" t="s">
        <v>75</v>
      </c>
      <c r="I2574" t="s"/>
      <c r="J2574" t="s">
        <v>76</v>
      </c>
      <c r="K2574" t="n">
        <v>533.09</v>
      </c>
      <c r="L2574" t="s">
        <v>77</v>
      </c>
      <c r="M2574" t="s"/>
      <c r="N2574" t="s">
        <v>3667</v>
      </c>
      <c r="O2574" t="s">
        <v>79</v>
      </c>
      <c r="P2574" t="s">
        <v>3662</v>
      </c>
      <c r="Q2574" t="s"/>
      <c r="R2574" t="s">
        <v>115</v>
      </c>
      <c r="S2574" t="s">
        <v>3664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>
        <f>HYPERLINK("https://hotelmonitor-cachepage.eclerx.com/savepage/tk_15442498929976037_sr_2150.html","info")</f>
        <v/>
      </c>
      <c r="AA2574" t="n">
        <v>261774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89</v>
      </c>
      <c r="AO2574" t="s">
        <v>3665</v>
      </c>
      <c r="AP2574" t="n">
        <v>14</v>
      </c>
      <c r="AQ2574" t="s">
        <v>91</v>
      </c>
      <c r="AR2574" t="s">
        <v>71</v>
      </c>
      <c r="AS2574" t="s"/>
      <c r="AT2574" t="s">
        <v>93</v>
      </c>
      <c r="AU2574" t="s"/>
      <c r="AV2574" t="s"/>
      <c r="AW2574" t="s"/>
      <c r="AX2574" t="s"/>
      <c r="AY2574" t="n">
        <v>2061596</v>
      </c>
      <c r="AZ2574" t="s">
        <v>3666</v>
      </c>
      <c r="BA2574" t="s"/>
      <c r="BB2574" t="n">
        <v>301339</v>
      </c>
      <c r="BC2574" t="n">
        <v>98.82299780845641</v>
      </c>
      <c r="BD2574" t="n">
        <v>8.03230771287811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95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3662</v>
      </c>
      <c r="F2575" t="n">
        <v>3582268</v>
      </c>
      <c r="G2575" t="s">
        <v>74</v>
      </c>
      <c r="H2575" t="s">
        <v>75</v>
      </c>
      <c r="I2575" t="s"/>
      <c r="J2575" t="s">
        <v>76</v>
      </c>
      <c r="K2575" t="n">
        <v>533.09</v>
      </c>
      <c r="L2575" t="s">
        <v>77</v>
      </c>
      <c r="M2575" t="s"/>
      <c r="N2575" t="s">
        <v>3663</v>
      </c>
      <c r="O2575" t="s">
        <v>79</v>
      </c>
      <c r="P2575" t="s">
        <v>3662</v>
      </c>
      <c r="Q2575" t="s"/>
      <c r="R2575" t="s">
        <v>115</v>
      </c>
      <c r="S2575" t="s">
        <v>3664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>
        <f>HYPERLINK("https://hotelmonitor-cachepage.eclerx.com/savepage/tk_15442498929976037_sr_2150.html","info")</f>
        <v/>
      </c>
      <c r="AA2575" t="n">
        <v>261774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89</v>
      </c>
      <c r="AO2575" t="s">
        <v>3665</v>
      </c>
      <c r="AP2575" t="n">
        <v>14</v>
      </c>
      <c r="AQ2575" t="s">
        <v>91</v>
      </c>
      <c r="AR2575" t="s">
        <v>261</v>
      </c>
      <c r="AS2575" t="s"/>
      <c r="AT2575" t="s">
        <v>93</v>
      </c>
      <c r="AU2575" t="s"/>
      <c r="AV2575" t="s"/>
      <c r="AW2575" t="s"/>
      <c r="AX2575" t="s"/>
      <c r="AY2575" t="n">
        <v>2061596</v>
      </c>
      <c r="AZ2575" t="s">
        <v>3666</v>
      </c>
      <c r="BA2575" t="s"/>
      <c r="BB2575" t="n">
        <v>301339</v>
      </c>
      <c r="BC2575" t="n">
        <v>98.82299780845641</v>
      </c>
      <c r="BD2575" t="n">
        <v>8.03230771287811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95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3662</v>
      </c>
      <c r="F2576" t="n">
        <v>3582268</v>
      </c>
      <c r="G2576" t="s">
        <v>74</v>
      </c>
      <c r="H2576" t="s">
        <v>75</v>
      </c>
      <c r="I2576" t="s"/>
      <c r="J2576" t="s">
        <v>76</v>
      </c>
      <c r="K2576" t="n">
        <v>533.09</v>
      </c>
      <c r="L2576" t="s">
        <v>77</v>
      </c>
      <c r="M2576" t="s"/>
      <c r="N2576" t="s">
        <v>3667</v>
      </c>
      <c r="O2576" t="s">
        <v>79</v>
      </c>
      <c r="P2576" t="s">
        <v>3662</v>
      </c>
      <c r="Q2576" t="s"/>
      <c r="R2576" t="s">
        <v>115</v>
      </c>
      <c r="S2576" t="s">
        <v>3664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HYPERLINK("https://hotelmonitor-cachepage.eclerx.com/savepage/tk_15442498929976037_sr_2150.html","info")</f>
        <v/>
      </c>
      <c r="AA2576" t="n">
        <v>261774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89</v>
      </c>
      <c r="AO2576" t="s">
        <v>3665</v>
      </c>
      <c r="AP2576" t="n">
        <v>14</v>
      </c>
      <c r="AQ2576" t="s">
        <v>91</v>
      </c>
      <c r="AR2576" t="s">
        <v>261</v>
      </c>
      <c r="AS2576" t="s"/>
      <c r="AT2576" t="s">
        <v>93</v>
      </c>
      <c r="AU2576" t="s"/>
      <c r="AV2576" t="s"/>
      <c r="AW2576" t="s"/>
      <c r="AX2576" t="s"/>
      <c r="AY2576" t="n">
        <v>2061596</v>
      </c>
      <c r="AZ2576" t="s">
        <v>3666</v>
      </c>
      <c r="BA2576" t="s"/>
      <c r="BB2576" t="n">
        <v>301339</v>
      </c>
      <c r="BC2576" t="n">
        <v>98.82299780845641</v>
      </c>
      <c r="BD2576" t="n">
        <v>8.03230771287811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95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3662</v>
      </c>
      <c r="F2577" t="n">
        <v>3582268</v>
      </c>
      <c r="G2577" t="s">
        <v>74</v>
      </c>
      <c r="H2577" t="s">
        <v>75</v>
      </c>
      <c r="I2577" t="s"/>
      <c r="J2577" t="s">
        <v>76</v>
      </c>
      <c r="K2577" t="n">
        <v>808.21</v>
      </c>
      <c r="L2577" t="s">
        <v>77</v>
      </c>
      <c r="M2577" t="s"/>
      <c r="N2577" t="s">
        <v>3668</v>
      </c>
      <c r="O2577" t="s">
        <v>79</v>
      </c>
      <c r="P2577" t="s">
        <v>3662</v>
      </c>
      <c r="Q2577" t="s"/>
      <c r="R2577" t="s">
        <v>115</v>
      </c>
      <c r="S2577" t="s">
        <v>3669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HYPERLINK("https://hotelmonitor-cachepage.eclerx.com/savepage/tk_15442498929976037_sr_2150.html","info")</f>
        <v/>
      </c>
      <c r="AA2577" t="n">
        <v>261774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89</v>
      </c>
      <c r="AO2577" t="s">
        <v>3670</v>
      </c>
      <c r="AP2577" t="n">
        <v>14</v>
      </c>
      <c r="AQ2577" t="s">
        <v>91</v>
      </c>
      <c r="AR2577" t="s">
        <v>71</v>
      </c>
      <c r="AS2577" t="s"/>
      <c r="AT2577" t="s">
        <v>93</v>
      </c>
      <c r="AU2577" t="s"/>
      <c r="AV2577" t="s"/>
      <c r="AW2577" t="s"/>
      <c r="AX2577" t="s"/>
      <c r="AY2577" t="n">
        <v>2061596</v>
      </c>
      <c r="AZ2577" t="s">
        <v>3666</v>
      </c>
      <c r="BA2577" t="s"/>
      <c r="BB2577" t="n">
        <v>301339</v>
      </c>
      <c r="BC2577" t="n">
        <v>98.82299780845641</v>
      </c>
      <c r="BD2577" t="n">
        <v>8.03230771287811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95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3662</v>
      </c>
      <c r="F2578" t="n">
        <v>3582268</v>
      </c>
      <c r="G2578" t="s">
        <v>74</v>
      </c>
      <c r="H2578" t="s">
        <v>75</v>
      </c>
      <c r="I2578" t="s"/>
      <c r="J2578" t="s">
        <v>76</v>
      </c>
      <c r="K2578" t="n">
        <v>808.21</v>
      </c>
      <c r="L2578" t="s">
        <v>77</v>
      </c>
      <c r="M2578" t="s"/>
      <c r="N2578" t="s">
        <v>3671</v>
      </c>
      <c r="O2578" t="s">
        <v>79</v>
      </c>
      <c r="P2578" t="s">
        <v>3662</v>
      </c>
      <c r="Q2578" t="s"/>
      <c r="R2578" t="s">
        <v>115</v>
      </c>
      <c r="S2578" t="s">
        <v>3669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HYPERLINK("https://hotelmonitor-cachepage.eclerx.com/savepage/tk_15442498929976037_sr_2150.html","info")</f>
        <v/>
      </c>
      <c r="AA2578" t="n">
        <v>261774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89</v>
      </c>
      <c r="AO2578" t="s">
        <v>3670</v>
      </c>
      <c r="AP2578" t="n">
        <v>14</v>
      </c>
      <c r="AQ2578" t="s">
        <v>91</v>
      </c>
      <c r="AR2578" t="s">
        <v>71</v>
      </c>
      <c r="AS2578" t="s"/>
      <c r="AT2578" t="s">
        <v>93</v>
      </c>
      <c r="AU2578" t="s"/>
      <c r="AV2578" t="s"/>
      <c r="AW2578" t="s"/>
      <c r="AX2578" t="s"/>
      <c r="AY2578" t="n">
        <v>2061596</v>
      </c>
      <c r="AZ2578" t="s">
        <v>3666</v>
      </c>
      <c r="BA2578" t="s"/>
      <c r="BB2578" t="n">
        <v>301339</v>
      </c>
      <c r="BC2578" t="n">
        <v>98.82299780845641</v>
      </c>
      <c r="BD2578" t="n">
        <v>8.03230771287811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95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3662</v>
      </c>
      <c r="F2579" t="n">
        <v>3582268</v>
      </c>
      <c r="G2579" t="s">
        <v>74</v>
      </c>
      <c r="H2579" t="s">
        <v>75</v>
      </c>
      <c r="I2579" t="s"/>
      <c r="J2579" t="s">
        <v>76</v>
      </c>
      <c r="K2579" t="n">
        <v>808.21</v>
      </c>
      <c r="L2579" t="s">
        <v>77</v>
      </c>
      <c r="M2579" t="s"/>
      <c r="N2579" t="s">
        <v>3668</v>
      </c>
      <c r="O2579" t="s">
        <v>79</v>
      </c>
      <c r="P2579" t="s">
        <v>3662</v>
      </c>
      <c r="Q2579" t="s"/>
      <c r="R2579" t="s">
        <v>115</v>
      </c>
      <c r="S2579" t="s">
        <v>3669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HYPERLINK("https://hotelmonitor-cachepage.eclerx.com/savepage/tk_15442498929976037_sr_2150.html","info")</f>
        <v/>
      </c>
      <c r="AA2579" t="n">
        <v>261774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89</v>
      </c>
      <c r="AO2579" t="s">
        <v>3670</v>
      </c>
      <c r="AP2579" t="n">
        <v>14</v>
      </c>
      <c r="AQ2579" t="s">
        <v>91</v>
      </c>
      <c r="AR2579" t="s">
        <v>261</v>
      </c>
      <c r="AS2579" t="s"/>
      <c r="AT2579" t="s">
        <v>93</v>
      </c>
      <c r="AU2579" t="s"/>
      <c r="AV2579" t="s"/>
      <c r="AW2579" t="s"/>
      <c r="AX2579" t="s"/>
      <c r="AY2579" t="n">
        <v>2061596</v>
      </c>
      <c r="AZ2579" t="s">
        <v>3666</v>
      </c>
      <c r="BA2579" t="s"/>
      <c r="BB2579" t="n">
        <v>301339</v>
      </c>
      <c r="BC2579" t="n">
        <v>98.82299780845641</v>
      </c>
      <c r="BD2579" t="n">
        <v>8.03230771287811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95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3662</v>
      </c>
      <c r="F2580" t="n">
        <v>3582268</v>
      </c>
      <c r="G2580" t="s">
        <v>74</v>
      </c>
      <c r="H2580" t="s">
        <v>75</v>
      </c>
      <c r="I2580" t="s"/>
      <c r="J2580" t="s">
        <v>76</v>
      </c>
      <c r="K2580" t="n">
        <v>808.21</v>
      </c>
      <c r="L2580" t="s">
        <v>77</v>
      </c>
      <c r="M2580" t="s"/>
      <c r="N2580" t="s">
        <v>3671</v>
      </c>
      <c r="O2580" t="s">
        <v>79</v>
      </c>
      <c r="P2580" t="s">
        <v>3662</v>
      </c>
      <c r="Q2580" t="s"/>
      <c r="R2580" t="s">
        <v>115</v>
      </c>
      <c r="S2580" t="s">
        <v>3669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HYPERLINK("https://hotelmonitor-cachepage.eclerx.com/savepage/tk_15442498929976037_sr_2150.html","info")</f>
        <v/>
      </c>
      <c r="AA2580" t="n">
        <v>261774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89</v>
      </c>
      <c r="AO2580" t="s">
        <v>3670</v>
      </c>
      <c r="AP2580" t="n">
        <v>14</v>
      </c>
      <c r="AQ2580" t="s">
        <v>91</v>
      </c>
      <c r="AR2580" t="s">
        <v>261</v>
      </c>
      <c r="AS2580" t="s"/>
      <c r="AT2580" t="s">
        <v>93</v>
      </c>
      <c r="AU2580" t="s"/>
      <c r="AV2580" t="s"/>
      <c r="AW2580" t="s"/>
      <c r="AX2580" t="s"/>
      <c r="AY2580" t="n">
        <v>2061596</v>
      </c>
      <c r="AZ2580" t="s">
        <v>3666</v>
      </c>
      <c r="BA2580" t="s"/>
      <c r="BB2580" t="n">
        <v>301339</v>
      </c>
      <c r="BC2580" t="n">
        <v>98.82299780845641</v>
      </c>
      <c r="BD2580" t="n">
        <v>8.03230771287811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95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3662</v>
      </c>
      <c r="F2581" t="n">
        <v>3582268</v>
      </c>
      <c r="G2581" t="s">
        <v>74</v>
      </c>
      <c r="H2581" t="s">
        <v>75</v>
      </c>
      <c r="I2581" t="s"/>
      <c r="J2581" t="s">
        <v>76</v>
      </c>
      <c r="K2581" t="n">
        <v>1010.27</v>
      </c>
      <c r="L2581" t="s">
        <v>77</v>
      </c>
      <c r="M2581" t="s"/>
      <c r="N2581" t="s">
        <v>3322</v>
      </c>
      <c r="O2581" t="s">
        <v>79</v>
      </c>
      <c r="P2581" t="s">
        <v>3662</v>
      </c>
      <c r="Q2581" t="s"/>
      <c r="R2581" t="s">
        <v>115</v>
      </c>
      <c r="S2581" t="s">
        <v>3672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HYPERLINK("https://hotelmonitor-cachepage.eclerx.com/savepage/tk_15442498929976037_sr_2150.html","info")</f>
        <v/>
      </c>
      <c r="AA2581" t="n">
        <v>261774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89</v>
      </c>
      <c r="AO2581" t="s">
        <v>3673</v>
      </c>
      <c r="AP2581" t="n">
        <v>14</v>
      </c>
      <c r="AQ2581" t="s">
        <v>91</v>
      </c>
      <c r="AR2581" t="s">
        <v>71</v>
      </c>
      <c r="AS2581" t="s"/>
      <c r="AT2581" t="s">
        <v>93</v>
      </c>
      <c r="AU2581" t="s"/>
      <c r="AV2581" t="s"/>
      <c r="AW2581" t="s"/>
      <c r="AX2581" t="s"/>
      <c r="AY2581" t="n">
        <v>2061596</v>
      </c>
      <c r="AZ2581" t="s">
        <v>3666</v>
      </c>
      <c r="BA2581" t="s"/>
      <c r="BB2581" t="n">
        <v>301339</v>
      </c>
      <c r="BC2581" t="n">
        <v>98.82299780845641</v>
      </c>
      <c r="BD2581" t="n">
        <v>8.03230771287811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95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3662</v>
      </c>
      <c r="F2582" t="n">
        <v>3582268</v>
      </c>
      <c r="G2582" t="s">
        <v>74</v>
      </c>
      <c r="H2582" t="s">
        <v>75</v>
      </c>
      <c r="I2582" t="s"/>
      <c r="J2582" t="s">
        <v>76</v>
      </c>
      <c r="K2582" t="n">
        <v>1010.27</v>
      </c>
      <c r="L2582" t="s">
        <v>77</v>
      </c>
      <c r="M2582" t="s"/>
      <c r="N2582" t="s">
        <v>2672</v>
      </c>
      <c r="O2582" t="s">
        <v>79</v>
      </c>
      <c r="P2582" t="s">
        <v>3662</v>
      </c>
      <c r="Q2582" t="s"/>
      <c r="R2582" t="s">
        <v>115</v>
      </c>
      <c r="S2582" t="s">
        <v>3672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HYPERLINK("https://hotelmonitor-cachepage.eclerx.com/savepage/tk_15442498929976037_sr_2150.html","info")</f>
        <v/>
      </c>
      <c r="AA2582" t="n">
        <v>261774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89</v>
      </c>
      <c r="AO2582" t="s">
        <v>3673</v>
      </c>
      <c r="AP2582" t="n">
        <v>14</v>
      </c>
      <c r="AQ2582" t="s">
        <v>91</v>
      </c>
      <c r="AR2582" t="s">
        <v>71</v>
      </c>
      <c r="AS2582" t="s"/>
      <c r="AT2582" t="s">
        <v>93</v>
      </c>
      <c r="AU2582" t="s"/>
      <c r="AV2582" t="s"/>
      <c r="AW2582" t="s"/>
      <c r="AX2582" t="s"/>
      <c r="AY2582" t="n">
        <v>2061596</v>
      </c>
      <c r="AZ2582" t="s">
        <v>3666</v>
      </c>
      <c r="BA2582" t="s"/>
      <c r="BB2582" t="n">
        <v>301339</v>
      </c>
      <c r="BC2582" t="n">
        <v>98.82299780845641</v>
      </c>
      <c r="BD2582" t="n">
        <v>8.03230771287811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95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3662</v>
      </c>
      <c r="F2583" t="n">
        <v>3582268</v>
      </c>
      <c r="G2583" t="s">
        <v>74</v>
      </c>
      <c r="H2583" t="s">
        <v>75</v>
      </c>
      <c r="I2583" t="s"/>
      <c r="J2583" t="s">
        <v>76</v>
      </c>
      <c r="K2583" t="n">
        <v>1010.27</v>
      </c>
      <c r="L2583" t="s">
        <v>77</v>
      </c>
      <c r="M2583" t="s"/>
      <c r="N2583" t="s">
        <v>3322</v>
      </c>
      <c r="O2583" t="s">
        <v>79</v>
      </c>
      <c r="P2583" t="s">
        <v>3662</v>
      </c>
      <c r="Q2583" t="s"/>
      <c r="R2583" t="s">
        <v>115</v>
      </c>
      <c r="S2583" t="s">
        <v>3672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HYPERLINK("https://hotelmonitor-cachepage.eclerx.com/savepage/tk_15442498929976037_sr_2150.html","info")</f>
        <v/>
      </c>
      <c r="AA2583" t="n">
        <v>261774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89</v>
      </c>
      <c r="AO2583" t="s">
        <v>3673</v>
      </c>
      <c r="AP2583" t="n">
        <v>14</v>
      </c>
      <c r="AQ2583" t="s">
        <v>91</v>
      </c>
      <c r="AR2583" t="s">
        <v>261</v>
      </c>
      <c r="AS2583" t="s"/>
      <c r="AT2583" t="s">
        <v>93</v>
      </c>
      <c r="AU2583" t="s"/>
      <c r="AV2583" t="s"/>
      <c r="AW2583" t="s"/>
      <c r="AX2583" t="s"/>
      <c r="AY2583" t="n">
        <v>2061596</v>
      </c>
      <c r="AZ2583" t="s">
        <v>3666</v>
      </c>
      <c r="BA2583" t="s"/>
      <c r="BB2583" t="n">
        <v>301339</v>
      </c>
      <c r="BC2583" t="n">
        <v>98.82299780845641</v>
      </c>
      <c r="BD2583" t="n">
        <v>8.03230771287811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95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3662</v>
      </c>
      <c r="F2584" t="n">
        <v>3582268</v>
      </c>
      <c r="G2584" t="s">
        <v>74</v>
      </c>
      <c r="H2584" t="s">
        <v>75</v>
      </c>
      <c r="I2584" t="s"/>
      <c r="J2584" t="s">
        <v>76</v>
      </c>
      <c r="K2584" t="n">
        <v>1010.27</v>
      </c>
      <c r="L2584" t="s">
        <v>77</v>
      </c>
      <c r="M2584" t="s"/>
      <c r="N2584" t="s">
        <v>2672</v>
      </c>
      <c r="O2584" t="s">
        <v>79</v>
      </c>
      <c r="P2584" t="s">
        <v>3662</v>
      </c>
      <c r="Q2584" t="s"/>
      <c r="R2584" t="s">
        <v>115</v>
      </c>
      <c r="S2584" t="s">
        <v>3672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HYPERLINK("https://hotelmonitor-cachepage.eclerx.com/savepage/tk_15442498929976037_sr_2150.html","info")</f>
        <v/>
      </c>
      <c r="AA2584" t="n">
        <v>261774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89</v>
      </c>
      <c r="AO2584" t="s">
        <v>3673</v>
      </c>
      <c r="AP2584" t="n">
        <v>14</v>
      </c>
      <c r="AQ2584" t="s">
        <v>91</v>
      </c>
      <c r="AR2584" t="s">
        <v>261</v>
      </c>
      <c r="AS2584" t="s"/>
      <c r="AT2584" t="s">
        <v>93</v>
      </c>
      <c r="AU2584" t="s"/>
      <c r="AV2584" t="s"/>
      <c r="AW2584" t="s"/>
      <c r="AX2584" t="s"/>
      <c r="AY2584" t="n">
        <v>2061596</v>
      </c>
      <c r="AZ2584" t="s">
        <v>3666</v>
      </c>
      <c r="BA2584" t="s"/>
      <c r="BB2584" t="n">
        <v>301339</v>
      </c>
      <c r="BC2584" t="n">
        <v>98.82299780845641</v>
      </c>
      <c r="BD2584" t="n">
        <v>8.03230771287811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95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3662</v>
      </c>
      <c r="F2585" t="n">
        <v>3582268</v>
      </c>
      <c r="G2585" t="s">
        <v>74</v>
      </c>
      <c r="H2585" t="s">
        <v>75</v>
      </c>
      <c r="I2585" t="s"/>
      <c r="J2585" t="s">
        <v>76</v>
      </c>
      <c r="K2585" t="n">
        <v>1077.62</v>
      </c>
      <c r="L2585" t="s">
        <v>77</v>
      </c>
      <c r="M2585" t="s"/>
      <c r="N2585" t="s">
        <v>1783</v>
      </c>
      <c r="O2585" t="s">
        <v>79</v>
      </c>
      <c r="P2585" t="s">
        <v>3662</v>
      </c>
      <c r="Q2585" t="s"/>
      <c r="R2585" t="s">
        <v>115</v>
      </c>
      <c r="S2585" t="s">
        <v>3674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HYPERLINK("https://hotelmonitor-cachepage.eclerx.com/savepage/tk_15442498929976037_sr_2150.html","info")</f>
        <v/>
      </c>
      <c r="AA2585" t="n">
        <v>261774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89</v>
      </c>
      <c r="AO2585" t="s">
        <v>3675</v>
      </c>
      <c r="AP2585" t="n">
        <v>14</v>
      </c>
      <c r="AQ2585" t="s">
        <v>91</v>
      </c>
      <c r="AR2585" t="s">
        <v>71</v>
      </c>
      <c r="AS2585" t="s"/>
      <c r="AT2585" t="s">
        <v>93</v>
      </c>
      <c r="AU2585" t="s"/>
      <c r="AV2585" t="s"/>
      <c r="AW2585" t="s"/>
      <c r="AX2585" t="s"/>
      <c r="AY2585" t="n">
        <v>2061596</v>
      </c>
      <c r="AZ2585" t="s">
        <v>3666</v>
      </c>
      <c r="BA2585" t="s"/>
      <c r="BB2585" t="n">
        <v>301339</v>
      </c>
      <c r="BC2585" t="n">
        <v>98.82299780845641</v>
      </c>
      <c r="BD2585" t="n">
        <v>8.03230771287811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95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3662</v>
      </c>
      <c r="F2586" t="n">
        <v>3582268</v>
      </c>
      <c r="G2586" t="s">
        <v>74</v>
      </c>
      <c r="H2586" t="s">
        <v>75</v>
      </c>
      <c r="I2586" t="s"/>
      <c r="J2586" t="s">
        <v>76</v>
      </c>
      <c r="K2586" t="n">
        <v>1077.62</v>
      </c>
      <c r="L2586" t="s">
        <v>77</v>
      </c>
      <c r="M2586" t="s"/>
      <c r="N2586" t="s">
        <v>1783</v>
      </c>
      <c r="O2586" t="s">
        <v>79</v>
      </c>
      <c r="P2586" t="s">
        <v>3662</v>
      </c>
      <c r="Q2586" t="s"/>
      <c r="R2586" t="s">
        <v>115</v>
      </c>
      <c r="S2586" t="s">
        <v>3674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HYPERLINK("https://hotelmonitor-cachepage.eclerx.com/savepage/tk_15442498929976037_sr_2150.html","info")</f>
        <v/>
      </c>
      <c r="AA2586" t="n">
        <v>261774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89</v>
      </c>
      <c r="AO2586" t="s">
        <v>3675</v>
      </c>
      <c r="AP2586" t="n">
        <v>14</v>
      </c>
      <c r="AQ2586" t="s">
        <v>91</v>
      </c>
      <c r="AR2586" t="s">
        <v>261</v>
      </c>
      <c r="AS2586" t="s"/>
      <c r="AT2586" t="s">
        <v>93</v>
      </c>
      <c r="AU2586" t="s"/>
      <c r="AV2586" t="s"/>
      <c r="AW2586" t="s"/>
      <c r="AX2586" t="s"/>
      <c r="AY2586" t="n">
        <v>2061596</v>
      </c>
      <c r="AZ2586" t="s">
        <v>3666</v>
      </c>
      <c r="BA2586" t="s"/>
      <c r="BB2586" t="n">
        <v>301339</v>
      </c>
      <c r="BC2586" t="n">
        <v>98.82299780845641</v>
      </c>
      <c r="BD2586" t="n">
        <v>8.03230771287811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95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3676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3738.32</v>
      </c>
      <c r="L2587" t="s">
        <v>77</v>
      </c>
      <c r="M2587" t="s"/>
      <c r="N2587" t="s">
        <v>804</v>
      </c>
      <c r="O2587" t="s">
        <v>79</v>
      </c>
      <c r="P2587" t="s">
        <v>3676</v>
      </c>
      <c r="Q2587" t="s"/>
      <c r="R2587" t="s">
        <v>80</v>
      </c>
      <c r="S2587" t="s">
        <v>149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HYPERLINK("https://hotelmonitor-cachepage.eclerx.com/savepage/tk_15442507782240524_sr_2150.html","info")</f>
        <v/>
      </c>
      <c r="AA2587" t="n">
        <v>-6713378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390</v>
      </c>
      <c r="AQ2587" t="s">
        <v>91</v>
      </c>
      <c r="AR2587" t="s">
        <v>92</v>
      </c>
      <c r="AS2587" t="s"/>
      <c r="AT2587" t="s">
        <v>93</v>
      </c>
      <c r="AU2587" t="s"/>
      <c r="AV2587" t="s"/>
      <c r="AW2587" t="s"/>
      <c r="AX2587" t="s"/>
      <c r="AY2587" t="n">
        <v>6713378</v>
      </c>
      <c r="AZ2587" t="s">
        <v>3677</v>
      </c>
      <c r="BA2587" t="s"/>
      <c r="BB2587" t="n">
        <v>1154887</v>
      </c>
      <c r="BC2587" t="n">
        <v>98.9102478027344</v>
      </c>
      <c r="BD2587" t="n">
        <v>8.060233116149901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95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3678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815.97</v>
      </c>
      <c r="L2588" t="s">
        <v>77</v>
      </c>
      <c r="M2588" t="s"/>
      <c r="N2588" t="s">
        <v>214</v>
      </c>
      <c r="O2588" t="s">
        <v>79</v>
      </c>
      <c r="P2588" t="s">
        <v>3678</v>
      </c>
      <c r="Q2588" t="s"/>
      <c r="R2588" t="s">
        <v>337</v>
      </c>
      <c r="S2588" t="s">
        <v>3679</v>
      </c>
      <c r="T2588" t="s">
        <v>82</v>
      </c>
      <c r="U2588" t="s">
        <v>83</v>
      </c>
      <c r="V2588" t="s">
        <v>84</v>
      </c>
      <c r="W2588" t="s">
        <v>105</v>
      </c>
      <c r="X2588" t="s"/>
      <c r="Y2588" t="s">
        <v>86</v>
      </c>
      <c r="Z2588">
        <f>HYPERLINK("https://hotelmonitor-cachepage.eclerx.com/savepage/tk_15442501743632247_sr_2150.html","info")</f>
        <v/>
      </c>
      <c r="AA2588" t="n">
        <v>-2995021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89</v>
      </c>
      <c r="AO2588" t="s">
        <v>3680</v>
      </c>
      <c r="AP2588" t="n">
        <v>159</v>
      </c>
      <c r="AQ2588" t="s">
        <v>91</v>
      </c>
      <c r="AR2588" t="s">
        <v>71</v>
      </c>
      <c r="AS2588" t="s"/>
      <c r="AT2588" t="s">
        <v>93</v>
      </c>
      <c r="AU2588" t="s"/>
      <c r="AV2588" t="s"/>
      <c r="AW2588" t="s"/>
      <c r="AX2588" t="s"/>
      <c r="AY2588" t="n">
        <v>2995021</v>
      </c>
      <c r="AZ2588" t="s">
        <v>3681</v>
      </c>
      <c r="BA2588" t="s"/>
      <c r="BB2588" t="n">
        <v>96604</v>
      </c>
      <c r="BC2588" t="n">
        <v>98.90767756111021</v>
      </c>
      <c r="BD2588" t="n">
        <v>8.06626022717148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95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3678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979.61</v>
      </c>
      <c r="L2589" t="s">
        <v>77</v>
      </c>
      <c r="M2589" t="s"/>
      <c r="N2589" t="s">
        <v>214</v>
      </c>
      <c r="O2589" t="s">
        <v>79</v>
      </c>
      <c r="P2589" t="s">
        <v>3678</v>
      </c>
      <c r="Q2589" t="s"/>
      <c r="R2589" t="s">
        <v>337</v>
      </c>
      <c r="S2589" t="s">
        <v>3682</v>
      </c>
      <c r="T2589" t="s">
        <v>82</v>
      </c>
      <c r="U2589" t="s">
        <v>83</v>
      </c>
      <c r="V2589" t="s">
        <v>84</v>
      </c>
      <c r="W2589" t="s">
        <v>105</v>
      </c>
      <c r="X2589" t="s"/>
      <c r="Y2589" t="s">
        <v>86</v>
      </c>
      <c r="Z2589">
        <f>HYPERLINK("https://hotelmonitor-cachepage.eclerx.com/savepage/tk_15442501743632247_sr_2150.html","info")</f>
        <v/>
      </c>
      <c r="AA2589" t="n">
        <v>-2995021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89</v>
      </c>
      <c r="AO2589" t="s">
        <v>1125</v>
      </c>
      <c r="AP2589" t="n">
        <v>159</v>
      </c>
      <c r="AQ2589" t="s">
        <v>91</v>
      </c>
      <c r="AR2589" t="s">
        <v>92</v>
      </c>
      <c r="AS2589" t="s"/>
      <c r="AT2589" t="s">
        <v>93</v>
      </c>
      <c r="AU2589" t="s"/>
      <c r="AV2589" t="s"/>
      <c r="AW2589" t="s"/>
      <c r="AX2589" t="s"/>
      <c r="AY2589" t="n">
        <v>2995021</v>
      </c>
      <c r="AZ2589" t="s">
        <v>3681</v>
      </c>
      <c r="BA2589" t="s"/>
      <c r="BB2589" t="n">
        <v>96604</v>
      </c>
      <c r="BC2589" t="n">
        <v>98.90767756111021</v>
      </c>
      <c r="BD2589" t="n">
        <v>8.06626022717148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95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3678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1116.36</v>
      </c>
      <c r="L2590" t="s">
        <v>77</v>
      </c>
      <c r="M2590" t="s"/>
      <c r="N2590" t="s">
        <v>214</v>
      </c>
      <c r="O2590" t="s">
        <v>79</v>
      </c>
      <c r="P2590" t="s">
        <v>3678</v>
      </c>
      <c r="Q2590" t="s"/>
      <c r="R2590" t="s">
        <v>337</v>
      </c>
      <c r="S2590" t="s">
        <v>3683</v>
      </c>
      <c r="T2590" t="s">
        <v>82</v>
      </c>
      <c r="U2590" t="s">
        <v>83</v>
      </c>
      <c r="V2590" t="s">
        <v>84</v>
      </c>
      <c r="W2590" t="s">
        <v>105</v>
      </c>
      <c r="X2590" t="s"/>
      <c r="Y2590" t="s">
        <v>86</v>
      </c>
      <c r="Z2590">
        <f>HYPERLINK("https://hotelmonitor-cachepage.eclerx.com/savepage/tk_15442501743632247_sr_2150.html","info")</f>
        <v/>
      </c>
      <c r="AA2590" t="n">
        <v>-2995021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89</v>
      </c>
      <c r="AO2590" t="s">
        <v>3684</v>
      </c>
      <c r="AP2590" t="n">
        <v>159</v>
      </c>
      <c r="AQ2590" t="s">
        <v>91</v>
      </c>
      <c r="AR2590" t="s">
        <v>71</v>
      </c>
      <c r="AS2590" t="s"/>
      <c r="AT2590" t="s">
        <v>93</v>
      </c>
      <c r="AU2590" t="s"/>
      <c r="AV2590" t="s"/>
      <c r="AW2590" t="s"/>
      <c r="AX2590" t="s"/>
      <c r="AY2590" t="n">
        <v>2995021</v>
      </c>
      <c r="AZ2590" t="s">
        <v>3681</v>
      </c>
      <c r="BA2590" t="s"/>
      <c r="BB2590" t="n">
        <v>96604</v>
      </c>
      <c r="BC2590" t="n">
        <v>98.90767756111021</v>
      </c>
      <c r="BD2590" t="n">
        <v>8.06626022717148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95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3678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815.97</v>
      </c>
      <c r="L2591" t="s">
        <v>77</v>
      </c>
      <c r="M2591" t="s"/>
      <c r="N2591" t="s">
        <v>163</v>
      </c>
      <c r="O2591" t="s">
        <v>79</v>
      </c>
      <c r="P2591" t="s">
        <v>3678</v>
      </c>
      <c r="Q2591" t="s"/>
      <c r="R2591" t="s">
        <v>337</v>
      </c>
      <c r="S2591" t="s">
        <v>3679</v>
      </c>
      <c r="T2591" t="s">
        <v>82</v>
      </c>
      <c r="U2591" t="s">
        <v>83</v>
      </c>
      <c r="V2591" t="s">
        <v>84</v>
      </c>
      <c r="W2591" t="s">
        <v>105</v>
      </c>
      <c r="X2591" t="s"/>
      <c r="Y2591" t="s">
        <v>86</v>
      </c>
      <c r="Z2591">
        <f>HYPERLINK("https://hotelmonitor-cachepage.eclerx.com/savepage/tk_15442501743632247_sr_2150.html","info")</f>
        <v/>
      </c>
      <c r="AA2591" t="n">
        <v>-2995021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89</v>
      </c>
      <c r="AO2591" t="s">
        <v>3680</v>
      </c>
      <c r="AP2591" t="n">
        <v>159</v>
      </c>
      <c r="AQ2591" t="s">
        <v>91</v>
      </c>
      <c r="AR2591" t="s">
        <v>71</v>
      </c>
      <c r="AS2591" t="s"/>
      <c r="AT2591" t="s">
        <v>93</v>
      </c>
      <c r="AU2591" t="s"/>
      <c r="AV2591" t="s"/>
      <c r="AW2591" t="s"/>
      <c r="AX2591" t="s"/>
      <c r="AY2591" t="n">
        <v>2995021</v>
      </c>
      <c r="AZ2591" t="s">
        <v>3681</v>
      </c>
      <c r="BA2591" t="s"/>
      <c r="BB2591" t="n">
        <v>96604</v>
      </c>
      <c r="BC2591" t="n">
        <v>98.90767756111021</v>
      </c>
      <c r="BD2591" t="n">
        <v>8.06626022717148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95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3678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979.61</v>
      </c>
      <c r="L2592" t="s">
        <v>77</v>
      </c>
      <c r="M2592" t="s"/>
      <c r="N2592" t="s">
        <v>163</v>
      </c>
      <c r="O2592" t="s">
        <v>79</v>
      </c>
      <c r="P2592" t="s">
        <v>3678</v>
      </c>
      <c r="Q2592" t="s"/>
      <c r="R2592" t="s">
        <v>337</v>
      </c>
      <c r="S2592" t="s">
        <v>3682</v>
      </c>
      <c r="T2592" t="s">
        <v>82</v>
      </c>
      <c r="U2592" t="s">
        <v>83</v>
      </c>
      <c r="V2592" t="s">
        <v>84</v>
      </c>
      <c r="W2592" t="s">
        <v>105</v>
      </c>
      <c r="X2592" t="s"/>
      <c r="Y2592" t="s">
        <v>86</v>
      </c>
      <c r="Z2592">
        <f>HYPERLINK("https://hotelmonitor-cachepage.eclerx.com/savepage/tk_15442501743632247_sr_2150.html","info")</f>
        <v/>
      </c>
      <c r="AA2592" t="n">
        <v>-2995021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89</v>
      </c>
      <c r="AO2592" t="s">
        <v>1125</v>
      </c>
      <c r="AP2592" t="n">
        <v>159</v>
      </c>
      <c r="AQ2592" t="s">
        <v>91</v>
      </c>
      <c r="AR2592" t="s">
        <v>92</v>
      </c>
      <c r="AS2592" t="s"/>
      <c r="AT2592" t="s">
        <v>93</v>
      </c>
      <c r="AU2592" t="s"/>
      <c r="AV2592" t="s"/>
      <c r="AW2592" t="s"/>
      <c r="AX2592" t="s"/>
      <c r="AY2592" t="n">
        <v>2995021</v>
      </c>
      <c r="AZ2592" t="s">
        <v>3681</v>
      </c>
      <c r="BA2592" t="s"/>
      <c r="BB2592" t="n">
        <v>96604</v>
      </c>
      <c r="BC2592" t="n">
        <v>98.90767756111021</v>
      </c>
      <c r="BD2592" t="n">
        <v>8.06626022717148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95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3678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1116.36</v>
      </c>
      <c r="L2593" t="s">
        <v>77</v>
      </c>
      <c r="M2593" t="s"/>
      <c r="N2593" t="s">
        <v>163</v>
      </c>
      <c r="O2593" t="s">
        <v>79</v>
      </c>
      <c r="P2593" t="s">
        <v>3678</v>
      </c>
      <c r="Q2593" t="s"/>
      <c r="R2593" t="s">
        <v>337</v>
      </c>
      <c r="S2593" t="s">
        <v>3683</v>
      </c>
      <c r="T2593" t="s">
        <v>82</v>
      </c>
      <c r="U2593" t="s">
        <v>83</v>
      </c>
      <c r="V2593" t="s">
        <v>84</v>
      </c>
      <c r="W2593" t="s">
        <v>105</v>
      </c>
      <c r="X2593" t="s"/>
      <c r="Y2593" t="s">
        <v>86</v>
      </c>
      <c r="Z2593">
        <f>HYPERLINK("https://hotelmonitor-cachepage.eclerx.com/savepage/tk_15442501743632247_sr_2150.html","info")</f>
        <v/>
      </c>
      <c r="AA2593" t="n">
        <v>-2995021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89</v>
      </c>
      <c r="AO2593" t="s">
        <v>3684</v>
      </c>
      <c r="AP2593" t="n">
        <v>159</v>
      </c>
      <c r="AQ2593" t="s">
        <v>91</v>
      </c>
      <c r="AR2593" t="s">
        <v>71</v>
      </c>
      <c r="AS2593" t="s"/>
      <c r="AT2593" t="s">
        <v>93</v>
      </c>
      <c r="AU2593" t="s"/>
      <c r="AV2593" t="s"/>
      <c r="AW2593" t="s"/>
      <c r="AX2593" t="s"/>
      <c r="AY2593" t="n">
        <v>2995021</v>
      </c>
      <c r="AZ2593" t="s">
        <v>3681</v>
      </c>
      <c r="BA2593" t="s"/>
      <c r="BB2593" t="n">
        <v>96604</v>
      </c>
      <c r="BC2593" t="n">
        <v>98.90767756111021</v>
      </c>
      <c r="BD2593" t="n">
        <v>8.06626022717148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95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3678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1046.9</v>
      </c>
      <c r="L2594" t="s">
        <v>77</v>
      </c>
      <c r="M2594" t="s"/>
      <c r="N2594" t="s">
        <v>1552</v>
      </c>
      <c r="O2594" t="s">
        <v>79</v>
      </c>
      <c r="P2594" t="s">
        <v>3678</v>
      </c>
      <c r="Q2594" t="s"/>
      <c r="R2594" t="s">
        <v>337</v>
      </c>
      <c r="S2594" t="s">
        <v>2384</v>
      </c>
      <c r="T2594" t="s">
        <v>82</v>
      </c>
      <c r="U2594" t="s">
        <v>83</v>
      </c>
      <c r="V2594" t="s">
        <v>84</v>
      </c>
      <c r="W2594" t="s">
        <v>105</v>
      </c>
      <c r="X2594" t="s"/>
      <c r="Y2594" t="s">
        <v>86</v>
      </c>
      <c r="Z2594">
        <f>HYPERLINK("https://hotelmonitor-cachepage.eclerx.com/savepage/tk_15442501743632247_sr_2150.html","info")</f>
        <v/>
      </c>
      <c r="AA2594" t="n">
        <v>-2995021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89</v>
      </c>
      <c r="AO2594" t="s">
        <v>3685</v>
      </c>
      <c r="AP2594" t="n">
        <v>159</v>
      </c>
      <c r="AQ2594" t="s">
        <v>91</v>
      </c>
      <c r="AR2594" t="s">
        <v>71</v>
      </c>
      <c r="AS2594" t="s"/>
      <c r="AT2594" t="s">
        <v>93</v>
      </c>
      <c r="AU2594" t="s"/>
      <c r="AV2594" t="s"/>
      <c r="AW2594" t="s"/>
      <c r="AX2594" t="s"/>
      <c r="AY2594" t="n">
        <v>2995021</v>
      </c>
      <c r="AZ2594" t="s">
        <v>3681</v>
      </c>
      <c r="BA2594" t="s"/>
      <c r="BB2594" t="n">
        <v>96604</v>
      </c>
      <c r="BC2594" t="n">
        <v>98.90767756111021</v>
      </c>
      <c r="BD2594" t="n">
        <v>8.06626022717148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95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3678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1260.15</v>
      </c>
      <c r="L2595" t="s">
        <v>77</v>
      </c>
      <c r="M2595" t="s"/>
      <c r="N2595" t="s">
        <v>1552</v>
      </c>
      <c r="O2595" t="s">
        <v>79</v>
      </c>
      <c r="P2595" t="s">
        <v>3678</v>
      </c>
      <c r="Q2595" t="s"/>
      <c r="R2595" t="s">
        <v>337</v>
      </c>
      <c r="S2595" t="s">
        <v>3686</v>
      </c>
      <c r="T2595" t="s">
        <v>82</v>
      </c>
      <c r="U2595" t="s">
        <v>83</v>
      </c>
      <c r="V2595" t="s">
        <v>84</v>
      </c>
      <c r="W2595" t="s">
        <v>105</v>
      </c>
      <c r="X2595" t="s"/>
      <c r="Y2595" t="s">
        <v>86</v>
      </c>
      <c r="Z2595">
        <f>HYPERLINK("https://hotelmonitor-cachepage.eclerx.com/savepage/tk_15442501743632247_sr_2150.html","info")</f>
        <v/>
      </c>
      <c r="AA2595" t="n">
        <v>-2995021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89</v>
      </c>
      <c r="AO2595" t="s">
        <v>1006</v>
      </c>
      <c r="AP2595" t="n">
        <v>159</v>
      </c>
      <c r="AQ2595" t="s">
        <v>91</v>
      </c>
      <c r="AR2595" t="s">
        <v>92</v>
      </c>
      <c r="AS2595" t="s"/>
      <c r="AT2595" t="s">
        <v>93</v>
      </c>
      <c r="AU2595" t="s"/>
      <c r="AV2595" t="s"/>
      <c r="AW2595" t="s"/>
      <c r="AX2595" t="s"/>
      <c r="AY2595" t="n">
        <v>2995021</v>
      </c>
      <c r="AZ2595" t="s">
        <v>3681</v>
      </c>
      <c r="BA2595" t="s"/>
      <c r="BB2595" t="n">
        <v>96604</v>
      </c>
      <c r="BC2595" t="n">
        <v>98.90767756111021</v>
      </c>
      <c r="BD2595" t="n">
        <v>8.06626022717148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95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3678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1432.31</v>
      </c>
      <c r="L2596" t="s">
        <v>77</v>
      </c>
      <c r="M2596" t="s"/>
      <c r="N2596" t="s">
        <v>1552</v>
      </c>
      <c r="O2596" t="s">
        <v>79</v>
      </c>
      <c r="P2596" t="s">
        <v>3678</v>
      </c>
      <c r="Q2596" t="s"/>
      <c r="R2596" t="s">
        <v>337</v>
      </c>
      <c r="S2596" t="s">
        <v>3687</v>
      </c>
      <c r="T2596" t="s">
        <v>82</v>
      </c>
      <c r="U2596" t="s">
        <v>83</v>
      </c>
      <c r="V2596" t="s">
        <v>84</v>
      </c>
      <c r="W2596" t="s">
        <v>105</v>
      </c>
      <c r="X2596" t="s"/>
      <c r="Y2596" t="s">
        <v>86</v>
      </c>
      <c r="Z2596">
        <f>HYPERLINK("https://hotelmonitor-cachepage.eclerx.com/savepage/tk_15442501743632247_sr_2150.html","info")</f>
        <v/>
      </c>
      <c r="AA2596" t="n">
        <v>-2995021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89</v>
      </c>
      <c r="AO2596" t="s">
        <v>2265</v>
      </c>
      <c r="AP2596" t="n">
        <v>159</v>
      </c>
      <c r="AQ2596" t="s">
        <v>91</v>
      </c>
      <c r="AR2596" t="s">
        <v>71</v>
      </c>
      <c r="AS2596" t="s"/>
      <c r="AT2596" t="s">
        <v>93</v>
      </c>
      <c r="AU2596" t="s"/>
      <c r="AV2596" t="s"/>
      <c r="AW2596" t="s"/>
      <c r="AX2596" t="s"/>
      <c r="AY2596" t="n">
        <v>2995021</v>
      </c>
      <c r="AZ2596" t="s">
        <v>3681</v>
      </c>
      <c r="BA2596" t="s"/>
      <c r="BB2596" t="n">
        <v>96604</v>
      </c>
      <c r="BC2596" t="n">
        <v>98.90767756111021</v>
      </c>
      <c r="BD2596" t="n">
        <v>8.06626022717148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95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3688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9414.559999999999</v>
      </c>
      <c r="L2597" t="s">
        <v>77</v>
      </c>
      <c r="M2597" t="s"/>
      <c r="N2597" t="s">
        <v>3689</v>
      </c>
      <c r="O2597" t="s">
        <v>79</v>
      </c>
      <c r="P2597" t="s">
        <v>3688</v>
      </c>
      <c r="Q2597" t="s"/>
      <c r="R2597" t="s">
        <v>148</v>
      </c>
      <c r="S2597" t="s">
        <v>3690</v>
      </c>
      <c r="T2597" t="s">
        <v>82</v>
      </c>
      <c r="U2597" t="s">
        <v>83</v>
      </c>
      <c r="V2597" t="s">
        <v>84</v>
      </c>
      <c r="W2597" t="s">
        <v>105</v>
      </c>
      <c r="X2597" t="s"/>
      <c r="Y2597" t="s">
        <v>86</v>
      </c>
      <c r="Z2597">
        <f>HYPERLINK("https://hotelmonitor-cachepage.eclerx.com/savepage/tk_15442502168747103_sr_2150.html","info")</f>
        <v/>
      </c>
      <c r="AA2597" t="n">
        <v>-6713355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89</v>
      </c>
      <c r="AO2597" t="s">
        <v>3691</v>
      </c>
      <c r="AP2597" t="n">
        <v>174</v>
      </c>
      <c r="AQ2597" t="s">
        <v>91</v>
      </c>
      <c r="AR2597" t="s">
        <v>71</v>
      </c>
      <c r="AS2597" t="s"/>
      <c r="AT2597" t="s">
        <v>93</v>
      </c>
      <c r="AU2597" t="s"/>
      <c r="AV2597" t="s"/>
      <c r="AW2597" t="s"/>
      <c r="AX2597" t="s"/>
      <c r="AY2597" t="n">
        <v>6713355</v>
      </c>
      <c r="AZ2597" t="s">
        <v>3692</v>
      </c>
      <c r="BA2597" t="s"/>
      <c r="BB2597" t="n">
        <v>2646537</v>
      </c>
      <c r="BC2597" t="n">
        <v>98.81933391094211</v>
      </c>
      <c r="BD2597" t="n">
        <v>8.0579920072592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95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3688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11101.49</v>
      </c>
      <c r="L2598" t="s">
        <v>77</v>
      </c>
      <c r="M2598" t="s"/>
      <c r="N2598" t="s">
        <v>3693</v>
      </c>
      <c r="O2598" t="s">
        <v>79</v>
      </c>
      <c r="P2598" t="s">
        <v>3688</v>
      </c>
      <c r="Q2598" t="s"/>
      <c r="R2598" t="s">
        <v>148</v>
      </c>
      <c r="S2598" t="s">
        <v>3694</v>
      </c>
      <c r="T2598" t="s">
        <v>82</v>
      </c>
      <c r="U2598" t="s">
        <v>83</v>
      </c>
      <c r="V2598" t="s">
        <v>84</v>
      </c>
      <c r="W2598" t="s">
        <v>105</v>
      </c>
      <c r="X2598" t="s"/>
      <c r="Y2598" t="s">
        <v>86</v>
      </c>
      <c r="Z2598">
        <f>HYPERLINK("https://hotelmonitor-cachepage.eclerx.com/savepage/tk_15442502168747103_sr_2150.html","info")</f>
        <v/>
      </c>
      <c r="AA2598" t="n">
        <v>-6713355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89</v>
      </c>
      <c r="AO2598" t="s">
        <v>3695</v>
      </c>
      <c r="AP2598" t="n">
        <v>174</v>
      </c>
      <c r="AQ2598" t="s">
        <v>91</v>
      </c>
      <c r="AR2598" t="s">
        <v>71</v>
      </c>
      <c r="AS2598" t="s"/>
      <c r="AT2598" t="s">
        <v>93</v>
      </c>
      <c r="AU2598" t="s"/>
      <c r="AV2598" t="s"/>
      <c r="AW2598" t="s"/>
      <c r="AX2598" t="s"/>
      <c r="AY2598" t="n">
        <v>6713355</v>
      </c>
      <c r="AZ2598" t="s">
        <v>3692</v>
      </c>
      <c r="BA2598" t="s"/>
      <c r="BB2598" t="n">
        <v>2646537</v>
      </c>
      <c r="BC2598" t="n">
        <v>98.81933391094211</v>
      </c>
      <c r="BD2598" t="n">
        <v>8.0579920072592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95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3688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14121.83</v>
      </c>
      <c r="L2599" t="s">
        <v>77</v>
      </c>
      <c r="M2599" t="s"/>
      <c r="N2599" t="s">
        <v>3289</v>
      </c>
      <c r="O2599" t="s">
        <v>79</v>
      </c>
      <c r="P2599" t="s">
        <v>3688</v>
      </c>
      <c r="Q2599" t="s"/>
      <c r="R2599" t="s">
        <v>148</v>
      </c>
      <c r="S2599" t="s">
        <v>3696</v>
      </c>
      <c r="T2599" t="s">
        <v>82</v>
      </c>
      <c r="U2599" t="s">
        <v>83</v>
      </c>
      <c r="V2599" t="s">
        <v>84</v>
      </c>
      <c r="W2599" t="s">
        <v>105</v>
      </c>
      <c r="X2599" t="s"/>
      <c r="Y2599" t="s">
        <v>86</v>
      </c>
      <c r="Z2599">
        <f>HYPERLINK("https://hotelmonitor-cachepage.eclerx.com/savepage/tk_15442502168747103_sr_2150.html","info")</f>
        <v/>
      </c>
      <c r="AA2599" t="n">
        <v>-6713355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89</v>
      </c>
      <c r="AO2599" t="s">
        <v>3697</v>
      </c>
      <c r="AP2599" t="n">
        <v>174</v>
      </c>
      <c r="AQ2599" t="s">
        <v>91</v>
      </c>
      <c r="AR2599" t="s">
        <v>71</v>
      </c>
      <c r="AS2599" t="s"/>
      <c r="AT2599" t="s">
        <v>93</v>
      </c>
      <c r="AU2599" t="s"/>
      <c r="AV2599" t="s"/>
      <c r="AW2599" t="s"/>
      <c r="AX2599" t="s"/>
      <c r="AY2599" t="n">
        <v>6713355</v>
      </c>
      <c r="AZ2599" t="s">
        <v>3692</v>
      </c>
      <c r="BA2599" t="s"/>
      <c r="BB2599" t="n">
        <v>2646537</v>
      </c>
      <c r="BC2599" t="n">
        <v>98.81933391094211</v>
      </c>
      <c r="BD2599" t="n">
        <v>8.0579920072592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95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3698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4672.89</v>
      </c>
      <c r="L2600" t="s">
        <v>77</v>
      </c>
      <c r="M2600" t="s"/>
      <c r="N2600" t="s">
        <v>3699</v>
      </c>
      <c r="O2600" t="s">
        <v>79</v>
      </c>
      <c r="P2600" t="s">
        <v>3698</v>
      </c>
      <c r="Q2600" t="s"/>
      <c r="R2600" t="s">
        <v>80</v>
      </c>
      <c r="S2600" t="s">
        <v>843</v>
      </c>
      <c r="T2600" t="s">
        <v>82</v>
      </c>
      <c r="U2600" t="s">
        <v>83</v>
      </c>
      <c r="V2600" t="s">
        <v>84</v>
      </c>
      <c r="W2600" t="s">
        <v>105</v>
      </c>
      <c r="X2600" t="s"/>
      <c r="Y2600" t="s">
        <v>86</v>
      </c>
      <c r="Z2600">
        <f>HYPERLINK("https://hotelmonitor-cachepage.eclerx.com/savepage/tk_15442510133308363_sr_2150.html","info")</f>
        <v/>
      </c>
      <c r="AA2600" t="n">
        <v>-3011224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456</v>
      </c>
      <c r="AQ2600" t="s">
        <v>91</v>
      </c>
      <c r="AR2600" t="s">
        <v>92</v>
      </c>
      <c r="AS2600" t="s"/>
      <c r="AT2600" t="s">
        <v>93</v>
      </c>
      <c r="AU2600" t="s"/>
      <c r="AV2600" t="s"/>
      <c r="AW2600" t="s"/>
      <c r="AX2600" t="s"/>
      <c r="AY2600" t="n">
        <v>3011224</v>
      </c>
      <c r="AZ2600" t="s">
        <v>3700</v>
      </c>
      <c r="BA2600" t="s"/>
      <c r="BB2600" t="n">
        <v>401015</v>
      </c>
      <c r="BC2600" t="n">
        <v>98.9459609985352</v>
      </c>
      <c r="BD2600" t="n">
        <v>7.85283874111493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119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3701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740.74</v>
      </c>
      <c r="L2601" t="s">
        <v>77</v>
      </c>
      <c r="M2601" t="s"/>
      <c r="N2601" t="s">
        <v>197</v>
      </c>
      <c r="O2601" t="s">
        <v>79</v>
      </c>
      <c r="P2601" t="s">
        <v>3701</v>
      </c>
      <c r="Q2601" t="s"/>
      <c r="R2601" t="s">
        <v>80</v>
      </c>
      <c r="S2601" t="s">
        <v>1268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HYPERLINK("https://hotelmonitor-cachepage.eclerx.com/savepage/tk_15442505674923568_sr_2150.html","info")</f>
        <v/>
      </c>
      <c r="AA2601" t="n">
        <v>-4899901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310</v>
      </c>
      <c r="AQ2601" t="s">
        <v>91</v>
      </c>
      <c r="AR2601" t="s">
        <v>92</v>
      </c>
      <c r="AS2601" t="s"/>
      <c r="AT2601" t="s">
        <v>93</v>
      </c>
      <c r="AU2601" t="s"/>
      <c r="AV2601" t="s"/>
      <c r="AW2601" t="s"/>
      <c r="AX2601" t="s"/>
      <c r="AY2601" t="n">
        <v>4899901</v>
      </c>
      <c r="AZ2601" t="s">
        <v>3702</v>
      </c>
      <c r="BA2601" t="s"/>
      <c r="BB2601" t="n">
        <v>1704173</v>
      </c>
      <c r="BC2601" t="n">
        <v>98.92328000000001</v>
      </c>
      <c r="BD2601" t="n">
        <v>8.108919999999999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95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3701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740.74</v>
      </c>
      <c r="L2602" t="s">
        <v>77</v>
      </c>
      <c r="M2602" t="s"/>
      <c r="N2602" t="s">
        <v>1348</v>
      </c>
      <c r="O2602" t="s">
        <v>79</v>
      </c>
      <c r="P2602" t="s">
        <v>3701</v>
      </c>
      <c r="Q2602" t="s"/>
      <c r="R2602" t="s">
        <v>80</v>
      </c>
      <c r="S2602" t="s">
        <v>1268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>
        <f>HYPERLINK("https://hotelmonitor-cachepage.eclerx.com/savepage/tk_15442505674923568_sr_2150.html","info")</f>
        <v/>
      </c>
      <c r="AA2602" t="n">
        <v>-4899901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310</v>
      </c>
      <c r="AQ2602" t="s">
        <v>91</v>
      </c>
      <c r="AR2602" t="s">
        <v>92</v>
      </c>
      <c r="AS2602" t="s"/>
      <c r="AT2602" t="s">
        <v>93</v>
      </c>
      <c r="AU2602" t="s"/>
      <c r="AV2602" t="s"/>
      <c r="AW2602" t="s"/>
      <c r="AX2602" t="s"/>
      <c r="AY2602" t="n">
        <v>4899901</v>
      </c>
      <c r="AZ2602" t="s">
        <v>3702</v>
      </c>
      <c r="BA2602" t="s"/>
      <c r="BB2602" t="n">
        <v>1704173</v>
      </c>
      <c r="BC2602" t="n">
        <v>98.92328000000001</v>
      </c>
      <c r="BD2602" t="n">
        <v>8.108919999999999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95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3701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1111.11</v>
      </c>
      <c r="L2603" t="s">
        <v>77</v>
      </c>
      <c r="M2603" t="s"/>
      <c r="N2603" t="s">
        <v>327</v>
      </c>
      <c r="O2603" t="s">
        <v>79</v>
      </c>
      <c r="P2603" t="s">
        <v>3701</v>
      </c>
      <c r="Q2603" t="s"/>
      <c r="R2603" t="s">
        <v>80</v>
      </c>
      <c r="S2603" t="s">
        <v>656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>
        <f>HYPERLINK("https://hotelmonitor-cachepage.eclerx.com/savepage/tk_15442505674923568_sr_2150.html","info")</f>
        <v/>
      </c>
      <c r="AA2603" t="n">
        <v>-4899901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310</v>
      </c>
      <c r="AQ2603" t="s">
        <v>91</v>
      </c>
      <c r="AR2603" t="s">
        <v>92</v>
      </c>
      <c r="AS2603" t="s"/>
      <c r="AT2603" t="s">
        <v>93</v>
      </c>
      <c r="AU2603" t="s"/>
      <c r="AV2603" t="s"/>
      <c r="AW2603" t="s"/>
      <c r="AX2603" t="s"/>
      <c r="AY2603" t="n">
        <v>4899901</v>
      </c>
      <c r="AZ2603" t="s">
        <v>3702</v>
      </c>
      <c r="BA2603" t="s"/>
      <c r="BB2603" t="n">
        <v>1704173</v>
      </c>
      <c r="BC2603" t="n">
        <v>98.92328000000001</v>
      </c>
      <c r="BD2603" t="n">
        <v>8.108919999999999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95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3703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853.76</v>
      </c>
      <c r="L2604" t="s">
        <v>77</v>
      </c>
      <c r="M2604" t="s"/>
      <c r="N2604" t="s">
        <v>1348</v>
      </c>
      <c r="O2604" t="s">
        <v>79</v>
      </c>
      <c r="P2604" t="s">
        <v>3703</v>
      </c>
      <c r="Q2604" t="s"/>
      <c r="R2604" t="s">
        <v>80</v>
      </c>
      <c r="S2604" t="s">
        <v>3704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HYPERLINK("https://hotelmonitor-cachepage.eclerx.com/savepage/tk_1544250495184055_sr_2150.html","info")</f>
        <v/>
      </c>
      <c r="AA2604" t="n">
        <v>-3791889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89</v>
      </c>
      <c r="AO2604" t="s">
        <v>3705</v>
      </c>
      <c r="AP2604" t="n">
        <v>276</v>
      </c>
      <c r="AQ2604" t="s">
        <v>91</v>
      </c>
      <c r="AR2604" t="s">
        <v>71</v>
      </c>
      <c r="AS2604" t="s"/>
      <c r="AT2604" t="s">
        <v>93</v>
      </c>
      <c r="AU2604" t="s"/>
      <c r="AV2604" t="s"/>
      <c r="AW2604" t="s"/>
      <c r="AX2604" t="s"/>
      <c r="AY2604" t="n">
        <v>3791889</v>
      </c>
      <c r="AZ2604" t="s">
        <v>3706</v>
      </c>
      <c r="BA2604" t="s"/>
      <c r="BB2604" t="n">
        <v>789213</v>
      </c>
      <c r="BC2604" t="n">
        <v>98.90230913646521</v>
      </c>
      <c r="BD2604" t="n">
        <v>8.098062998183361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95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3703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853.76</v>
      </c>
      <c r="L2605" t="s">
        <v>77</v>
      </c>
      <c r="M2605" t="s"/>
      <c r="N2605" t="s">
        <v>1348</v>
      </c>
      <c r="O2605" t="s">
        <v>79</v>
      </c>
      <c r="P2605" t="s">
        <v>3703</v>
      </c>
      <c r="Q2605" t="s"/>
      <c r="R2605" t="s">
        <v>80</v>
      </c>
      <c r="S2605" t="s">
        <v>3704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HYPERLINK("https://hotelmonitor-cachepage.eclerx.com/savepage/tk_1544250495184055_sr_2150.html","info")</f>
        <v/>
      </c>
      <c r="AA2605" t="n">
        <v>-3791889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89</v>
      </c>
      <c r="AO2605" t="s">
        <v>3705</v>
      </c>
      <c r="AP2605" t="n">
        <v>276</v>
      </c>
      <c r="AQ2605" t="s">
        <v>91</v>
      </c>
      <c r="AR2605" t="s">
        <v>71</v>
      </c>
      <c r="AS2605" t="s"/>
      <c r="AT2605" t="s">
        <v>93</v>
      </c>
      <c r="AU2605" t="s"/>
      <c r="AV2605" t="s"/>
      <c r="AW2605" t="s"/>
      <c r="AX2605" t="s"/>
      <c r="AY2605" t="n">
        <v>3791889</v>
      </c>
      <c r="AZ2605" t="s">
        <v>3706</v>
      </c>
      <c r="BA2605" t="s"/>
      <c r="BB2605" t="n">
        <v>789213</v>
      </c>
      <c r="BC2605" t="n">
        <v>98.90230913646521</v>
      </c>
      <c r="BD2605" t="n">
        <v>8.098062998183361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95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3703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1121.49</v>
      </c>
      <c r="L2606" t="s">
        <v>77</v>
      </c>
      <c r="M2606" t="s"/>
      <c r="N2606" t="s">
        <v>1348</v>
      </c>
      <c r="O2606" t="s">
        <v>79</v>
      </c>
      <c r="P2606" t="s">
        <v>3703</v>
      </c>
      <c r="Q2606" t="s"/>
      <c r="R2606" t="s">
        <v>80</v>
      </c>
      <c r="S2606" t="s">
        <v>656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>
        <f>HYPERLINK("https://hotelmonitor-cachepage.eclerx.com/savepage/tk_1544250495184055_sr_2150.html","info")</f>
        <v/>
      </c>
      <c r="AA2606" t="n">
        <v>-3791889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276</v>
      </c>
      <c r="AQ2606" t="s">
        <v>91</v>
      </c>
      <c r="AR2606" t="s">
        <v>92</v>
      </c>
      <c r="AS2606" t="s"/>
      <c r="AT2606" t="s">
        <v>93</v>
      </c>
      <c r="AU2606" t="s"/>
      <c r="AV2606" t="s"/>
      <c r="AW2606" t="s"/>
      <c r="AX2606" t="s"/>
      <c r="AY2606" t="n">
        <v>3791889</v>
      </c>
      <c r="AZ2606" t="s">
        <v>3706</v>
      </c>
      <c r="BA2606" t="s"/>
      <c r="BB2606" t="n">
        <v>789213</v>
      </c>
      <c r="BC2606" t="n">
        <v>98.90230913646521</v>
      </c>
      <c r="BD2606" t="n">
        <v>8.098062998183361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95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3707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3840.63</v>
      </c>
      <c r="L2607" t="s">
        <v>77</v>
      </c>
      <c r="M2607" t="s"/>
      <c r="N2607" t="s">
        <v>3708</v>
      </c>
      <c r="O2607" t="s">
        <v>79</v>
      </c>
      <c r="P2607" t="s">
        <v>3707</v>
      </c>
      <c r="Q2607" t="s"/>
      <c r="R2607" t="s">
        <v>148</v>
      </c>
      <c r="S2607" t="s">
        <v>3709</v>
      </c>
      <c r="T2607" t="s">
        <v>82</v>
      </c>
      <c r="U2607" t="s">
        <v>83</v>
      </c>
      <c r="V2607" t="s">
        <v>84</v>
      </c>
      <c r="W2607" t="s">
        <v>105</v>
      </c>
      <c r="X2607" t="s"/>
      <c r="Y2607" t="s">
        <v>86</v>
      </c>
      <c r="Z2607">
        <f>HYPERLINK("https://hotelmonitor-cachepage.eclerx.com/savepage/tk_15442500704887888_sr_2150.html","info")</f>
        <v/>
      </c>
      <c r="AA2607" t="n">
        <v>-3851418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89</v>
      </c>
      <c r="AO2607" t="s">
        <v>3710</v>
      </c>
      <c r="AP2607" t="n">
        <v>100</v>
      </c>
      <c r="AQ2607" t="s">
        <v>91</v>
      </c>
      <c r="AR2607" t="s">
        <v>71</v>
      </c>
      <c r="AS2607" t="s"/>
      <c r="AT2607" t="s">
        <v>93</v>
      </c>
      <c r="AU2607" t="s"/>
      <c r="AV2607" t="s"/>
      <c r="AW2607" t="s"/>
      <c r="AX2607" t="s"/>
      <c r="AY2607" t="n">
        <v>3851418</v>
      </c>
      <c r="AZ2607" t="s">
        <v>3711</v>
      </c>
      <c r="BA2607" t="s"/>
      <c r="BB2607" t="n">
        <v>1622346</v>
      </c>
      <c r="BC2607" t="n">
        <v>98.8133150339126</v>
      </c>
      <c r="BD2607" t="n">
        <v>8.0413488100668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95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3707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4215.05</v>
      </c>
      <c r="L2608" t="s">
        <v>77</v>
      </c>
      <c r="M2608" t="s"/>
      <c r="N2608" t="s">
        <v>3712</v>
      </c>
      <c r="O2608" t="s">
        <v>79</v>
      </c>
      <c r="P2608" t="s">
        <v>3707</v>
      </c>
      <c r="Q2608" t="s"/>
      <c r="R2608" t="s">
        <v>148</v>
      </c>
      <c r="S2608" t="s">
        <v>3713</v>
      </c>
      <c r="T2608" t="s">
        <v>82</v>
      </c>
      <c r="U2608" t="s">
        <v>83</v>
      </c>
      <c r="V2608" t="s">
        <v>84</v>
      </c>
      <c r="W2608" t="s">
        <v>105</v>
      </c>
      <c r="X2608" t="s"/>
      <c r="Y2608" t="s">
        <v>86</v>
      </c>
      <c r="Z2608">
        <f>HYPERLINK("https://hotelmonitor-cachepage.eclerx.com/savepage/tk_15442500704887888_sr_2150.html","info")</f>
        <v/>
      </c>
      <c r="AA2608" t="n">
        <v>-3851418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89</v>
      </c>
      <c r="AO2608" t="s">
        <v>3714</v>
      </c>
      <c r="AP2608" t="n">
        <v>100</v>
      </c>
      <c r="AQ2608" t="s">
        <v>91</v>
      </c>
      <c r="AR2608" t="s">
        <v>71</v>
      </c>
      <c r="AS2608" t="s"/>
      <c r="AT2608" t="s">
        <v>93</v>
      </c>
      <c r="AU2608" t="s"/>
      <c r="AV2608" t="s"/>
      <c r="AW2608" t="s"/>
      <c r="AX2608" t="s"/>
      <c r="AY2608" t="n">
        <v>3851418</v>
      </c>
      <c r="AZ2608" t="s">
        <v>3711</v>
      </c>
      <c r="BA2608" t="s"/>
      <c r="BB2608" t="n">
        <v>1622346</v>
      </c>
      <c r="BC2608" t="n">
        <v>98.8133150339126</v>
      </c>
      <c r="BD2608" t="n">
        <v>8.0413488100668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95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3707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6546.39</v>
      </c>
      <c r="L2609" t="s">
        <v>77</v>
      </c>
      <c r="M2609" t="s"/>
      <c r="N2609" t="s">
        <v>3715</v>
      </c>
      <c r="O2609" t="s">
        <v>79</v>
      </c>
      <c r="P2609" t="s">
        <v>3707</v>
      </c>
      <c r="Q2609" t="s"/>
      <c r="R2609" t="s">
        <v>148</v>
      </c>
      <c r="S2609" t="s">
        <v>3716</v>
      </c>
      <c r="T2609" t="s">
        <v>82</v>
      </c>
      <c r="U2609" t="s">
        <v>83</v>
      </c>
      <c r="V2609" t="s">
        <v>84</v>
      </c>
      <c r="W2609" t="s">
        <v>105</v>
      </c>
      <c r="X2609" t="s"/>
      <c r="Y2609" t="s">
        <v>86</v>
      </c>
      <c r="Z2609">
        <f>HYPERLINK("https://hotelmonitor-cachepage.eclerx.com/savepage/tk_15442500704887888_sr_2150.html","info")</f>
        <v/>
      </c>
      <c r="AA2609" t="n">
        <v>-3851418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89</v>
      </c>
      <c r="AO2609" t="s">
        <v>3717</v>
      </c>
      <c r="AP2609" t="n">
        <v>100</v>
      </c>
      <c r="AQ2609" t="s">
        <v>91</v>
      </c>
      <c r="AR2609" t="s">
        <v>71</v>
      </c>
      <c r="AS2609" t="s"/>
      <c r="AT2609" t="s">
        <v>93</v>
      </c>
      <c r="AU2609" t="s"/>
      <c r="AV2609" t="s"/>
      <c r="AW2609" t="s"/>
      <c r="AX2609" t="s"/>
      <c r="AY2609" t="n">
        <v>3851418</v>
      </c>
      <c r="AZ2609" t="s">
        <v>3711</v>
      </c>
      <c r="BA2609" t="s"/>
      <c r="BB2609" t="n">
        <v>1622346</v>
      </c>
      <c r="BC2609" t="n">
        <v>98.8133150339126</v>
      </c>
      <c r="BD2609" t="n">
        <v>8.0413488100668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95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3718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959.0599999999999</v>
      </c>
      <c r="L2610" t="s">
        <v>77</v>
      </c>
      <c r="M2610" t="s"/>
      <c r="N2610" t="s">
        <v>1945</v>
      </c>
      <c r="O2610" t="s">
        <v>79</v>
      </c>
      <c r="P2610" t="s">
        <v>3718</v>
      </c>
      <c r="Q2610" t="s"/>
      <c r="R2610" t="s">
        <v>237</v>
      </c>
      <c r="S2610" t="s">
        <v>3719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HYPERLINK("https://hotelmonitor-cachepage.eclerx.com/savepage/tk_15442506431510205_sr_2150.html","info")</f>
        <v/>
      </c>
      <c r="AA2610" t="n">
        <v>-6797511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89</v>
      </c>
      <c r="AO2610" t="s">
        <v>3720</v>
      </c>
      <c r="AP2610" t="n">
        <v>341</v>
      </c>
      <c r="AQ2610" t="s">
        <v>91</v>
      </c>
      <c r="AR2610" t="s">
        <v>71</v>
      </c>
      <c r="AS2610" t="s"/>
      <c r="AT2610" t="s">
        <v>93</v>
      </c>
      <c r="AU2610" t="s"/>
      <c r="AV2610" t="s"/>
      <c r="AW2610" t="s"/>
      <c r="AX2610" t="s"/>
      <c r="AY2610" t="n">
        <v>6797511</v>
      </c>
      <c r="AZ2610" t="s"/>
      <c r="BA2610" t="s"/>
      <c r="BB2610" t="n">
        <v>861951</v>
      </c>
      <c r="BC2610" t="n">
        <v>98.90380099999993</v>
      </c>
      <c r="BD2610" t="n">
        <v>8.078173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95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3721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17013.6</v>
      </c>
      <c r="L2611" t="s">
        <v>77</v>
      </c>
      <c r="M2611" t="s"/>
      <c r="N2611" t="s">
        <v>3051</v>
      </c>
      <c r="O2611" t="s">
        <v>79</v>
      </c>
      <c r="P2611" t="s">
        <v>3721</v>
      </c>
      <c r="Q2611" t="s"/>
      <c r="R2611" t="s">
        <v>80</v>
      </c>
      <c r="S2611" t="s">
        <v>3722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HYPERLINK("https://hotelmonitor-cachepage.eclerx.com/savepage/tk_15442501293796632_sr_2150.html","info")</f>
        <v/>
      </c>
      <c r="AA2611" t="n">
        <v>-6713413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130</v>
      </c>
      <c r="AQ2611" t="s">
        <v>91</v>
      </c>
      <c r="AR2611" t="s">
        <v>92</v>
      </c>
      <c r="AS2611" t="s"/>
      <c r="AT2611" t="s">
        <v>93</v>
      </c>
      <c r="AU2611" t="s"/>
      <c r="AV2611" t="s"/>
      <c r="AW2611" t="s"/>
      <c r="AX2611" t="s"/>
      <c r="AY2611" t="n">
        <v>6713413</v>
      </c>
      <c r="AZ2611" t="s">
        <v>3723</v>
      </c>
      <c r="BA2611" t="s"/>
      <c r="BB2611" t="n">
        <v>746357</v>
      </c>
      <c r="BC2611" t="n">
        <v>98.810905456543</v>
      </c>
      <c r="BD2611" t="n">
        <v>8.05257511138916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95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3724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1190.37</v>
      </c>
      <c r="L2612" t="s">
        <v>77</v>
      </c>
      <c r="M2612" t="s"/>
      <c r="N2612" t="s">
        <v>444</v>
      </c>
      <c r="O2612" t="s">
        <v>79</v>
      </c>
      <c r="P2612" t="s">
        <v>3724</v>
      </c>
      <c r="Q2612" t="s"/>
      <c r="R2612" t="s">
        <v>80</v>
      </c>
      <c r="S2612" t="s">
        <v>3725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HYPERLINK("https://hotelmonitor-cachepage.eclerx.com/savepage/tk_15442500216765785_sr_2150.html","info")</f>
        <v/>
      </c>
      <c r="AA2612" t="n">
        <v>-6797502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89</v>
      </c>
      <c r="AO2612" t="s">
        <v>3726</v>
      </c>
      <c r="AP2612" t="n">
        <v>74</v>
      </c>
      <c r="AQ2612" t="s">
        <v>91</v>
      </c>
      <c r="AR2612" t="s">
        <v>71</v>
      </c>
      <c r="AS2612" t="s"/>
      <c r="AT2612" t="s">
        <v>93</v>
      </c>
      <c r="AU2612" t="s"/>
      <c r="AV2612" t="s"/>
      <c r="AW2612" t="s"/>
      <c r="AX2612" t="s"/>
      <c r="AY2612" t="n">
        <v>6797502</v>
      </c>
      <c r="AZ2612" t="s"/>
      <c r="BA2612" t="s"/>
      <c r="BB2612" t="n">
        <v>248498</v>
      </c>
      <c r="BC2612" t="n">
        <v>98.81964504718781</v>
      </c>
      <c r="BD2612" t="n">
        <v>8.040325780772687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95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3724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1288.96</v>
      </c>
      <c r="L2613" t="s">
        <v>77</v>
      </c>
      <c r="M2613" t="s"/>
      <c r="N2613" t="s">
        <v>444</v>
      </c>
      <c r="O2613" t="s">
        <v>79</v>
      </c>
      <c r="P2613" t="s">
        <v>3724</v>
      </c>
      <c r="Q2613" t="s"/>
      <c r="R2613" t="s">
        <v>80</v>
      </c>
      <c r="S2613" t="s">
        <v>805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>
        <f>HYPERLINK("https://hotelmonitor-cachepage.eclerx.com/savepage/tk_15442500216765785_sr_2150.html","info")</f>
        <v/>
      </c>
      <c r="AA2613" t="n">
        <v>-6797502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89</v>
      </c>
      <c r="AO2613" t="s">
        <v>310</v>
      </c>
      <c r="AP2613" t="n">
        <v>74</v>
      </c>
      <c r="AQ2613" t="s">
        <v>91</v>
      </c>
      <c r="AR2613" t="s">
        <v>92</v>
      </c>
      <c r="AS2613" t="s"/>
      <c r="AT2613" t="s">
        <v>93</v>
      </c>
      <c r="AU2613" t="s"/>
      <c r="AV2613" t="s"/>
      <c r="AW2613" t="s"/>
      <c r="AX2613" t="s"/>
      <c r="AY2613" t="n">
        <v>6797502</v>
      </c>
      <c r="AZ2613" t="s"/>
      <c r="BA2613" t="s"/>
      <c r="BB2613" t="n">
        <v>248498</v>
      </c>
      <c r="BC2613" t="n">
        <v>98.81964504718781</v>
      </c>
      <c r="BD2613" t="n">
        <v>8.040325780772687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95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3724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1336.94</v>
      </c>
      <c r="L2614" t="s">
        <v>77</v>
      </c>
      <c r="M2614" t="s"/>
      <c r="N2614" t="s">
        <v>444</v>
      </c>
      <c r="O2614" t="s">
        <v>79</v>
      </c>
      <c r="P2614" t="s">
        <v>3724</v>
      </c>
      <c r="Q2614" t="s"/>
      <c r="R2614" t="s">
        <v>80</v>
      </c>
      <c r="S2614" t="s">
        <v>3727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HYPERLINK("https://hotelmonitor-cachepage.eclerx.com/savepage/tk_15442500216765785_sr_2150.html","info")</f>
        <v/>
      </c>
      <c r="AA2614" t="n">
        <v>-6797502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89</v>
      </c>
      <c r="AO2614" t="s">
        <v>3728</v>
      </c>
      <c r="AP2614" t="n">
        <v>74</v>
      </c>
      <c r="AQ2614" t="s">
        <v>91</v>
      </c>
      <c r="AR2614" t="s">
        <v>71</v>
      </c>
      <c r="AS2614" t="s"/>
      <c r="AT2614" t="s">
        <v>93</v>
      </c>
      <c r="AU2614" t="s"/>
      <c r="AV2614" t="s"/>
      <c r="AW2614" t="s"/>
      <c r="AX2614" t="s"/>
      <c r="AY2614" t="n">
        <v>6797502</v>
      </c>
      <c r="AZ2614" t="s"/>
      <c r="BA2614" t="s"/>
      <c r="BB2614" t="n">
        <v>248498</v>
      </c>
      <c r="BC2614" t="n">
        <v>98.81964504718781</v>
      </c>
      <c r="BD2614" t="n">
        <v>8.040325780772687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95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3724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1344.81</v>
      </c>
      <c r="L2615" t="s">
        <v>77</v>
      </c>
      <c r="M2615" t="s"/>
      <c r="N2615" t="s">
        <v>444</v>
      </c>
      <c r="O2615" t="s">
        <v>79</v>
      </c>
      <c r="P2615" t="s">
        <v>3724</v>
      </c>
      <c r="Q2615" t="s"/>
      <c r="R2615" t="s">
        <v>80</v>
      </c>
      <c r="S2615" t="s">
        <v>3729</v>
      </c>
      <c r="T2615" t="s">
        <v>82</v>
      </c>
      <c r="U2615" t="s">
        <v>83</v>
      </c>
      <c r="V2615" t="s">
        <v>84</v>
      </c>
      <c r="W2615" t="s">
        <v>105</v>
      </c>
      <c r="X2615" t="s"/>
      <c r="Y2615" t="s">
        <v>86</v>
      </c>
      <c r="Z2615">
        <f>HYPERLINK("https://hotelmonitor-cachepage.eclerx.com/savepage/tk_15442500216765785_sr_2150.html","info")</f>
        <v/>
      </c>
      <c r="AA2615" t="n">
        <v>-6797502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89</v>
      </c>
      <c r="AO2615" t="s">
        <v>3730</v>
      </c>
      <c r="AP2615" t="n">
        <v>74</v>
      </c>
      <c r="AQ2615" t="s">
        <v>91</v>
      </c>
      <c r="AR2615" t="s">
        <v>71</v>
      </c>
      <c r="AS2615" t="s"/>
      <c r="AT2615" t="s">
        <v>93</v>
      </c>
      <c r="AU2615" t="s"/>
      <c r="AV2615" t="s"/>
      <c r="AW2615" t="s"/>
      <c r="AX2615" t="s"/>
      <c r="AY2615" t="n">
        <v>6797502</v>
      </c>
      <c r="AZ2615" t="s"/>
      <c r="BA2615" t="s"/>
      <c r="BB2615" t="n">
        <v>248498</v>
      </c>
      <c r="BC2615" t="n">
        <v>98.81964504718781</v>
      </c>
      <c r="BD2615" t="n">
        <v>8.040325780772687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95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3724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1440.61</v>
      </c>
      <c r="L2616" t="s">
        <v>77</v>
      </c>
      <c r="M2616" t="s"/>
      <c r="N2616" t="s">
        <v>444</v>
      </c>
      <c r="O2616" t="s">
        <v>79</v>
      </c>
      <c r="P2616" t="s">
        <v>3724</v>
      </c>
      <c r="Q2616" t="s"/>
      <c r="R2616" t="s">
        <v>80</v>
      </c>
      <c r="S2616" t="s">
        <v>2368</v>
      </c>
      <c r="T2616" t="s">
        <v>82</v>
      </c>
      <c r="U2616" t="s">
        <v>83</v>
      </c>
      <c r="V2616" t="s">
        <v>84</v>
      </c>
      <c r="W2616" t="s">
        <v>105</v>
      </c>
      <c r="X2616" t="s"/>
      <c r="Y2616" t="s">
        <v>86</v>
      </c>
      <c r="Z2616">
        <f>HYPERLINK("https://hotelmonitor-cachepage.eclerx.com/savepage/tk_15442500216765785_sr_2150.html","info")</f>
        <v/>
      </c>
      <c r="AA2616" t="n">
        <v>-6797502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89</v>
      </c>
      <c r="AO2616" t="s">
        <v>597</v>
      </c>
      <c r="AP2616" t="n">
        <v>74</v>
      </c>
      <c r="AQ2616" t="s">
        <v>91</v>
      </c>
      <c r="AR2616" t="s">
        <v>92</v>
      </c>
      <c r="AS2616" t="s"/>
      <c r="AT2616" t="s">
        <v>93</v>
      </c>
      <c r="AU2616" t="s"/>
      <c r="AV2616" t="s"/>
      <c r="AW2616" t="s"/>
      <c r="AX2616" t="s"/>
      <c r="AY2616" t="n">
        <v>6797502</v>
      </c>
      <c r="AZ2616" t="s"/>
      <c r="BA2616" t="s"/>
      <c r="BB2616" t="n">
        <v>248498</v>
      </c>
      <c r="BC2616" t="n">
        <v>98.81964504718781</v>
      </c>
      <c r="BD2616" t="n">
        <v>8.040325780772687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95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3724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1494.23</v>
      </c>
      <c r="L2617" t="s">
        <v>77</v>
      </c>
      <c r="M2617" t="s"/>
      <c r="N2617" t="s">
        <v>444</v>
      </c>
      <c r="O2617" t="s">
        <v>79</v>
      </c>
      <c r="P2617" t="s">
        <v>3724</v>
      </c>
      <c r="Q2617" t="s"/>
      <c r="R2617" t="s">
        <v>80</v>
      </c>
      <c r="S2617" t="s">
        <v>3731</v>
      </c>
      <c r="T2617" t="s">
        <v>82</v>
      </c>
      <c r="U2617" t="s">
        <v>83</v>
      </c>
      <c r="V2617" t="s">
        <v>84</v>
      </c>
      <c r="W2617" t="s">
        <v>105</v>
      </c>
      <c r="X2617" t="s"/>
      <c r="Y2617" t="s">
        <v>86</v>
      </c>
      <c r="Z2617">
        <f>HYPERLINK("https://hotelmonitor-cachepage.eclerx.com/savepage/tk_15442500216765785_sr_2150.html","info")</f>
        <v/>
      </c>
      <c r="AA2617" t="n">
        <v>-6797502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89</v>
      </c>
      <c r="AO2617" t="s">
        <v>3732</v>
      </c>
      <c r="AP2617" t="n">
        <v>74</v>
      </c>
      <c r="AQ2617" t="s">
        <v>91</v>
      </c>
      <c r="AR2617" t="s">
        <v>71</v>
      </c>
      <c r="AS2617" t="s"/>
      <c r="AT2617" t="s">
        <v>93</v>
      </c>
      <c r="AU2617" t="s"/>
      <c r="AV2617" t="s"/>
      <c r="AW2617" t="s"/>
      <c r="AX2617" t="s"/>
      <c r="AY2617" t="n">
        <v>6797502</v>
      </c>
      <c r="AZ2617" t="s"/>
      <c r="BA2617" t="s"/>
      <c r="BB2617" t="n">
        <v>248498</v>
      </c>
      <c r="BC2617" t="n">
        <v>98.81964504718781</v>
      </c>
      <c r="BD2617" t="n">
        <v>8.040325780772687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95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3724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1610.5</v>
      </c>
      <c r="L2618" t="s">
        <v>77</v>
      </c>
      <c r="M2618" t="s"/>
      <c r="N2618" t="s">
        <v>568</v>
      </c>
      <c r="O2618" t="s">
        <v>79</v>
      </c>
      <c r="P2618" t="s">
        <v>3724</v>
      </c>
      <c r="Q2618" t="s"/>
      <c r="R2618" t="s">
        <v>80</v>
      </c>
      <c r="S2618" t="s">
        <v>3733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HYPERLINK("https://hotelmonitor-cachepage.eclerx.com/savepage/tk_15442500216765785_sr_2150.html","info")</f>
        <v/>
      </c>
      <c r="AA2618" t="n">
        <v>-6797502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89</v>
      </c>
      <c r="AO2618" t="s">
        <v>3734</v>
      </c>
      <c r="AP2618" t="n">
        <v>74</v>
      </c>
      <c r="AQ2618" t="s">
        <v>91</v>
      </c>
      <c r="AR2618" t="s">
        <v>71</v>
      </c>
      <c r="AS2618" t="s"/>
      <c r="AT2618" t="s">
        <v>93</v>
      </c>
      <c r="AU2618" t="s"/>
      <c r="AV2618" t="s"/>
      <c r="AW2618" t="s"/>
      <c r="AX2618" t="s"/>
      <c r="AY2618" t="n">
        <v>6797502</v>
      </c>
      <c r="AZ2618" t="s"/>
      <c r="BA2618" t="s"/>
      <c r="BB2618" t="n">
        <v>248498</v>
      </c>
      <c r="BC2618" t="n">
        <v>98.81964504718781</v>
      </c>
      <c r="BD2618" t="n">
        <v>8.040325780772687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95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3724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1808.81</v>
      </c>
      <c r="L2619" t="s">
        <v>77</v>
      </c>
      <c r="M2619" t="s"/>
      <c r="N2619" t="s">
        <v>568</v>
      </c>
      <c r="O2619" t="s">
        <v>79</v>
      </c>
      <c r="P2619" t="s">
        <v>3724</v>
      </c>
      <c r="Q2619" t="s"/>
      <c r="R2619" t="s">
        <v>80</v>
      </c>
      <c r="S2619" t="s">
        <v>3735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>
        <f>HYPERLINK("https://hotelmonitor-cachepage.eclerx.com/savepage/tk_15442500216765785_sr_2150.html","info")</f>
        <v/>
      </c>
      <c r="AA2619" t="n">
        <v>-6797502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89</v>
      </c>
      <c r="AO2619" t="s">
        <v>3736</v>
      </c>
      <c r="AP2619" t="n">
        <v>74</v>
      </c>
      <c r="AQ2619" t="s">
        <v>91</v>
      </c>
      <c r="AR2619" t="s">
        <v>71</v>
      </c>
      <c r="AS2619" t="s"/>
      <c r="AT2619" t="s">
        <v>93</v>
      </c>
      <c r="AU2619" t="s"/>
      <c r="AV2619" t="s"/>
      <c r="AW2619" t="s"/>
      <c r="AX2619" t="s"/>
      <c r="AY2619" t="n">
        <v>6797502</v>
      </c>
      <c r="AZ2619" t="s"/>
      <c r="BA2619" t="s"/>
      <c r="BB2619" t="n">
        <v>248498</v>
      </c>
      <c r="BC2619" t="n">
        <v>98.81964504718781</v>
      </c>
      <c r="BD2619" t="n">
        <v>8.040325780772687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95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3724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1840.26</v>
      </c>
      <c r="L2620" t="s">
        <v>77</v>
      </c>
      <c r="M2620" t="s"/>
      <c r="N2620" t="s">
        <v>568</v>
      </c>
      <c r="O2620" t="s">
        <v>79</v>
      </c>
      <c r="P2620" t="s">
        <v>3724</v>
      </c>
      <c r="Q2620" t="s"/>
      <c r="R2620" t="s">
        <v>80</v>
      </c>
      <c r="S2620" t="s">
        <v>3737</v>
      </c>
      <c r="T2620" t="s">
        <v>82</v>
      </c>
      <c r="U2620" t="s">
        <v>83</v>
      </c>
      <c r="V2620" t="s">
        <v>84</v>
      </c>
      <c r="W2620" t="s">
        <v>105</v>
      </c>
      <c r="X2620" t="s"/>
      <c r="Y2620" t="s">
        <v>86</v>
      </c>
      <c r="Z2620">
        <f>HYPERLINK("https://hotelmonitor-cachepage.eclerx.com/savepage/tk_15442500216765785_sr_2150.html","info")</f>
        <v/>
      </c>
      <c r="AA2620" t="n">
        <v>-6797502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89</v>
      </c>
      <c r="AO2620" t="s">
        <v>3738</v>
      </c>
      <c r="AP2620" t="n">
        <v>74</v>
      </c>
      <c r="AQ2620" t="s">
        <v>91</v>
      </c>
      <c r="AR2620" t="s">
        <v>71</v>
      </c>
      <c r="AS2620" t="s"/>
      <c r="AT2620" t="s">
        <v>93</v>
      </c>
      <c r="AU2620" t="s"/>
      <c r="AV2620" t="s"/>
      <c r="AW2620" t="s"/>
      <c r="AX2620" t="s"/>
      <c r="AY2620" t="n">
        <v>6797502</v>
      </c>
      <c r="AZ2620" t="s"/>
      <c r="BA2620" t="s"/>
      <c r="BB2620" t="n">
        <v>248498</v>
      </c>
      <c r="BC2620" t="n">
        <v>98.81964504718781</v>
      </c>
      <c r="BD2620" t="n">
        <v>8.040325780772687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95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3724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1936.03</v>
      </c>
      <c r="L2621" t="s">
        <v>77</v>
      </c>
      <c r="M2621" t="s"/>
      <c r="N2621" t="s">
        <v>568</v>
      </c>
      <c r="O2621" t="s">
        <v>79</v>
      </c>
      <c r="P2621" t="s">
        <v>3724</v>
      </c>
      <c r="Q2621" t="s"/>
      <c r="R2621" t="s">
        <v>80</v>
      </c>
      <c r="S2621" t="s">
        <v>1028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>
        <f>HYPERLINK("https://hotelmonitor-cachepage.eclerx.com/savepage/tk_15442500216765785_sr_2150.html","info")</f>
        <v/>
      </c>
      <c r="AA2621" t="n">
        <v>-6797502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89</v>
      </c>
      <c r="AO2621" t="s">
        <v>432</v>
      </c>
      <c r="AP2621" t="n">
        <v>74</v>
      </c>
      <c r="AQ2621" t="s">
        <v>91</v>
      </c>
      <c r="AR2621" t="s">
        <v>71</v>
      </c>
      <c r="AS2621" t="s"/>
      <c r="AT2621" t="s">
        <v>93</v>
      </c>
      <c r="AU2621" t="s"/>
      <c r="AV2621" t="s"/>
      <c r="AW2621" t="s"/>
      <c r="AX2621" t="s"/>
      <c r="AY2621" t="n">
        <v>6797502</v>
      </c>
      <c r="AZ2621" t="s"/>
      <c r="BA2621" t="s"/>
      <c r="BB2621" t="n">
        <v>248498</v>
      </c>
      <c r="BC2621" t="n">
        <v>98.81964504718781</v>
      </c>
      <c r="BD2621" t="n">
        <v>8.040325780772687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95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3724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2044.74</v>
      </c>
      <c r="L2622" t="s">
        <v>77</v>
      </c>
      <c r="M2622" t="s"/>
      <c r="N2622" t="s">
        <v>568</v>
      </c>
      <c r="O2622" t="s">
        <v>79</v>
      </c>
      <c r="P2622" t="s">
        <v>3724</v>
      </c>
      <c r="Q2622" t="s"/>
      <c r="R2622" t="s">
        <v>80</v>
      </c>
      <c r="S2622" t="s">
        <v>3739</v>
      </c>
      <c r="T2622" t="s">
        <v>82</v>
      </c>
      <c r="U2622" t="s">
        <v>83</v>
      </c>
      <c r="V2622" t="s">
        <v>84</v>
      </c>
      <c r="W2622" t="s">
        <v>105</v>
      </c>
      <c r="X2622" t="s"/>
      <c r="Y2622" t="s">
        <v>86</v>
      </c>
      <c r="Z2622">
        <f>HYPERLINK("https://hotelmonitor-cachepage.eclerx.com/savepage/tk_15442500216765785_sr_2150.html","info")</f>
        <v/>
      </c>
      <c r="AA2622" t="n">
        <v>-6797502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89</v>
      </c>
      <c r="AO2622" t="s">
        <v>3740</v>
      </c>
      <c r="AP2622" t="n">
        <v>74</v>
      </c>
      <c r="AQ2622" t="s">
        <v>91</v>
      </c>
      <c r="AR2622" t="s">
        <v>71</v>
      </c>
      <c r="AS2622" t="s"/>
      <c r="AT2622" t="s">
        <v>93</v>
      </c>
      <c r="AU2622" t="s"/>
      <c r="AV2622" t="s"/>
      <c r="AW2622" t="s"/>
      <c r="AX2622" t="s"/>
      <c r="AY2622" t="n">
        <v>6797502</v>
      </c>
      <c r="AZ2622" t="s"/>
      <c r="BA2622" t="s"/>
      <c r="BB2622" t="n">
        <v>248498</v>
      </c>
      <c r="BC2622" t="n">
        <v>98.81964504718781</v>
      </c>
      <c r="BD2622" t="n">
        <v>8.040325780772687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95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3724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2188.55</v>
      </c>
      <c r="L2623" t="s">
        <v>77</v>
      </c>
      <c r="M2623" t="s"/>
      <c r="N2623" t="s">
        <v>568</v>
      </c>
      <c r="O2623" t="s">
        <v>79</v>
      </c>
      <c r="P2623" t="s">
        <v>3724</v>
      </c>
      <c r="Q2623" t="s"/>
      <c r="R2623" t="s">
        <v>80</v>
      </c>
      <c r="S2623" t="s">
        <v>1043</v>
      </c>
      <c r="T2623" t="s">
        <v>82</v>
      </c>
      <c r="U2623" t="s">
        <v>83</v>
      </c>
      <c r="V2623" t="s">
        <v>84</v>
      </c>
      <c r="W2623" t="s">
        <v>105</v>
      </c>
      <c r="X2623" t="s"/>
      <c r="Y2623" t="s">
        <v>86</v>
      </c>
      <c r="Z2623">
        <f>HYPERLINK("https://hotelmonitor-cachepage.eclerx.com/savepage/tk_15442500216765785_sr_2150.html","info")</f>
        <v/>
      </c>
      <c r="AA2623" t="n">
        <v>-6797502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89</v>
      </c>
      <c r="AO2623" t="s">
        <v>1125</v>
      </c>
      <c r="AP2623" t="n">
        <v>74</v>
      </c>
      <c r="AQ2623" t="s">
        <v>91</v>
      </c>
      <c r="AR2623" t="s">
        <v>71</v>
      </c>
      <c r="AS2623" t="s"/>
      <c r="AT2623" t="s">
        <v>93</v>
      </c>
      <c r="AU2623" t="s"/>
      <c r="AV2623" t="s"/>
      <c r="AW2623" t="s"/>
      <c r="AX2623" t="s"/>
      <c r="AY2623" t="n">
        <v>6797502</v>
      </c>
      <c r="AZ2623" t="s"/>
      <c r="BA2623" t="s"/>
      <c r="BB2623" t="n">
        <v>248498</v>
      </c>
      <c r="BC2623" t="n">
        <v>98.81964504718781</v>
      </c>
      <c r="BD2623" t="n">
        <v>8.040325780772687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95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3741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402.99</v>
      </c>
      <c r="L2624" t="s">
        <v>77</v>
      </c>
      <c r="M2624" t="s"/>
      <c r="N2624" t="s">
        <v>1726</v>
      </c>
      <c r="O2624" t="s">
        <v>79</v>
      </c>
      <c r="P2624" t="s">
        <v>3741</v>
      </c>
      <c r="Q2624" t="s"/>
      <c r="R2624" t="s">
        <v>80</v>
      </c>
      <c r="S2624" t="s">
        <v>3742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HYPERLINK("https://hotelmonitor-cachepage.eclerx.com/savepage/tk_15442509884913876_sr_2150.html","info")</f>
        <v/>
      </c>
      <c r="AA2624" t="n">
        <v>-5005169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89</v>
      </c>
      <c r="AO2624" t="s">
        <v>3743</v>
      </c>
      <c r="AP2624" t="n">
        <v>446</v>
      </c>
      <c r="AQ2624" t="s">
        <v>91</v>
      </c>
      <c r="AR2624" t="s">
        <v>71</v>
      </c>
      <c r="AS2624" t="s"/>
      <c r="AT2624" t="s">
        <v>93</v>
      </c>
      <c r="AU2624" t="s"/>
      <c r="AV2624" t="s"/>
      <c r="AW2624" t="s"/>
      <c r="AX2624" t="s"/>
      <c r="AY2624" t="n">
        <v>5005169</v>
      </c>
      <c r="AZ2624" t="s">
        <v>3744</v>
      </c>
      <c r="BA2624" t="s"/>
      <c r="BB2624" t="n">
        <v>1094533</v>
      </c>
      <c r="BC2624" t="n">
        <v>98.9712917804718</v>
      </c>
      <c r="BD2624" t="n">
        <v>7.80315945884697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119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3741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429.29</v>
      </c>
      <c r="L2625" t="s">
        <v>77</v>
      </c>
      <c r="M2625" t="s"/>
      <c r="N2625" t="s">
        <v>1726</v>
      </c>
      <c r="O2625" t="s">
        <v>79</v>
      </c>
      <c r="P2625" t="s">
        <v>3741</v>
      </c>
      <c r="Q2625" t="s"/>
      <c r="R2625" t="s">
        <v>80</v>
      </c>
      <c r="S2625" t="s">
        <v>3745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HYPERLINK("https://hotelmonitor-cachepage.eclerx.com/savepage/tk_15442509884913876_sr_2150.html","info")</f>
        <v/>
      </c>
      <c r="AA2625" t="n">
        <v>-5005169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89</v>
      </c>
      <c r="AO2625" t="s">
        <v>310</v>
      </c>
      <c r="AP2625" t="n">
        <v>446</v>
      </c>
      <c r="AQ2625" t="s">
        <v>91</v>
      </c>
      <c r="AR2625" t="s">
        <v>71</v>
      </c>
      <c r="AS2625" t="s"/>
      <c r="AT2625" t="s">
        <v>93</v>
      </c>
      <c r="AU2625" t="s"/>
      <c r="AV2625" t="s"/>
      <c r="AW2625" t="s"/>
      <c r="AX2625" t="s"/>
      <c r="AY2625" t="n">
        <v>5005169</v>
      </c>
      <c r="AZ2625" t="s">
        <v>3744</v>
      </c>
      <c r="BA2625" t="s"/>
      <c r="BB2625" t="n">
        <v>1094533</v>
      </c>
      <c r="BC2625" t="n">
        <v>98.9712917804718</v>
      </c>
      <c r="BD2625" t="n">
        <v>7.80315945884697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119</v>
      </c>
    </row>
    <row r="2626" spans="1:70">
      <c r="A2626" t="s">
        <v>145</v>
      </c>
      <c r="B2626" t="s">
        <v>71</v>
      </c>
      <c r="C2626" t="s">
        <v>72</v>
      </c>
      <c r="D2626" t="n">
        <v>2</v>
      </c>
      <c r="E2626" t="s">
        <v>1941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3791.07</v>
      </c>
      <c r="L2626" t="s">
        <v>77</v>
      </c>
      <c r="M2626" t="s"/>
      <c r="N2626" t="s">
        <v>1942</v>
      </c>
      <c r="O2626" t="s">
        <v>79</v>
      </c>
      <c r="P2626" t="s">
        <v>1941</v>
      </c>
      <c r="Q2626" t="s"/>
      <c r="R2626" t="s">
        <v>80</v>
      </c>
      <c r="S2626" t="s">
        <v>1579</v>
      </c>
      <c r="T2626" t="s">
        <v>82</v>
      </c>
      <c r="U2626" t="s">
        <v>83</v>
      </c>
      <c r="V2626" t="s">
        <v>84</v>
      </c>
      <c r="W2626" t="s">
        <v>105</v>
      </c>
      <c r="X2626" t="s"/>
      <c r="Y2626" t="s">
        <v>86</v>
      </c>
      <c r="Z2626">
        <f>HYPERLINK("https://hotelmonitor-cachepage.eclerx.com/savepage/tk_15442514491946049_sr_2150.html","info")</f>
        <v/>
      </c>
      <c r="AA2626" t="n">
        <v>-5005178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522</v>
      </c>
      <c r="AQ2626" t="s">
        <v>91</v>
      </c>
      <c r="AR2626" t="s">
        <v>92</v>
      </c>
      <c r="AS2626" t="s"/>
      <c r="AT2626" t="s">
        <v>93</v>
      </c>
      <c r="AU2626" t="s"/>
      <c r="AV2626" t="s"/>
      <c r="AW2626" t="s"/>
      <c r="AX2626" t="s"/>
      <c r="AY2626" t="n">
        <v>5005178</v>
      </c>
      <c r="AZ2626" t="s">
        <v>1943</v>
      </c>
      <c r="BA2626" t="s"/>
      <c r="BB2626" t="n">
        <v>648291</v>
      </c>
      <c r="BC2626" t="n">
        <v>98.98721873760221</v>
      </c>
      <c r="BD2626" t="n">
        <v>7.78261214859752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119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3746</v>
      </c>
      <c r="F2627" t="n">
        <v>3595111</v>
      </c>
      <c r="G2627" t="s">
        <v>74</v>
      </c>
      <c r="H2627" t="s">
        <v>75</v>
      </c>
      <c r="I2627" t="s"/>
      <c r="J2627" t="s">
        <v>76</v>
      </c>
      <c r="K2627" t="n">
        <v>1051.41</v>
      </c>
      <c r="L2627" t="s">
        <v>77</v>
      </c>
      <c r="M2627" t="s"/>
      <c r="N2627" t="s">
        <v>3747</v>
      </c>
      <c r="O2627" t="s">
        <v>79</v>
      </c>
      <c r="P2627" t="s">
        <v>3748</v>
      </c>
      <c r="Q2627" t="s"/>
      <c r="R2627" t="s">
        <v>115</v>
      </c>
      <c r="S2627" t="s">
        <v>3749</v>
      </c>
      <c r="T2627" t="s">
        <v>82</v>
      </c>
      <c r="U2627" t="s">
        <v>83</v>
      </c>
      <c r="V2627" t="s">
        <v>84</v>
      </c>
      <c r="W2627" t="s">
        <v>105</v>
      </c>
      <c r="X2627" t="s"/>
      <c r="Y2627" t="s">
        <v>86</v>
      </c>
      <c r="Z2627">
        <f>HYPERLINK("https://hotelmonitor-cachepage.eclerx.com/savepage/tk_1544250572419348_sr_2150.html","info")</f>
        <v/>
      </c>
      <c r="AA2627" t="n">
        <v>235267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89</v>
      </c>
      <c r="AO2627" t="s">
        <v>935</v>
      </c>
      <c r="AP2627" t="n">
        <v>312</v>
      </c>
      <c r="AQ2627" t="s">
        <v>91</v>
      </c>
      <c r="AR2627" t="s">
        <v>92</v>
      </c>
      <c r="AS2627" t="s"/>
      <c r="AT2627" t="s">
        <v>93</v>
      </c>
      <c r="AU2627" t="s"/>
      <c r="AV2627" t="s"/>
      <c r="AW2627" t="s"/>
      <c r="AX2627" t="s"/>
      <c r="AY2627" t="n">
        <v>2994946</v>
      </c>
      <c r="AZ2627" t="s">
        <v>3750</v>
      </c>
      <c r="BA2627" t="s"/>
      <c r="BB2627" t="n">
        <v>247606</v>
      </c>
      <c r="BC2627" t="n">
        <v>98.81386566162109</v>
      </c>
      <c r="BD2627" t="n">
        <v>8.046115875244141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95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3746</v>
      </c>
      <c r="F2628" t="n">
        <v>3595111</v>
      </c>
      <c r="G2628" t="s">
        <v>74</v>
      </c>
      <c r="H2628" t="s">
        <v>75</v>
      </c>
      <c r="I2628" t="s"/>
      <c r="J2628" t="s">
        <v>76</v>
      </c>
      <c r="K2628" t="n">
        <v>1261.68</v>
      </c>
      <c r="L2628" t="s">
        <v>77</v>
      </c>
      <c r="M2628" t="s"/>
      <c r="N2628" t="s">
        <v>1729</v>
      </c>
      <c r="O2628" t="s">
        <v>79</v>
      </c>
      <c r="P2628" t="s">
        <v>3748</v>
      </c>
      <c r="Q2628" t="s"/>
      <c r="R2628" t="s">
        <v>115</v>
      </c>
      <c r="S2628" t="s">
        <v>3751</v>
      </c>
      <c r="T2628" t="s">
        <v>82</v>
      </c>
      <c r="U2628" t="s">
        <v>83</v>
      </c>
      <c r="V2628" t="s">
        <v>84</v>
      </c>
      <c r="W2628" t="s">
        <v>105</v>
      </c>
      <c r="X2628" t="s"/>
      <c r="Y2628" t="s">
        <v>86</v>
      </c>
      <c r="Z2628">
        <f>HYPERLINK("https://hotelmonitor-cachepage.eclerx.com/savepage/tk_1544250572419348_sr_2150.html","info")</f>
        <v/>
      </c>
      <c r="AA2628" t="n">
        <v>235267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312</v>
      </c>
      <c r="AQ2628" t="s">
        <v>91</v>
      </c>
      <c r="AR2628" t="s">
        <v>92</v>
      </c>
      <c r="AS2628" t="s"/>
      <c r="AT2628" t="s">
        <v>93</v>
      </c>
      <c r="AU2628" t="s"/>
      <c r="AV2628" t="s"/>
      <c r="AW2628" t="s"/>
      <c r="AX2628" t="s"/>
      <c r="AY2628" t="n">
        <v>2994946</v>
      </c>
      <c r="AZ2628" t="s">
        <v>3750</v>
      </c>
      <c r="BA2628" t="s"/>
      <c r="BB2628" t="n">
        <v>247606</v>
      </c>
      <c r="BC2628" t="n">
        <v>98.81386566162109</v>
      </c>
      <c r="BD2628" t="n">
        <v>8.046115875244141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95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3746</v>
      </c>
      <c r="F2629" t="n">
        <v>3595111</v>
      </c>
      <c r="G2629" t="s">
        <v>74</v>
      </c>
      <c r="H2629" t="s">
        <v>75</v>
      </c>
      <c r="I2629" t="s"/>
      <c r="J2629" t="s">
        <v>76</v>
      </c>
      <c r="K2629" t="n">
        <v>1347.02</v>
      </c>
      <c r="L2629" t="s">
        <v>77</v>
      </c>
      <c r="M2629" t="s"/>
      <c r="N2629" t="s">
        <v>3747</v>
      </c>
      <c r="O2629" t="s">
        <v>79</v>
      </c>
      <c r="P2629" t="s">
        <v>3748</v>
      </c>
      <c r="Q2629" t="s"/>
      <c r="R2629" t="s">
        <v>115</v>
      </c>
      <c r="S2629" t="s">
        <v>3752</v>
      </c>
      <c r="T2629" t="s">
        <v>82</v>
      </c>
      <c r="U2629" t="s">
        <v>83</v>
      </c>
      <c r="V2629" t="s">
        <v>84</v>
      </c>
      <c r="W2629" t="s">
        <v>105</v>
      </c>
      <c r="X2629" t="s"/>
      <c r="Y2629" t="s">
        <v>86</v>
      </c>
      <c r="Z2629">
        <f>HYPERLINK("https://hotelmonitor-cachepage.eclerx.com/savepage/tk_1544250572419348_sr_2150.html","info")</f>
        <v/>
      </c>
      <c r="AA2629" t="n">
        <v>235267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89</v>
      </c>
      <c r="AO2629" t="s">
        <v>3753</v>
      </c>
      <c r="AP2629" t="n">
        <v>312</v>
      </c>
      <c r="AQ2629" t="s">
        <v>91</v>
      </c>
      <c r="AR2629" t="s">
        <v>71</v>
      </c>
      <c r="AS2629" t="s"/>
      <c r="AT2629" t="s">
        <v>93</v>
      </c>
      <c r="AU2629" t="s"/>
      <c r="AV2629" t="s"/>
      <c r="AW2629" t="s"/>
      <c r="AX2629" t="s"/>
      <c r="AY2629" t="n">
        <v>2994946</v>
      </c>
      <c r="AZ2629" t="s">
        <v>3750</v>
      </c>
      <c r="BA2629" t="s"/>
      <c r="BB2629" t="n">
        <v>247606</v>
      </c>
      <c r="BC2629" t="n">
        <v>98.81386566162109</v>
      </c>
      <c r="BD2629" t="n">
        <v>8.046115875244141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95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3746</v>
      </c>
      <c r="F2630" t="n">
        <v>3595111</v>
      </c>
      <c r="G2630" t="s">
        <v>74</v>
      </c>
      <c r="H2630" t="s">
        <v>75</v>
      </c>
      <c r="I2630" t="s"/>
      <c r="J2630" t="s">
        <v>76</v>
      </c>
      <c r="K2630" t="n">
        <v>1347.02</v>
      </c>
      <c r="L2630" t="s">
        <v>77</v>
      </c>
      <c r="M2630" t="s"/>
      <c r="N2630" t="s">
        <v>3747</v>
      </c>
      <c r="O2630" t="s">
        <v>79</v>
      </c>
      <c r="P2630" t="s">
        <v>3748</v>
      </c>
      <c r="Q2630" t="s"/>
      <c r="R2630" t="s">
        <v>115</v>
      </c>
      <c r="S2630" t="s">
        <v>3752</v>
      </c>
      <c r="T2630" t="s">
        <v>82</v>
      </c>
      <c r="U2630" t="s">
        <v>83</v>
      </c>
      <c r="V2630" t="s">
        <v>84</v>
      </c>
      <c r="W2630" t="s">
        <v>105</v>
      </c>
      <c r="X2630" t="s"/>
      <c r="Y2630" t="s">
        <v>86</v>
      </c>
      <c r="Z2630">
        <f>HYPERLINK("https://hotelmonitor-cachepage.eclerx.com/savepage/tk_1544250572419348_sr_2150.html","info")</f>
        <v/>
      </c>
      <c r="AA2630" t="n">
        <v>235267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89</v>
      </c>
      <c r="AO2630" t="s">
        <v>3753</v>
      </c>
      <c r="AP2630" t="n">
        <v>312</v>
      </c>
      <c r="AQ2630" t="s">
        <v>91</v>
      </c>
      <c r="AR2630" t="s">
        <v>261</v>
      </c>
      <c r="AS2630" t="s"/>
      <c r="AT2630" t="s">
        <v>93</v>
      </c>
      <c r="AU2630" t="s"/>
      <c r="AV2630" t="s"/>
      <c r="AW2630" t="s"/>
      <c r="AX2630" t="s"/>
      <c r="AY2630" t="n">
        <v>2994946</v>
      </c>
      <c r="AZ2630" t="s">
        <v>3750</v>
      </c>
      <c r="BA2630" t="s"/>
      <c r="BB2630" t="n">
        <v>247606</v>
      </c>
      <c r="BC2630" t="n">
        <v>98.81386566162109</v>
      </c>
      <c r="BD2630" t="n">
        <v>8.046115875244141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95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3746</v>
      </c>
      <c r="F2631" t="n">
        <v>3595111</v>
      </c>
      <c r="G2631" t="s">
        <v>74</v>
      </c>
      <c r="H2631" t="s">
        <v>75</v>
      </c>
      <c r="I2631" t="s"/>
      <c r="J2631" t="s">
        <v>76</v>
      </c>
      <c r="K2631" t="n">
        <v>1489.84</v>
      </c>
      <c r="L2631" t="s">
        <v>77</v>
      </c>
      <c r="M2631" t="s"/>
      <c r="N2631" t="s">
        <v>3747</v>
      </c>
      <c r="O2631" t="s">
        <v>79</v>
      </c>
      <c r="P2631" t="s">
        <v>3748</v>
      </c>
      <c r="Q2631" t="s"/>
      <c r="R2631" t="s">
        <v>115</v>
      </c>
      <c r="S2631" t="s">
        <v>3754</v>
      </c>
      <c r="T2631" t="s">
        <v>82</v>
      </c>
      <c r="U2631" t="s">
        <v>83</v>
      </c>
      <c r="V2631" t="s">
        <v>84</v>
      </c>
      <c r="W2631" t="s">
        <v>105</v>
      </c>
      <c r="X2631" t="s"/>
      <c r="Y2631" t="s">
        <v>86</v>
      </c>
      <c r="Z2631">
        <f>HYPERLINK("https://hotelmonitor-cachepage.eclerx.com/savepage/tk_1544250572419348_sr_2150.html","info")</f>
        <v/>
      </c>
      <c r="AA2631" t="n">
        <v>235267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89</v>
      </c>
      <c r="AO2631" t="s">
        <v>3755</v>
      </c>
      <c r="AP2631" t="n">
        <v>312</v>
      </c>
      <c r="AQ2631" t="s">
        <v>91</v>
      </c>
      <c r="AR2631" t="s">
        <v>1111</v>
      </c>
      <c r="AS2631" t="s"/>
      <c r="AT2631" t="s">
        <v>93</v>
      </c>
      <c r="AU2631" t="s"/>
      <c r="AV2631" t="s"/>
      <c r="AW2631" t="s"/>
      <c r="AX2631" t="s"/>
      <c r="AY2631" t="n">
        <v>2994946</v>
      </c>
      <c r="AZ2631" t="s">
        <v>3750</v>
      </c>
      <c r="BA2631" t="s"/>
      <c r="BB2631" t="n">
        <v>247606</v>
      </c>
      <c r="BC2631" t="n">
        <v>98.81386566162109</v>
      </c>
      <c r="BD2631" t="n">
        <v>8.046115875244141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95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3746</v>
      </c>
      <c r="F2632" t="n">
        <v>3595111</v>
      </c>
      <c r="G2632" t="s">
        <v>74</v>
      </c>
      <c r="H2632" t="s">
        <v>75</v>
      </c>
      <c r="I2632" t="s"/>
      <c r="J2632" t="s">
        <v>76</v>
      </c>
      <c r="K2632" t="n">
        <v>1616.43</v>
      </c>
      <c r="L2632" t="s">
        <v>77</v>
      </c>
      <c r="M2632" t="s"/>
      <c r="N2632" t="s">
        <v>3756</v>
      </c>
      <c r="O2632" t="s">
        <v>79</v>
      </c>
      <c r="P2632" t="s">
        <v>3748</v>
      </c>
      <c r="Q2632" t="s"/>
      <c r="R2632" t="s">
        <v>115</v>
      </c>
      <c r="S2632" t="s">
        <v>3757</v>
      </c>
      <c r="T2632" t="s">
        <v>82</v>
      </c>
      <c r="U2632" t="s">
        <v>83</v>
      </c>
      <c r="V2632" t="s">
        <v>84</v>
      </c>
      <c r="W2632" t="s">
        <v>105</v>
      </c>
      <c r="X2632" t="s"/>
      <c r="Y2632" t="s">
        <v>86</v>
      </c>
      <c r="Z2632">
        <f>HYPERLINK("https://hotelmonitor-cachepage.eclerx.com/savepage/tk_1544250572419348_sr_2150.html","info")</f>
        <v/>
      </c>
      <c r="AA2632" t="n">
        <v>235267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89</v>
      </c>
      <c r="AO2632" t="s">
        <v>3758</v>
      </c>
      <c r="AP2632" t="n">
        <v>312</v>
      </c>
      <c r="AQ2632" t="s">
        <v>91</v>
      </c>
      <c r="AR2632" t="s">
        <v>71</v>
      </c>
      <c r="AS2632" t="s"/>
      <c r="AT2632" t="s">
        <v>93</v>
      </c>
      <c r="AU2632" t="s"/>
      <c r="AV2632" t="s"/>
      <c r="AW2632" t="s"/>
      <c r="AX2632" t="s"/>
      <c r="AY2632" t="n">
        <v>2994946</v>
      </c>
      <c r="AZ2632" t="s">
        <v>3750</v>
      </c>
      <c r="BA2632" t="s"/>
      <c r="BB2632" t="n">
        <v>247606</v>
      </c>
      <c r="BC2632" t="n">
        <v>98.81386566162109</v>
      </c>
      <c r="BD2632" t="n">
        <v>8.046115875244141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95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3746</v>
      </c>
      <c r="F2633" t="n">
        <v>3595111</v>
      </c>
      <c r="G2633" t="s">
        <v>74</v>
      </c>
      <c r="H2633" t="s">
        <v>75</v>
      </c>
      <c r="I2633" t="s"/>
      <c r="J2633" t="s">
        <v>76</v>
      </c>
      <c r="K2633" t="n">
        <v>1616.43</v>
      </c>
      <c r="L2633" t="s">
        <v>77</v>
      </c>
      <c r="M2633" t="s"/>
      <c r="N2633" t="s">
        <v>3756</v>
      </c>
      <c r="O2633" t="s">
        <v>79</v>
      </c>
      <c r="P2633" t="s">
        <v>3748</v>
      </c>
      <c r="Q2633" t="s"/>
      <c r="R2633" t="s">
        <v>115</v>
      </c>
      <c r="S2633" t="s">
        <v>3757</v>
      </c>
      <c r="T2633" t="s">
        <v>82</v>
      </c>
      <c r="U2633" t="s">
        <v>83</v>
      </c>
      <c r="V2633" t="s">
        <v>84</v>
      </c>
      <c r="W2633" t="s">
        <v>105</v>
      </c>
      <c r="X2633" t="s"/>
      <c r="Y2633" t="s">
        <v>86</v>
      </c>
      <c r="Z2633">
        <f>HYPERLINK("https://hotelmonitor-cachepage.eclerx.com/savepage/tk_1544250572419348_sr_2150.html","info")</f>
        <v/>
      </c>
      <c r="AA2633" t="n">
        <v>235267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89</v>
      </c>
      <c r="AO2633" t="s">
        <v>3758</v>
      </c>
      <c r="AP2633" t="n">
        <v>312</v>
      </c>
      <c r="AQ2633" t="s">
        <v>91</v>
      </c>
      <c r="AR2633" t="s">
        <v>261</v>
      </c>
      <c r="AS2633" t="s"/>
      <c r="AT2633" t="s">
        <v>93</v>
      </c>
      <c r="AU2633" t="s"/>
      <c r="AV2633" t="s"/>
      <c r="AW2633" t="s"/>
      <c r="AX2633" t="s"/>
      <c r="AY2633" t="n">
        <v>2994946</v>
      </c>
      <c r="AZ2633" t="s">
        <v>3750</v>
      </c>
      <c r="BA2633" t="s"/>
      <c r="BB2633" t="n">
        <v>247606</v>
      </c>
      <c r="BC2633" t="n">
        <v>98.81386566162109</v>
      </c>
      <c r="BD2633" t="n">
        <v>8.046115875244141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95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3746</v>
      </c>
      <c r="F2634" t="n">
        <v>3595111</v>
      </c>
      <c r="G2634" t="s">
        <v>74</v>
      </c>
      <c r="H2634" t="s">
        <v>75</v>
      </c>
      <c r="I2634" t="s"/>
      <c r="J2634" t="s">
        <v>76</v>
      </c>
      <c r="K2634" t="n">
        <v>1646.66</v>
      </c>
      <c r="L2634" t="s">
        <v>77</v>
      </c>
      <c r="M2634" t="s"/>
      <c r="N2634" t="s">
        <v>444</v>
      </c>
      <c r="O2634" t="s">
        <v>79</v>
      </c>
      <c r="P2634" t="s">
        <v>3748</v>
      </c>
      <c r="Q2634" t="s"/>
      <c r="R2634" t="s">
        <v>115</v>
      </c>
      <c r="S2634" t="s">
        <v>3759</v>
      </c>
      <c r="T2634" t="s">
        <v>82</v>
      </c>
      <c r="U2634" t="s">
        <v>83</v>
      </c>
      <c r="V2634" t="s">
        <v>84</v>
      </c>
      <c r="W2634" t="s">
        <v>105</v>
      </c>
      <c r="X2634" t="s"/>
      <c r="Y2634" t="s">
        <v>86</v>
      </c>
      <c r="Z2634">
        <f>HYPERLINK("https://hotelmonitor-cachepage.eclerx.com/savepage/tk_1544250572419348_sr_2150.html","info")</f>
        <v/>
      </c>
      <c r="AA2634" t="n">
        <v>235267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89</v>
      </c>
      <c r="AO2634" t="s">
        <v>3760</v>
      </c>
      <c r="AP2634" t="n">
        <v>312</v>
      </c>
      <c r="AQ2634" t="s">
        <v>91</v>
      </c>
      <c r="AR2634" t="s">
        <v>1111</v>
      </c>
      <c r="AS2634" t="s"/>
      <c r="AT2634" t="s">
        <v>93</v>
      </c>
      <c r="AU2634" t="s"/>
      <c r="AV2634" t="s"/>
      <c r="AW2634" t="s"/>
      <c r="AX2634" t="s"/>
      <c r="AY2634" t="n">
        <v>2994946</v>
      </c>
      <c r="AZ2634" t="s">
        <v>3750</v>
      </c>
      <c r="BA2634" t="s"/>
      <c r="BB2634" t="n">
        <v>247606</v>
      </c>
      <c r="BC2634" t="n">
        <v>98.81386566162109</v>
      </c>
      <c r="BD2634" t="n">
        <v>8.046115875244141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95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3746</v>
      </c>
      <c r="F2635" t="n">
        <v>3595111</v>
      </c>
      <c r="G2635" t="s">
        <v>74</v>
      </c>
      <c r="H2635" t="s">
        <v>75</v>
      </c>
      <c r="I2635" t="s"/>
      <c r="J2635" t="s">
        <v>76</v>
      </c>
      <c r="K2635" t="n">
        <v>2104.38</v>
      </c>
      <c r="L2635" t="s">
        <v>77</v>
      </c>
      <c r="M2635" t="s"/>
      <c r="N2635" t="s">
        <v>3747</v>
      </c>
      <c r="O2635" t="s">
        <v>79</v>
      </c>
      <c r="P2635" t="s">
        <v>3748</v>
      </c>
      <c r="Q2635" t="s"/>
      <c r="R2635" t="s">
        <v>115</v>
      </c>
      <c r="S2635" t="s">
        <v>1159</v>
      </c>
      <c r="T2635" t="s">
        <v>82</v>
      </c>
      <c r="U2635" t="s">
        <v>83</v>
      </c>
      <c r="V2635" t="s">
        <v>84</v>
      </c>
      <c r="W2635" t="s">
        <v>105</v>
      </c>
      <c r="X2635" t="s"/>
      <c r="Y2635" t="s">
        <v>86</v>
      </c>
      <c r="Z2635">
        <f>HYPERLINK("https://hotelmonitor-cachepage.eclerx.com/savepage/tk_1544250572419348_sr_2150.html","info")</f>
        <v/>
      </c>
      <c r="AA2635" t="n">
        <v>235267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89</v>
      </c>
      <c r="AO2635" t="s">
        <v>281</v>
      </c>
      <c r="AP2635" t="n">
        <v>312</v>
      </c>
      <c r="AQ2635" t="s">
        <v>91</v>
      </c>
      <c r="AR2635" t="s">
        <v>71</v>
      </c>
      <c r="AS2635" t="s"/>
      <c r="AT2635" t="s">
        <v>93</v>
      </c>
      <c r="AU2635" t="s"/>
      <c r="AV2635" t="s"/>
      <c r="AW2635" t="s"/>
      <c r="AX2635" t="s"/>
      <c r="AY2635" t="n">
        <v>2994946</v>
      </c>
      <c r="AZ2635" t="s">
        <v>3750</v>
      </c>
      <c r="BA2635" t="s"/>
      <c r="BB2635" t="n">
        <v>247606</v>
      </c>
      <c r="BC2635" t="n">
        <v>98.81386566162109</v>
      </c>
      <c r="BD2635" t="n">
        <v>8.046115875244141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95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3746</v>
      </c>
      <c r="F2636" t="n">
        <v>3595111</v>
      </c>
      <c r="G2636" t="s">
        <v>74</v>
      </c>
      <c r="H2636" t="s">
        <v>75</v>
      </c>
      <c r="I2636" t="s"/>
      <c r="J2636" t="s">
        <v>76</v>
      </c>
      <c r="K2636" t="n">
        <v>2104.38</v>
      </c>
      <c r="L2636" t="s">
        <v>77</v>
      </c>
      <c r="M2636" t="s"/>
      <c r="N2636" t="s">
        <v>3747</v>
      </c>
      <c r="O2636" t="s">
        <v>79</v>
      </c>
      <c r="P2636" t="s">
        <v>3748</v>
      </c>
      <c r="Q2636" t="s"/>
      <c r="R2636" t="s">
        <v>115</v>
      </c>
      <c r="S2636" t="s">
        <v>1159</v>
      </c>
      <c r="T2636" t="s">
        <v>82</v>
      </c>
      <c r="U2636" t="s">
        <v>83</v>
      </c>
      <c r="V2636" t="s">
        <v>84</v>
      </c>
      <c r="W2636" t="s">
        <v>105</v>
      </c>
      <c r="X2636" t="s"/>
      <c r="Y2636" t="s">
        <v>86</v>
      </c>
      <c r="Z2636">
        <f>HYPERLINK("https://hotelmonitor-cachepage.eclerx.com/savepage/tk_1544250572419348_sr_2150.html","info")</f>
        <v/>
      </c>
      <c r="AA2636" t="n">
        <v>235267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89</v>
      </c>
      <c r="AO2636" t="s">
        <v>281</v>
      </c>
      <c r="AP2636" t="n">
        <v>312</v>
      </c>
      <c r="AQ2636" t="s">
        <v>91</v>
      </c>
      <c r="AR2636" t="s">
        <v>261</v>
      </c>
      <c r="AS2636" t="s"/>
      <c r="AT2636" t="s">
        <v>93</v>
      </c>
      <c r="AU2636" t="s"/>
      <c r="AV2636" t="s"/>
      <c r="AW2636" t="s"/>
      <c r="AX2636" t="s"/>
      <c r="AY2636" t="n">
        <v>2994946</v>
      </c>
      <c r="AZ2636" t="s">
        <v>3750</v>
      </c>
      <c r="BA2636" t="s"/>
      <c r="BB2636" t="n">
        <v>247606</v>
      </c>
      <c r="BC2636" t="n">
        <v>98.81386566162109</v>
      </c>
      <c r="BD2636" t="n">
        <v>8.046115875244141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95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3746</v>
      </c>
      <c r="F2637" t="n">
        <v>3595111</v>
      </c>
      <c r="G2637" t="s">
        <v>74</v>
      </c>
      <c r="H2637" t="s">
        <v>75</v>
      </c>
      <c r="I2637" t="s"/>
      <c r="J2637" t="s">
        <v>76</v>
      </c>
      <c r="K2637" t="n">
        <v>2124.04</v>
      </c>
      <c r="L2637" t="s">
        <v>77</v>
      </c>
      <c r="M2637" t="s"/>
      <c r="N2637" t="s">
        <v>3747</v>
      </c>
      <c r="O2637" t="s">
        <v>79</v>
      </c>
      <c r="P2637" t="s">
        <v>3748</v>
      </c>
      <c r="Q2637" t="s"/>
      <c r="R2637" t="s">
        <v>115</v>
      </c>
      <c r="S2637" t="s">
        <v>2331</v>
      </c>
      <c r="T2637" t="s">
        <v>82</v>
      </c>
      <c r="U2637" t="s">
        <v>83</v>
      </c>
      <c r="V2637" t="s">
        <v>84</v>
      </c>
      <c r="W2637" t="s">
        <v>105</v>
      </c>
      <c r="X2637" t="s"/>
      <c r="Y2637" t="s">
        <v>86</v>
      </c>
      <c r="Z2637">
        <f>HYPERLINK("https://hotelmonitor-cachepage.eclerx.com/savepage/tk_1544250572419348_sr_2150.html","info")</f>
        <v/>
      </c>
      <c r="AA2637" t="n">
        <v>235267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89</v>
      </c>
      <c r="AO2637" t="s">
        <v>281</v>
      </c>
      <c r="AP2637" t="n">
        <v>312</v>
      </c>
      <c r="AQ2637" t="s">
        <v>91</v>
      </c>
      <c r="AR2637" t="s">
        <v>92</v>
      </c>
      <c r="AS2637" t="s"/>
      <c r="AT2637" t="s">
        <v>93</v>
      </c>
      <c r="AU2637" t="s"/>
      <c r="AV2637" t="s"/>
      <c r="AW2637" t="s"/>
      <c r="AX2637" t="s"/>
      <c r="AY2637" t="n">
        <v>2994946</v>
      </c>
      <c r="AZ2637" t="s">
        <v>3750</v>
      </c>
      <c r="BA2637" t="s"/>
      <c r="BB2637" t="n">
        <v>247606</v>
      </c>
      <c r="BC2637" t="n">
        <v>98.81386566162109</v>
      </c>
      <c r="BD2637" t="n">
        <v>8.046115875244141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95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3746</v>
      </c>
      <c r="F2638" t="n">
        <v>3595111</v>
      </c>
      <c r="G2638" t="s">
        <v>74</v>
      </c>
      <c r="H2638" t="s">
        <v>75</v>
      </c>
      <c r="I2638" t="s"/>
      <c r="J2638" t="s">
        <v>76</v>
      </c>
      <c r="K2638" t="n">
        <v>2148.5</v>
      </c>
      <c r="L2638" t="s">
        <v>77</v>
      </c>
      <c r="M2638" t="s"/>
      <c r="N2638" t="s">
        <v>3747</v>
      </c>
      <c r="O2638" t="s">
        <v>79</v>
      </c>
      <c r="P2638" t="s">
        <v>3748</v>
      </c>
      <c r="Q2638" t="s"/>
      <c r="R2638" t="s">
        <v>115</v>
      </c>
      <c r="S2638" t="s">
        <v>3761</v>
      </c>
      <c r="T2638" t="s">
        <v>82</v>
      </c>
      <c r="U2638" t="s">
        <v>83</v>
      </c>
      <c r="V2638" t="s">
        <v>84</v>
      </c>
      <c r="W2638" t="s">
        <v>105</v>
      </c>
      <c r="X2638" t="s"/>
      <c r="Y2638" t="s">
        <v>86</v>
      </c>
      <c r="Z2638">
        <f>HYPERLINK("https://hotelmonitor-cachepage.eclerx.com/savepage/tk_1544250572419348_sr_2150.html","info")</f>
        <v/>
      </c>
      <c r="AA2638" t="n">
        <v>235267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89</v>
      </c>
      <c r="AO2638" t="s">
        <v>3762</v>
      </c>
      <c r="AP2638" t="n">
        <v>312</v>
      </c>
      <c r="AQ2638" t="s">
        <v>91</v>
      </c>
      <c r="AR2638" t="s">
        <v>1111</v>
      </c>
      <c r="AS2638" t="s"/>
      <c r="AT2638" t="s">
        <v>93</v>
      </c>
      <c r="AU2638" t="s"/>
      <c r="AV2638" t="s"/>
      <c r="AW2638" t="s"/>
      <c r="AX2638" t="s"/>
      <c r="AY2638" t="n">
        <v>2994946</v>
      </c>
      <c r="AZ2638" t="s">
        <v>3750</v>
      </c>
      <c r="BA2638" t="s"/>
      <c r="BB2638" t="n">
        <v>247606</v>
      </c>
      <c r="BC2638" t="n">
        <v>98.81386566162109</v>
      </c>
      <c r="BD2638" t="n">
        <v>8.046115875244141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95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3746</v>
      </c>
      <c r="F2639" t="n">
        <v>3595111</v>
      </c>
      <c r="G2639" t="s">
        <v>74</v>
      </c>
      <c r="H2639" t="s">
        <v>75</v>
      </c>
      <c r="I2639" t="s"/>
      <c r="J2639" t="s">
        <v>76</v>
      </c>
      <c r="K2639" t="n">
        <v>2305.33</v>
      </c>
      <c r="L2639" t="s">
        <v>77</v>
      </c>
      <c r="M2639" t="s"/>
      <c r="N2639" t="s">
        <v>444</v>
      </c>
      <c r="O2639" t="s">
        <v>79</v>
      </c>
      <c r="P2639" t="s">
        <v>3748</v>
      </c>
      <c r="Q2639" t="s"/>
      <c r="R2639" t="s">
        <v>115</v>
      </c>
      <c r="S2639" t="s">
        <v>3763</v>
      </c>
      <c r="T2639" t="s">
        <v>82</v>
      </c>
      <c r="U2639" t="s">
        <v>83</v>
      </c>
      <c r="V2639" t="s">
        <v>84</v>
      </c>
      <c r="W2639" t="s">
        <v>105</v>
      </c>
      <c r="X2639" t="s"/>
      <c r="Y2639" t="s">
        <v>86</v>
      </c>
      <c r="Z2639">
        <f>HYPERLINK("https://hotelmonitor-cachepage.eclerx.com/savepage/tk_1544250572419348_sr_2150.html","info")</f>
        <v/>
      </c>
      <c r="AA2639" t="n">
        <v>235267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89</v>
      </c>
      <c r="AO2639" t="s">
        <v>3764</v>
      </c>
      <c r="AP2639" t="n">
        <v>312</v>
      </c>
      <c r="AQ2639" t="s">
        <v>91</v>
      </c>
      <c r="AR2639" t="s">
        <v>1111</v>
      </c>
      <c r="AS2639" t="s"/>
      <c r="AT2639" t="s">
        <v>93</v>
      </c>
      <c r="AU2639" t="s"/>
      <c r="AV2639" t="s"/>
      <c r="AW2639" t="s"/>
      <c r="AX2639" t="s"/>
      <c r="AY2639" t="n">
        <v>2994946</v>
      </c>
      <c r="AZ2639" t="s">
        <v>3750</v>
      </c>
      <c r="BA2639" t="s"/>
      <c r="BB2639" t="n">
        <v>247606</v>
      </c>
      <c r="BC2639" t="n">
        <v>98.81386566162109</v>
      </c>
      <c r="BD2639" t="n">
        <v>8.046115875244141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95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3746</v>
      </c>
      <c r="F2640" t="n">
        <v>3595111</v>
      </c>
      <c r="G2640" t="s">
        <v>74</v>
      </c>
      <c r="H2640" t="s">
        <v>75</v>
      </c>
      <c r="I2640" t="s"/>
      <c r="J2640" t="s">
        <v>76</v>
      </c>
      <c r="K2640" t="n">
        <v>2377.1</v>
      </c>
      <c r="L2640" t="s">
        <v>77</v>
      </c>
      <c r="M2640" t="s"/>
      <c r="N2640" t="s">
        <v>3756</v>
      </c>
      <c r="O2640" t="s">
        <v>79</v>
      </c>
      <c r="P2640" t="s">
        <v>3748</v>
      </c>
      <c r="Q2640" t="s"/>
      <c r="R2640" t="s">
        <v>115</v>
      </c>
      <c r="S2640" t="s">
        <v>3765</v>
      </c>
      <c r="T2640" t="s">
        <v>82</v>
      </c>
      <c r="U2640" t="s">
        <v>83</v>
      </c>
      <c r="V2640" t="s">
        <v>84</v>
      </c>
      <c r="W2640" t="s">
        <v>105</v>
      </c>
      <c r="X2640" t="s"/>
      <c r="Y2640" t="s">
        <v>86</v>
      </c>
      <c r="Z2640">
        <f>HYPERLINK("https://hotelmonitor-cachepage.eclerx.com/savepage/tk_1544250572419348_sr_2150.html","info")</f>
        <v/>
      </c>
      <c r="AA2640" t="n">
        <v>235267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89</v>
      </c>
      <c r="AO2640" t="s">
        <v>1357</v>
      </c>
      <c r="AP2640" t="n">
        <v>312</v>
      </c>
      <c r="AQ2640" t="s">
        <v>91</v>
      </c>
      <c r="AR2640" t="s">
        <v>71</v>
      </c>
      <c r="AS2640" t="s"/>
      <c r="AT2640" t="s">
        <v>93</v>
      </c>
      <c r="AU2640" t="s"/>
      <c r="AV2640" t="s"/>
      <c r="AW2640" t="s"/>
      <c r="AX2640" t="s"/>
      <c r="AY2640" t="n">
        <v>2994946</v>
      </c>
      <c r="AZ2640" t="s">
        <v>3750</v>
      </c>
      <c r="BA2640" t="s"/>
      <c r="BB2640" t="n">
        <v>247606</v>
      </c>
      <c r="BC2640" t="n">
        <v>98.81386566162109</v>
      </c>
      <c r="BD2640" t="n">
        <v>8.046115875244141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95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3746</v>
      </c>
      <c r="F2641" t="n">
        <v>3595111</v>
      </c>
      <c r="G2641" t="s">
        <v>74</v>
      </c>
      <c r="H2641" t="s">
        <v>75</v>
      </c>
      <c r="I2641" t="s"/>
      <c r="J2641" t="s">
        <v>76</v>
      </c>
      <c r="K2641" t="n">
        <v>2377.1</v>
      </c>
      <c r="L2641" t="s">
        <v>77</v>
      </c>
      <c r="M2641" t="s"/>
      <c r="N2641" t="s">
        <v>3756</v>
      </c>
      <c r="O2641" t="s">
        <v>79</v>
      </c>
      <c r="P2641" t="s">
        <v>3748</v>
      </c>
      <c r="Q2641" t="s"/>
      <c r="R2641" t="s">
        <v>115</v>
      </c>
      <c r="S2641" t="s">
        <v>3765</v>
      </c>
      <c r="T2641" t="s">
        <v>82</v>
      </c>
      <c r="U2641" t="s">
        <v>83</v>
      </c>
      <c r="V2641" t="s">
        <v>84</v>
      </c>
      <c r="W2641" t="s">
        <v>105</v>
      </c>
      <c r="X2641" t="s"/>
      <c r="Y2641" t="s">
        <v>86</v>
      </c>
      <c r="Z2641">
        <f>HYPERLINK("https://hotelmonitor-cachepage.eclerx.com/savepage/tk_1544250572419348_sr_2150.html","info")</f>
        <v/>
      </c>
      <c r="AA2641" t="n">
        <v>235267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89</v>
      </c>
      <c r="AO2641" t="s">
        <v>1357</v>
      </c>
      <c r="AP2641" t="n">
        <v>312</v>
      </c>
      <c r="AQ2641" t="s">
        <v>91</v>
      </c>
      <c r="AR2641" t="s">
        <v>261</v>
      </c>
      <c r="AS2641" t="s"/>
      <c r="AT2641" t="s">
        <v>93</v>
      </c>
      <c r="AU2641" t="s"/>
      <c r="AV2641" t="s"/>
      <c r="AW2641" t="s"/>
      <c r="AX2641" t="s"/>
      <c r="AY2641" t="n">
        <v>2994946</v>
      </c>
      <c r="AZ2641" t="s">
        <v>3750</v>
      </c>
      <c r="BA2641" t="s"/>
      <c r="BB2641" t="n">
        <v>247606</v>
      </c>
      <c r="BC2641" t="n">
        <v>98.81386566162109</v>
      </c>
      <c r="BD2641" t="n">
        <v>8.046115875244141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95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3746</v>
      </c>
      <c r="F2642" t="n">
        <v>3595111</v>
      </c>
      <c r="G2642" t="s">
        <v>74</v>
      </c>
      <c r="H2642" t="s">
        <v>75</v>
      </c>
      <c r="I2642" t="s"/>
      <c r="J2642" t="s">
        <v>76</v>
      </c>
      <c r="K2642" t="n">
        <v>2525.25</v>
      </c>
      <c r="L2642" t="s">
        <v>77</v>
      </c>
      <c r="M2642" t="s"/>
      <c r="N2642" t="s">
        <v>3756</v>
      </c>
      <c r="O2642" t="s">
        <v>79</v>
      </c>
      <c r="P2642" t="s">
        <v>3748</v>
      </c>
      <c r="Q2642" t="s"/>
      <c r="R2642" t="s">
        <v>115</v>
      </c>
      <c r="S2642" t="s">
        <v>3633</v>
      </c>
      <c r="T2642" t="s">
        <v>82</v>
      </c>
      <c r="U2642" t="s">
        <v>83</v>
      </c>
      <c r="V2642" t="s">
        <v>84</v>
      </c>
      <c r="W2642" t="s">
        <v>105</v>
      </c>
      <c r="X2642" t="s"/>
      <c r="Y2642" t="s">
        <v>86</v>
      </c>
      <c r="Z2642">
        <f>HYPERLINK("https://hotelmonitor-cachepage.eclerx.com/savepage/tk_1544250572419348_sr_2150.html","info")</f>
        <v/>
      </c>
      <c r="AA2642" t="n">
        <v>235267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312</v>
      </c>
      <c r="AQ2642" t="s">
        <v>91</v>
      </c>
      <c r="AR2642" t="s">
        <v>71</v>
      </c>
      <c r="AS2642" t="s"/>
      <c r="AT2642" t="s">
        <v>93</v>
      </c>
      <c r="AU2642" t="s"/>
      <c r="AV2642" t="s"/>
      <c r="AW2642" t="s"/>
      <c r="AX2642" t="s"/>
      <c r="AY2642" t="n">
        <v>2994946</v>
      </c>
      <c r="AZ2642" t="s">
        <v>3750</v>
      </c>
      <c r="BA2642" t="s"/>
      <c r="BB2642" t="n">
        <v>247606</v>
      </c>
      <c r="BC2642" t="n">
        <v>98.81386566162109</v>
      </c>
      <c r="BD2642" t="n">
        <v>8.046115875244141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95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3746</v>
      </c>
      <c r="F2643" t="n">
        <v>3595111</v>
      </c>
      <c r="G2643" t="s">
        <v>74</v>
      </c>
      <c r="H2643" t="s">
        <v>75</v>
      </c>
      <c r="I2643" t="s"/>
      <c r="J2643" t="s">
        <v>76</v>
      </c>
      <c r="K2643" t="n">
        <v>2525.25</v>
      </c>
      <c r="L2643" t="s">
        <v>77</v>
      </c>
      <c r="M2643" t="s"/>
      <c r="N2643" t="s">
        <v>3756</v>
      </c>
      <c r="O2643" t="s">
        <v>79</v>
      </c>
      <c r="P2643" t="s">
        <v>3748</v>
      </c>
      <c r="Q2643" t="s"/>
      <c r="R2643" t="s">
        <v>115</v>
      </c>
      <c r="S2643" t="s">
        <v>3633</v>
      </c>
      <c r="T2643" t="s">
        <v>82</v>
      </c>
      <c r="U2643" t="s">
        <v>83</v>
      </c>
      <c r="V2643" t="s">
        <v>84</v>
      </c>
      <c r="W2643" t="s">
        <v>105</v>
      </c>
      <c r="X2643" t="s"/>
      <c r="Y2643" t="s">
        <v>86</v>
      </c>
      <c r="Z2643">
        <f>HYPERLINK("https://hotelmonitor-cachepage.eclerx.com/savepage/tk_1544250572419348_sr_2150.html","info")</f>
        <v/>
      </c>
      <c r="AA2643" t="n">
        <v>235267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312</v>
      </c>
      <c r="AQ2643" t="s">
        <v>91</v>
      </c>
      <c r="AR2643" t="s">
        <v>261</v>
      </c>
      <c r="AS2643" t="s"/>
      <c r="AT2643" t="s">
        <v>93</v>
      </c>
      <c r="AU2643" t="s"/>
      <c r="AV2643" t="s"/>
      <c r="AW2643" t="s"/>
      <c r="AX2643" t="s"/>
      <c r="AY2643" t="n">
        <v>2994946</v>
      </c>
      <c r="AZ2643" t="s">
        <v>3750</v>
      </c>
      <c r="BA2643" t="s"/>
      <c r="BB2643" t="n">
        <v>247606</v>
      </c>
      <c r="BC2643" t="n">
        <v>98.81386566162109</v>
      </c>
      <c r="BD2643" t="n">
        <v>8.046115875244141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95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3746</v>
      </c>
      <c r="F2644" t="n">
        <v>3595111</v>
      </c>
      <c r="G2644" t="s">
        <v>74</v>
      </c>
      <c r="H2644" t="s">
        <v>75</v>
      </c>
      <c r="I2644" t="s"/>
      <c r="J2644" t="s">
        <v>76</v>
      </c>
      <c r="K2644" t="n">
        <v>2548.86</v>
      </c>
      <c r="L2644" t="s">
        <v>77</v>
      </c>
      <c r="M2644" t="s"/>
      <c r="N2644" t="s">
        <v>1729</v>
      </c>
      <c r="O2644" t="s">
        <v>79</v>
      </c>
      <c r="P2644" t="s">
        <v>3748</v>
      </c>
      <c r="Q2644" t="s"/>
      <c r="R2644" t="s">
        <v>115</v>
      </c>
      <c r="S2644" t="s">
        <v>1352</v>
      </c>
      <c r="T2644" t="s">
        <v>82</v>
      </c>
      <c r="U2644" t="s">
        <v>83</v>
      </c>
      <c r="V2644" t="s">
        <v>84</v>
      </c>
      <c r="W2644" t="s">
        <v>105</v>
      </c>
      <c r="X2644" t="s"/>
      <c r="Y2644" t="s">
        <v>86</v>
      </c>
      <c r="Z2644">
        <f>HYPERLINK("https://hotelmonitor-cachepage.eclerx.com/savepage/tk_1544250572419348_sr_2150.html","info")</f>
        <v/>
      </c>
      <c r="AA2644" t="n">
        <v>235267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312</v>
      </c>
      <c r="AQ2644" t="s">
        <v>91</v>
      </c>
      <c r="AR2644" t="s">
        <v>92</v>
      </c>
      <c r="AS2644" t="s"/>
      <c r="AT2644" t="s">
        <v>93</v>
      </c>
      <c r="AU2644" t="s"/>
      <c r="AV2644" t="s"/>
      <c r="AW2644" t="s"/>
      <c r="AX2644" t="s"/>
      <c r="AY2644" t="n">
        <v>2994946</v>
      </c>
      <c r="AZ2644" t="s">
        <v>3750</v>
      </c>
      <c r="BA2644" t="s"/>
      <c r="BB2644" t="n">
        <v>247606</v>
      </c>
      <c r="BC2644" t="n">
        <v>98.81386566162109</v>
      </c>
      <c r="BD2644" t="n">
        <v>8.046115875244141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95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3766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1263.69</v>
      </c>
      <c r="L2645" t="s">
        <v>77</v>
      </c>
      <c r="M2645" t="s"/>
      <c r="N2645" t="s">
        <v>474</v>
      </c>
      <c r="O2645" t="s">
        <v>79</v>
      </c>
      <c r="P2645" t="s">
        <v>3766</v>
      </c>
      <c r="Q2645" t="s"/>
      <c r="R2645" t="s">
        <v>80</v>
      </c>
      <c r="S2645" t="s">
        <v>659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>
        <f>HYPERLINK("https://hotelmonitor-cachepage.eclerx.com/savepage/tk_1544250759323021_sr_2150.html","info")</f>
        <v/>
      </c>
      <c r="AA2645" t="n">
        <v>-4750947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381</v>
      </c>
      <c r="AQ2645" t="s">
        <v>91</v>
      </c>
      <c r="AR2645" t="s">
        <v>92</v>
      </c>
      <c r="AS2645" t="s"/>
      <c r="AT2645" t="s">
        <v>93</v>
      </c>
      <c r="AU2645" t="s"/>
      <c r="AV2645" t="s"/>
      <c r="AW2645" t="s"/>
      <c r="AX2645" t="s"/>
      <c r="AY2645" t="n">
        <v>4750947</v>
      </c>
      <c r="AZ2645" t="s">
        <v>3767</v>
      </c>
      <c r="BA2645" t="s"/>
      <c r="BB2645" t="n">
        <v>2732728</v>
      </c>
      <c r="BC2645" t="n">
        <v>98.8555314</v>
      </c>
      <c r="BD2645" t="n">
        <v>8.0249823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95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3766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1347.93</v>
      </c>
      <c r="L2646" t="s">
        <v>77</v>
      </c>
      <c r="M2646" t="s"/>
      <c r="N2646" t="s">
        <v>474</v>
      </c>
      <c r="O2646" t="s">
        <v>79</v>
      </c>
      <c r="P2646" t="s">
        <v>3766</v>
      </c>
      <c r="Q2646" t="s"/>
      <c r="R2646" t="s">
        <v>80</v>
      </c>
      <c r="S2646" t="s">
        <v>3108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>
        <f>HYPERLINK("https://hotelmonitor-cachepage.eclerx.com/savepage/tk_1544250759323021_sr_2150.html","info")</f>
        <v/>
      </c>
      <c r="AA2646" t="n">
        <v>-4750947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381</v>
      </c>
      <c r="AQ2646" t="s">
        <v>91</v>
      </c>
      <c r="AR2646" t="s">
        <v>92</v>
      </c>
      <c r="AS2646" t="s"/>
      <c r="AT2646" t="s">
        <v>93</v>
      </c>
      <c r="AU2646" t="s"/>
      <c r="AV2646" t="s"/>
      <c r="AW2646" t="s"/>
      <c r="AX2646" t="s"/>
      <c r="AY2646" t="n">
        <v>4750947</v>
      </c>
      <c r="AZ2646" t="s">
        <v>3767</v>
      </c>
      <c r="BA2646" t="s"/>
      <c r="BB2646" t="n">
        <v>2732728</v>
      </c>
      <c r="BC2646" t="n">
        <v>98.8555314</v>
      </c>
      <c r="BD2646" t="n">
        <v>8.0249823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95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3766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1769.17</v>
      </c>
      <c r="L2647" t="s">
        <v>77</v>
      </c>
      <c r="M2647" t="s"/>
      <c r="N2647" t="s">
        <v>2684</v>
      </c>
      <c r="O2647" t="s">
        <v>79</v>
      </c>
      <c r="P2647" t="s">
        <v>3766</v>
      </c>
      <c r="Q2647" t="s"/>
      <c r="R2647" t="s">
        <v>80</v>
      </c>
      <c r="S2647" t="s">
        <v>1165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>
        <f>HYPERLINK("https://hotelmonitor-cachepage.eclerx.com/savepage/tk_1544250759323021_sr_2150.html","info")</f>
        <v/>
      </c>
      <c r="AA2647" t="n">
        <v>-4750947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381</v>
      </c>
      <c r="AQ2647" t="s">
        <v>91</v>
      </c>
      <c r="AR2647" t="s">
        <v>92</v>
      </c>
      <c r="AS2647" t="s"/>
      <c r="AT2647" t="s">
        <v>93</v>
      </c>
      <c r="AU2647" t="s"/>
      <c r="AV2647" t="s"/>
      <c r="AW2647" t="s"/>
      <c r="AX2647" t="s"/>
      <c r="AY2647" t="n">
        <v>4750947</v>
      </c>
      <c r="AZ2647" t="s">
        <v>3767</v>
      </c>
      <c r="BA2647" t="s"/>
      <c r="BB2647" t="n">
        <v>2732728</v>
      </c>
      <c r="BC2647" t="n">
        <v>98.8555314</v>
      </c>
      <c r="BD2647" t="n">
        <v>8.0249823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95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3766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1887.11</v>
      </c>
      <c r="L2648" t="s">
        <v>77</v>
      </c>
      <c r="M2648" t="s"/>
      <c r="N2648" t="s">
        <v>2684</v>
      </c>
      <c r="O2648" t="s">
        <v>79</v>
      </c>
      <c r="P2648" t="s">
        <v>3766</v>
      </c>
      <c r="Q2648" t="s"/>
      <c r="R2648" t="s">
        <v>80</v>
      </c>
      <c r="S2648" t="s">
        <v>2580</v>
      </c>
      <c r="T2648" t="s">
        <v>82</v>
      </c>
      <c r="U2648" t="s">
        <v>83</v>
      </c>
      <c r="V2648" t="s">
        <v>84</v>
      </c>
      <c r="W2648" t="s">
        <v>85</v>
      </c>
      <c r="X2648" t="s"/>
      <c r="Y2648" t="s">
        <v>86</v>
      </c>
      <c r="Z2648">
        <f>HYPERLINK("https://hotelmonitor-cachepage.eclerx.com/savepage/tk_1544250759323021_sr_2150.html","info")</f>
        <v/>
      </c>
      <c r="AA2648" t="n">
        <v>-4750947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381</v>
      </c>
      <c r="AQ2648" t="s">
        <v>91</v>
      </c>
      <c r="AR2648" t="s">
        <v>92</v>
      </c>
      <c r="AS2648" t="s"/>
      <c r="AT2648" t="s">
        <v>93</v>
      </c>
      <c r="AU2648" t="s"/>
      <c r="AV2648" t="s"/>
      <c r="AW2648" t="s"/>
      <c r="AX2648" t="s"/>
      <c r="AY2648" t="n">
        <v>4750947</v>
      </c>
      <c r="AZ2648" t="s">
        <v>3767</v>
      </c>
      <c r="BA2648" t="s"/>
      <c r="BB2648" t="n">
        <v>2732728</v>
      </c>
      <c r="BC2648" t="n">
        <v>98.8555314</v>
      </c>
      <c r="BD2648" t="n">
        <v>8.0249823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95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1660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424.07</v>
      </c>
      <c r="L2649" t="s">
        <v>77</v>
      </c>
      <c r="M2649" t="s"/>
      <c r="N2649" t="s">
        <v>1661</v>
      </c>
      <c r="O2649" t="s">
        <v>79</v>
      </c>
      <c r="P2649" t="s">
        <v>1660</v>
      </c>
      <c r="Q2649" t="s"/>
      <c r="R2649" t="s">
        <v>80</v>
      </c>
      <c r="S2649" t="s">
        <v>1662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>
        <f>HYPERLINK("https://hotelmonitor-cachepage.eclerx.com/savepage/tk_1544250535586605_sr_2150.html","info")</f>
        <v/>
      </c>
      <c r="AA2649" t="n">
        <v>-4522144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294</v>
      </c>
      <c r="AQ2649" t="s">
        <v>91</v>
      </c>
      <c r="AR2649" t="s">
        <v>92</v>
      </c>
      <c r="AS2649" t="s"/>
      <c r="AT2649" t="s">
        <v>93</v>
      </c>
      <c r="AU2649" t="s"/>
      <c r="AV2649" t="s"/>
      <c r="AW2649" t="s"/>
      <c r="AX2649" t="s"/>
      <c r="AY2649" t="n">
        <v>4522144</v>
      </c>
      <c r="AZ2649" t="s">
        <v>1663</v>
      </c>
      <c r="BA2649" t="s"/>
      <c r="BB2649" t="n">
        <v>2640588</v>
      </c>
      <c r="BC2649" t="n">
        <v>98.9159864276189</v>
      </c>
      <c r="BD2649" t="n">
        <v>8.06234387023455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95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1660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552.5</v>
      </c>
      <c r="L2650" t="s">
        <v>77</v>
      </c>
      <c r="M2650" t="s"/>
      <c r="N2650" t="s">
        <v>1661</v>
      </c>
      <c r="O2650" t="s">
        <v>79</v>
      </c>
      <c r="P2650" t="s">
        <v>1660</v>
      </c>
      <c r="Q2650" t="s"/>
      <c r="R2650" t="s">
        <v>80</v>
      </c>
      <c r="S2650" t="s">
        <v>1664</v>
      </c>
      <c r="T2650" t="s">
        <v>82</v>
      </c>
      <c r="U2650" t="s">
        <v>83</v>
      </c>
      <c r="V2650" t="s">
        <v>84</v>
      </c>
      <c r="W2650" t="s">
        <v>105</v>
      </c>
      <c r="X2650" t="s"/>
      <c r="Y2650" t="s">
        <v>86</v>
      </c>
      <c r="Z2650">
        <f>HYPERLINK("https://hotelmonitor-cachepage.eclerx.com/savepage/tk_1544250535586605_sr_2150.html","info")</f>
        <v/>
      </c>
      <c r="AA2650" t="n">
        <v>-4522144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294</v>
      </c>
      <c r="AQ2650" t="s">
        <v>91</v>
      </c>
      <c r="AR2650" t="s">
        <v>92</v>
      </c>
      <c r="AS2650" t="s"/>
      <c r="AT2650" t="s">
        <v>93</v>
      </c>
      <c r="AU2650" t="s"/>
      <c r="AV2650" t="s"/>
      <c r="AW2650" t="s"/>
      <c r="AX2650" t="s"/>
      <c r="AY2650" t="n">
        <v>4522144</v>
      </c>
      <c r="AZ2650" t="s">
        <v>1663</v>
      </c>
      <c r="BA2650" t="s"/>
      <c r="BB2650" t="n">
        <v>2640588</v>
      </c>
      <c r="BC2650" t="n">
        <v>98.9159864276189</v>
      </c>
      <c r="BD2650" t="n">
        <v>8.06234387023455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95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1660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1041.67</v>
      </c>
      <c r="L2651" t="s">
        <v>77</v>
      </c>
      <c r="M2651" t="s"/>
      <c r="N2651" t="s">
        <v>1665</v>
      </c>
      <c r="O2651" t="s">
        <v>79</v>
      </c>
      <c r="P2651" t="s">
        <v>1660</v>
      </c>
      <c r="Q2651" t="s"/>
      <c r="R2651" t="s">
        <v>80</v>
      </c>
      <c r="S2651" t="s">
        <v>1666</v>
      </c>
      <c r="T2651" t="s">
        <v>82</v>
      </c>
      <c r="U2651" t="s">
        <v>83</v>
      </c>
      <c r="V2651" t="s">
        <v>84</v>
      </c>
      <c r="W2651" t="s">
        <v>105</v>
      </c>
      <c r="X2651" t="s"/>
      <c r="Y2651" t="s">
        <v>86</v>
      </c>
      <c r="Z2651">
        <f>HYPERLINK("https://hotelmonitor-cachepage.eclerx.com/savepage/tk_1544250535586605_sr_2150.html","info")</f>
        <v/>
      </c>
      <c r="AA2651" t="n">
        <v>-4522144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294</v>
      </c>
      <c r="AQ2651" t="s">
        <v>91</v>
      </c>
      <c r="AR2651" t="s">
        <v>92</v>
      </c>
      <c r="AS2651" t="s"/>
      <c r="AT2651" t="s">
        <v>93</v>
      </c>
      <c r="AU2651" t="s"/>
      <c r="AV2651" t="s"/>
      <c r="AW2651" t="s"/>
      <c r="AX2651" t="s"/>
      <c r="AY2651" t="n">
        <v>4522144</v>
      </c>
      <c r="AZ2651" t="s">
        <v>1663</v>
      </c>
      <c r="BA2651" t="s"/>
      <c r="BB2651" t="n">
        <v>2640588</v>
      </c>
      <c r="BC2651" t="n">
        <v>98.9159864276189</v>
      </c>
      <c r="BD2651" t="n">
        <v>8.06234387023455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95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1660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1199.99</v>
      </c>
      <c r="L2652" t="s">
        <v>77</v>
      </c>
      <c r="M2652" t="s"/>
      <c r="N2652" t="s">
        <v>1667</v>
      </c>
      <c r="O2652" t="s">
        <v>79</v>
      </c>
      <c r="P2652" t="s">
        <v>1660</v>
      </c>
      <c r="Q2652" t="s"/>
      <c r="R2652" t="s">
        <v>80</v>
      </c>
      <c r="S2652" t="s">
        <v>3768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HYPERLINK("https://hotelmonitor-cachepage.eclerx.com/savepage/tk_1544250535586605_sr_2150.html","info")</f>
        <v/>
      </c>
      <c r="AA2652" t="n">
        <v>-4522144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89</v>
      </c>
      <c r="AO2652" t="s">
        <v>2835</v>
      </c>
      <c r="AP2652" t="n">
        <v>294</v>
      </c>
      <c r="AQ2652" t="s">
        <v>91</v>
      </c>
      <c r="AR2652" t="s">
        <v>71</v>
      </c>
      <c r="AS2652" t="s"/>
      <c r="AT2652" t="s">
        <v>93</v>
      </c>
      <c r="AU2652" t="s"/>
      <c r="AV2652" t="s"/>
      <c r="AW2652" t="s"/>
      <c r="AX2652" t="s"/>
      <c r="AY2652" t="n">
        <v>4522144</v>
      </c>
      <c r="AZ2652" t="s">
        <v>1663</v>
      </c>
      <c r="BA2652" t="s"/>
      <c r="BB2652" t="n">
        <v>2640588</v>
      </c>
      <c r="BC2652" t="n">
        <v>98.9159864276189</v>
      </c>
      <c r="BD2652" t="n">
        <v>8.06234387023455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95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1660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1250</v>
      </c>
      <c r="L2653" t="s">
        <v>77</v>
      </c>
      <c r="M2653" t="s"/>
      <c r="N2653" t="s">
        <v>1667</v>
      </c>
      <c r="O2653" t="s">
        <v>79</v>
      </c>
      <c r="P2653" t="s">
        <v>1660</v>
      </c>
      <c r="Q2653" t="s"/>
      <c r="R2653" t="s">
        <v>80</v>
      </c>
      <c r="S2653" t="s">
        <v>505</v>
      </c>
      <c r="T2653" t="s">
        <v>82</v>
      </c>
      <c r="U2653" t="s">
        <v>83</v>
      </c>
      <c r="V2653" t="s">
        <v>84</v>
      </c>
      <c r="W2653" t="s">
        <v>105</v>
      </c>
      <c r="X2653" t="s"/>
      <c r="Y2653" t="s">
        <v>86</v>
      </c>
      <c r="Z2653">
        <f>HYPERLINK("https://hotelmonitor-cachepage.eclerx.com/savepage/tk_1544250535586605_sr_2150.html","info")</f>
        <v/>
      </c>
      <c r="AA2653" t="n">
        <v>-4522144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294</v>
      </c>
      <c r="AQ2653" t="s">
        <v>91</v>
      </c>
      <c r="AR2653" t="s">
        <v>92</v>
      </c>
      <c r="AS2653" t="s"/>
      <c r="AT2653" t="s">
        <v>93</v>
      </c>
      <c r="AU2653" t="s"/>
      <c r="AV2653" t="s"/>
      <c r="AW2653" t="s"/>
      <c r="AX2653" t="s"/>
      <c r="AY2653" t="n">
        <v>4522144</v>
      </c>
      <c r="AZ2653" t="s">
        <v>1663</v>
      </c>
      <c r="BA2653" t="s"/>
      <c r="BB2653" t="n">
        <v>2640588</v>
      </c>
      <c r="BC2653" t="n">
        <v>98.9159864276189</v>
      </c>
      <c r="BD2653" t="n">
        <v>8.06234387023455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95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3769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670.98</v>
      </c>
      <c r="L2654" t="s">
        <v>77</v>
      </c>
      <c r="M2654" t="s"/>
      <c r="N2654" t="s">
        <v>163</v>
      </c>
      <c r="O2654" t="s">
        <v>79</v>
      </c>
      <c r="P2654" t="s">
        <v>3769</v>
      </c>
      <c r="Q2654" t="s"/>
      <c r="R2654" t="s">
        <v>115</v>
      </c>
      <c r="S2654" t="s">
        <v>3770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>
        <f>HYPERLINK("https://hotelmonitor-cachepage.eclerx.com/savepage/tk_15442503782140183_sr_2150.html","info")</f>
        <v/>
      </c>
      <c r="AA2654" t="n">
        <v>-3791666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89</v>
      </c>
      <c r="AO2654" t="s">
        <v>3771</v>
      </c>
      <c r="AP2654" t="n">
        <v>231</v>
      </c>
      <c r="AQ2654" t="s">
        <v>91</v>
      </c>
      <c r="AR2654" t="s">
        <v>71</v>
      </c>
      <c r="AS2654" t="s"/>
      <c r="AT2654" t="s">
        <v>93</v>
      </c>
      <c r="AU2654" t="s"/>
      <c r="AV2654" t="s"/>
      <c r="AW2654" t="s"/>
      <c r="AX2654" t="s"/>
      <c r="AY2654" t="n">
        <v>3791666</v>
      </c>
      <c r="AZ2654" t="s">
        <v>3772</v>
      </c>
      <c r="BA2654" t="s"/>
      <c r="BB2654" t="n">
        <v>237868</v>
      </c>
      <c r="BC2654" t="n">
        <v>98.9138388633728</v>
      </c>
      <c r="BD2654" t="n">
        <v>8.08342781108249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95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3769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670.98</v>
      </c>
      <c r="L2655" t="s">
        <v>77</v>
      </c>
      <c r="M2655" t="s"/>
      <c r="N2655" t="s">
        <v>163</v>
      </c>
      <c r="O2655" t="s">
        <v>79</v>
      </c>
      <c r="P2655" t="s">
        <v>3769</v>
      </c>
      <c r="Q2655" t="s"/>
      <c r="R2655" t="s">
        <v>115</v>
      </c>
      <c r="S2655" t="s">
        <v>3770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>
        <f>HYPERLINK("https://hotelmonitor-cachepage.eclerx.com/savepage/tk_15442503782140183_sr_2150.html","info")</f>
        <v/>
      </c>
      <c r="AA2655" t="n">
        <v>-3791666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89</v>
      </c>
      <c r="AO2655" t="s">
        <v>3771</v>
      </c>
      <c r="AP2655" t="n">
        <v>231</v>
      </c>
      <c r="AQ2655" t="s">
        <v>91</v>
      </c>
      <c r="AR2655" t="s">
        <v>71</v>
      </c>
      <c r="AS2655" t="s"/>
      <c r="AT2655" t="s">
        <v>93</v>
      </c>
      <c r="AU2655" t="s"/>
      <c r="AV2655" t="s"/>
      <c r="AW2655" t="s"/>
      <c r="AX2655" t="s"/>
      <c r="AY2655" t="n">
        <v>3791666</v>
      </c>
      <c r="AZ2655" t="s">
        <v>3772</v>
      </c>
      <c r="BA2655" t="s"/>
      <c r="BB2655" t="n">
        <v>237868</v>
      </c>
      <c r="BC2655" t="n">
        <v>98.9138388633728</v>
      </c>
      <c r="BD2655" t="n">
        <v>8.08342781108249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95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3769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670.98</v>
      </c>
      <c r="L2656" t="s">
        <v>77</v>
      </c>
      <c r="M2656" t="s"/>
      <c r="N2656" t="s">
        <v>214</v>
      </c>
      <c r="O2656" t="s">
        <v>79</v>
      </c>
      <c r="P2656" t="s">
        <v>3769</v>
      </c>
      <c r="Q2656" t="s"/>
      <c r="R2656" t="s">
        <v>115</v>
      </c>
      <c r="S2656" t="s">
        <v>3770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>
        <f>HYPERLINK("https://hotelmonitor-cachepage.eclerx.com/savepage/tk_15442503782140183_sr_2150.html","info")</f>
        <v/>
      </c>
      <c r="AA2656" t="n">
        <v>-3791666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89</v>
      </c>
      <c r="AO2656" t="s">
        <v>3771</v>
      </c>
      <c r="AP2656" t="n">
        <v>231</v>
      </c>
      <c r="AQ2656" t="s">
        <v>91</v>
      </c>
      <c r="AR2656" t="s">
        <v>71</v>
      </c>
      <c r="AS2656" t="s"/>
      <c r="AT2656" t="s">
        <v>93</v>
      </c>
      <c r="AU2656" t="s"/>
      <c r="AV2656" t="s"/>
      <c r="AW2656" t="s"/>
      <c r="AX2656" t="s"/>
      <c r="AY2656" t="n">
        <v>3791666</v>
      </c>
      <c r="AZ2656" t="s">
        <v>3772</v>
      </c>
      <c r="BA2656" t="s"/>
      <c r="BB2656" t="n">
        <v>237868</v>
      </c>
      <c r="BC2656" t="n">
        <v>98.9138388633728</v>
      </c>
      <c r="BD2656" t="n">
        <v>8.08342781108249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95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3769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670.98</v>
      </c>
      <c r="L2657" t="s">
        <v>77</v>
      </c>
      <c r="M2657" t="s"/>
      <c r="N2657" t="s">
        <v>214</v>
      </c>
      <c r="O2657" t="s">
        <v>79</v>
      </c>
      <c r="P2657" t="s">
        <v>3769</v>
      </c>
      <c r="Q2657" t="s"/>
      <c r="R2657" t="s">
        <v>115</v>
      </c>
      <c r="S2657" t="s">
        <v>3770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>
        <f>HYPERLINK("https://hotelmonitor-cachepage.eclerx.com/savepage/tk_15442503782140183_sr_2150.html","info")</f>
        <v/>
      </c>
      <c r="AA2657" t="n">
        <v>-3791666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89</v>
      </c>
      <c r="AO2657" t="s">
        <v>3771</v>
      </c>
      <c r="AP2657" t="n">
        <v>231</v>
      </c>
      <c r="AQ2657" t="s">
        <v>91</v>
      </c>
      <c r="AR2657" t="s">
        <v>71</v>
      </c>
      <c r="AS2657" t="s"/>
      <c r="AT2657" t="s">
        <v>93</v>
      </c>
      <c r="AU2657" t="s"/>
      <c r="AV2657" t="s"/>
      <c r="AW2657" t="s"/>
      <c r="AX2657" t="s"/>
      <c r="AY2657" t="n">
        <v>3791666</v>
      </c>
      <c r="AZ2657" t="s">
        <v>3772</v>
      </c>
      <c r="BA2657" t="s"/>
      <c r="BB2657" t="n">
        <v>237868</v>
      </c>
      <c r="BC2657" t="n">
        <v>98.9138388633728</v>
      </c>
      <c r="BD2657" t="n">
        <v>8.08342781108249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95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3769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1024.13</v>
      </c>
      <c r="L2658" t="s">
        <v>77</v>
      </c>
      <c r="M2658" t="s"/>
      <c r="N2658" t="s">
        <v>2937</v>
      </c>
      <c r="O2658" t="s">
        <v>79</v>
      </c>
      <c r="P2658" t="s">
        <v>3769</v>
      </c>
      <c r="Q2658" t="s"/>
      <c r="R2658" t="s">
        <v>115</v>
      </c>
      <c r="S2658" t="s">
        <v>3773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>
        <f>HYPERLINK("https://hotelmonitor-cachepage.eclerx.com/savepage/tk_15442503782140183_sr_2150.html","info")</f>
        <v/>
      </c>
      <c r="AA2658" t="n">
        <v>-3791666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89</v>
      </c>
      <c r="AO2658" t="s">
        <v>3774</v>
      </c>
      <c r="AP2658" t="n">
        <v>231</v>
      </c>
      <c r="AQ2658" t="s">
        <v>91</v>
      </c>
      <c r="AR2658" t="s">
        <v>71</v>
      </c>
      <c r="AS2658" t="s"/>
      <c r="AT2658" t="s">
        <v>93</v>
      </c>
      <c r="AU2658" t="s"/>
      <c r="AV2658" t="s"/>
      <c r="AW2658" t="s"/>
      <c r="AX2658" t="s"/>
      <c r="AY2658" t="n">
        <v>3791666</v>
      </c>
      <c r="AZ2658" t="s">
        <v>3772</v>
      </c>
      <c r="BA2658" t="s"/>
      <c r="BB2658" t="n">
        <v>237868</v>
      </c>
      <c r="BC2658" t="n">
        <v>98.9138388633728</v>
      </c>
      <c r="BD2658" t="n">
        <v>8.08342781108249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95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3769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1024.13</v>
      </c>
      <c r="L2659" t="s">
        <v>77</v>
      </c>
      <c r="M2659" t="s"/>
      <c r="N2659" t="s">
        <v>2937</v>
      </c>
      <c r="O2659" t="s">
        <v>79</v>
      </c>
      <c r="P2659" t="s">
        <v>3769</v>
      </c>
      <c r="Q2659" t="s"/>
      <c r="R2659" t="s">
        <v>115</v>
      </c>
      <c r="S2659" t="s">
        <v>3773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>
        <f>HYPERLINK("https://hotelmonitor-cachepage.eclerx.com/savepage/tk_15442503782140183_sr_2150.html","info")</f>
        <v/>
      </c>
      <c r="AA2659" t="n">
        <v>-3791666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89</v>
      </c>
      <c r="AO2659" t="s">
        <v>3774</v>
      </c>
      <c r="AP2659" t="n">
        <v>231</v>
      </c>
      <c r="AQ2659" t="s">
        <v>91</v>
      </c>
      <c r="AR2659" t="s">
        <v>71</v>
      </c>
      <c r="AS2659" t="s"/>
      <c r="AT2659" t="s">
        <v>93</v>
      </c>
      <c r="AU2659" t="s"/>
      <c r="AV2659" t="s"/>
      <c r="AW2659" t="s"/>
      <c r="AX2659" t="s"/>
      <c r="AY2659" t="n">
        <v>3791666</v>
      </c>
      <c r="AZ2659" t="s">
        <v>3772</v>
      </c>
      <c r="BA2659" t="s"/>
      <c r="BB2659" t="n">
        <v>237868</v>
      </c>
      <c r="BC2659" t="n">
        <v>98.9138388633728</v>
      </c>
      <c r="BD2659" t="n">
        <v>8.08342781108249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95</v>
      </c>
    </row>
    <row r="2660" spans="1:70">
      <c r="A2660" t="s">
        <v>145</v>
      </c>
      <c r="B2660" t="s">
        <v>71</v>
      </c>
      <c r="C2660" t="s">
        <v>72</v>
      </c>
      <c r="D2660" t="n">
        <v>2</v>
      </c>
      <c r="E2660" t="s">
        <v>2997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680.98</v>
      </c>
      <c r="L2660" t="s">
        <v>77</v>
      </c>
      <c r="M2660" t="s"/>
      <c r="N2660" t="s">
        <v>2998</v>
      </c>
      <c r="O2660" t="s">
        <v>79</v>
      </c>
      <c r="P2660" t="s">
        <v>2997</v>
      </c>
      <c r="Q2660" t="s"/>
      <c r="R2660" t="s">
        <v>115</v>
      </c>
      <c r="S2660" t="s">
        <v>3775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>
        <f>HYPERLINK("https://hotelmonitor-cachepage.eclerx.com/savepage/tk_15442514469091673_sr_2150.html","info")</f>
        <v/>
      </c>
      <c r="AA2660" t="n">
        <v>-6796362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89</v>
      </c>
      <c r="AO2660" t="s">
        <v>3776</v>
      </c>
      <c r="AP2660" t="n">
        <v>520</v>
      </c>
      <c r="AQ2660" t="s">
        <v>91</v>
      </c>
      <c r="AR2660" t="s">
        <v>71</v>
      </c>
      <c r="AS2660" t="s"/>
      <c r="AT2660" t="s">
        <v>93</v>
      </c>
      <c r="AU2660" t="s"/>
      <c r="AV2660" t="s"/>
      <c r="AW2660" t="s"/>
      <c r="AX2660" t="s"/>
      <c r="AY2660" t="n">
        <v>6796362</v>
      </c>
      <c r="AZ2660" t="s"/>
      <c r="BA2660" t="s"/>
      <c r="BB2660" t="n">
        <v>544900</v>
      </c>
      <c r="BC2660" t="n">
        <v>98.97076416015625</v>
      </c>
      <c r="BD2660" t="n">
        <v>7.805902004241943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119</v>
      </c>
    </row>
    <row r="2661" spans="1:70">
      <c r="A2661" t="s">
        <v>145</v>
      </c>
      <c r="B2661" t="s">
        <v>71</v>
      </c>
      <c r="C2661" t="s">
        <v>72</v>
      </c>
      <c r="D2661" t="n">
        <v>2</v>
      </c>
      <c r="E2661" t="s">
        <v>2997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722.1799999999999</v>
      </c>
      <c r="L2661" t="s">
        <v>77</v>
      </c>
      <c r="M2661" t="s"/>
      <c r="N2661" t="s">
        <v>2998</v>
      </c>
      <c r="O2661" t="s">
        <v>79</v>
      </c>
      <c r="P2661" t="s">
        <v>2997</v>
      </c>
      <c r="Q2661" t="s"/>
      <c r="R2661" t="s">
        <v>115</v>
      </c>
      <c r="S2661" t="s">
        <v>1551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>
        <f>HYPERLINK("https://hotelmonitor-cachepage.eclerx.com/savepage/tk_15442514469091673_sr_2150.html","info")</f>
        <v/>
      </c>
      <c r="AA2661" t="n">
        <v>-6796362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89</v>
      </c>
      <c r="AO2661" t="s">
        <v>851</v>
      </c>
      <c r="AP2661" t="n">
        <v>520</v>
      </c>
      <c r="AQ2661" t="s">
        <v>91</v>
      </c>
      <c r="AR2661" t="s">
        <v>71</v>
      </c>
      <c r="AS2661" t="s"/>
      <c r="AT2661" t="s">
        <v>93</v>
      </c>
      <c r="AU2661" t="s"/>
      <c r="AV2661" t="s"/>
      <c r="AW2661" t="s"/>
      <c r="AX2661" t="s"/>
      <c r="AY2661" t="n">
        <v>6796362</v>
      </c>
      <c r="AZ2661" t="s"/>
      <c r="BA2661" t="s"/>
      <c r="BB2661" t="n">
        <v>544900</v>
      </c>
      <c r="BC2661" t="n">
        <v>98.97076416015625</v>
      </c>
      <c r="BD2661" t="n">
        <v>7.805902004241943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119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3777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15164.27</v>
      </c>
      <c r="L2662" t="s">
        <v>77</v>
      </c>
      <c r="M2662" t="s"/>
      <c r="N2662" t="s">
        <v>3303</v>
      </c>
      <c r="O2662" t="s">
        <v>79</v>
      </c>
      <c r="P2662" t="s">
        <v>3777</v>
      </c>
      <c r="Q2662" t="s"/>
      <c r="R2662" t="s">
        <v>148</v>
      </c>
      <c r="S2662" t="s">
        <v>3233</v>
      </c>
      <c r="T2662" t="s">
        <v>82</v>
      </c>
      <c r="U2662" t="s">
        <v>83</v>
      </c>
      <c r="V2662" t="s">
        <v>84</v>
      </c>
      <c r="W2662" t="s">
        <v>105</v>
      </c>
      <c r="X2662" t="s"/>
      <c r="Y2662" t="s">
        <v>86</v>
      </c>
      <c r="Z2662">
        <f>HYPERLINK("https://hotelmonitor-cachepage.eclerx.com/savepage/tk_15442502914242253_sr_2150.html","info")</f>
        <v/>
      </c>
      <c r="AA2662" t="n">
        <v>-2995201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201</v>
      </c>
      <c r="AQ2662" t="s">
        <v>91</v>
      </c>
      <c r="AR2662" t="s">
        <v>92</v>
      </c>
      <c r="AS2662" t="s"/>
      <c r="AT2662" t="s">
        <v>93</v>
      </c>
      <c r="AU2662" t="s"/>
      <c r="AV2662" t="s"/>
      <c r="AW2662" t="s"/>
      <c r="AX2662" t="s"/>
      <c r="AY2662" t="n">
        <v>2995201</v>
      </c>
      <c r="AZ2662" t="s">
        <v>3778</v>
      </c>
      <c r="BA2662" t="s"/>
      <c r="BB2662" t="n">
        <v>623709</v>
      </c>
      <c r="BC2662" t="n">
        <v>98.7417805194855</v>
      </c>
      <c r="BD2662" t="n">
        <v>8.14703724334904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95</v>
      </c>
    </row>
    <row r="2663" spans="1:70">
      <c r="A2663" t="s">
        <v>145</v>
      </c>
      <c r="B2663" t="s">
        <v>71</v>
      </c>
      <c r="C2663" t="s">
        <v>72</v>
      </c>
      <c r="D2663" t="n">
        <v>2</v>
      </c>
      <c r="E2663" t="s">
        <v>3779</v>
      </c>
      <c r="F2663" t="n">
        <v>1734381</v>
      </c>
      <c r="G2663" t="s">
        <v>74</v>
      </c>
      <c r="H2663" t="s">
        <v>75</v>
      </c>
      <c r="I2663" t="s"/>
      <c r="J2663" t="s">
        <v>76</v>
      </c>
      <c r="K2663" t="n">
        <v>1058.33</v>
      </c>
      <c r="L2663" t="s">
        <v>77</v>
      </c>
      <c r="M2663" t="s"/>
      <c r="N2663" t="s">
        <v>3780</v>
      </c>
      <c r="O2663" t="s">
        <v>79</v>
      </c>
      <c r="P2663" t="s">
        <v>3781</v>
      </c>
      <c r="Q2663" t="s"/>
      <c r="R2663" t="s">
        <v>237</v>
      </c>
      <c r="S2663" t="s">
        <v>3782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>
        <f>HYPERLINK("https://hotelmonitor-cachepage.eclerx.com/savepage/tk_1544251417994565_sr_2150.html","info")</f>
        <v/>
      </c>
      <c r="AA2663" t="n">
        <v>236510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89</v>
      </c>
      <c r="AO2663" t="s">
        <v>3783</v>
      </c>
      <c r="AP2663" t="n">
        <v>508</v>
      </c>
      <c r="AQ2663" t="s">
        <v>91</v>
      </c>
      <c r="AR2663" t="s">
        <v>71</v>
      </c>
      <c r="AS2663" t="s"/>
      <c r="AT2663" t="s">
        <v>93</v>
      </c>
      <c r="AU2663" t="s"/>
      <c r="AV2663" t="s"/>
      <c r="AW2663" t="s"/>
      <c r="AX2663" t="s"/>
      <c r="AY2663" t="n">
        <v>754785</v>
      </c>
      <c r="AZ2663" t="s">
        <v>3784</v>
      </c>
      <c r="BA2663" t="s"/>
      <c r="BB2663" t="n">
        <v>247779</v>
      </c>
      <c r="BC2663" t="n">
        <v>98.8369882106781</v>
      </c>
      <c r="BD2663" t="n">
        <v>8.042530124102241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95</v>
      </c>
    </row>
    <row r="2664" spans="1:70">
      <c r="A2664" t="s">
        <v>145</v>
      </c>
      <c r="B2664" t="s">
        <v>71</v>
      </c>
      <c r="C2664" t="s">
        <v>72</v>
      </c>
      <c r="D2664" t="n">
        <v>2</v>
      </c>
      <c r="E2664" t="s">
        <v>3779</v>
      </c>
      <c r="F2664" t="n">
        <v>1734381</v>
      </c>
      <c r="G2664" t="s">
        <v>74</v>
      </c>
      <c r="H2664" t="s">
        <v>75</v>
      </c>
      <c r="I2664" t="s"/>
      <c r="J2664" t="s">
        <v>76</v>
      </c>
      <c r="K2664" t="n">
        <v>1058.33</v>
      </c>
      <c r="L2664" t="s">
        <v>77</v>
      </c>
      <c r="M2664" t="s"/>
      <c r="N2664" t="s">
        <v>3785</v>
      </c>
      <c r="O2664" t="s">
        <v>79</v>
      </c>
      <c r="P2664" t="s">
        <v>3781</v>
      </c>
      <c r="Q2664" t="s"/>
      <c r="R2664" t="s">
        <v>237</v>
      </c>
      <c r="S2664" t="s">
        <v>3782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>
        <f>HYPERLINK("https://hotelmonitor-cachepage.eclerx.com/savepage/tk_1544251417994565_sr_2150.html","info")</f>
        <v/>
      </c>
      <c r="AA2664" t="n">
        <v>236510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89</v>
      </c>
      <c r="AO2664" t="s">
        <v>3783</v>
      </c>
      <c r="AP2664" t="n">
        <v>508</v>
      </c>
      <c r="AQ2664" t="s">
        <v>91</v>
      </c>
      <c r="AR2664" t="s">
        <v>71</v>
      </c>
      <c r="AS2664" t="s"/>
      <c r="AT2664" t="s">
        <v>93</v>
      </c>
      <c r="AU2664" t="s"/>
      <c r="AV2664" t="s"/>
      <c r="AW2664" t="s"/>
      <c r="AX2664" t="s"/>
      <c r="AY2664" t="n">
        <v>754785</v>
      </c>
      <c r="AZ2664" t="s">
        <v>3784</v>
      </c>
      <c r="BA2664" t="s"/>
      <c r="BB2664" t="n">
        <v>247779</v>
      </c>
      <c r="BC2664" t="n">
        <v>98.8369882106781</v>
      </c>
      <c r="BD2664" t="n">
        <v>8.042530124102241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95</v>
      </c>
    </row>
    <row r="2665" spans="1:70">
      <c r="A2665" t="s">
        <v>145</v>
      </c>
      <c r="B2665" t="s">
        <v>71</v>
      </c>
      <c r="C2665" t="s">
        <v>72</v>
      </c>
      <c r="D2665" t="n">
        <v>2</v>
      </c>
      <c r="E2665" t="s">
        <v>3779</v>
      </c>
      <c r="F2665" t="n">
        <v>1734381</v>
      </c>
      <c r="G2665" t="s">
        <v>74</v>
      </c>
      <c r="H2665" t="s">
        <v>75</v>
      </c>
      <c r="I2665" t="s"/>
      <c r="J2665" t="s">
        <v>76</v>
      </c>
      <c r="K2665" t="n">
        <v>1058.33</v>
      </c>
      <c r="L2665" t="s">
        <v>77</v>
      </c>
      <c r="M2665" t="s"/>
      <c r="N2665" t="s">
        <v>3780</v>
      </c>
      <c r="O2665" t="s">
        <v>79</v>
      </c>
      <c r="P2665" t="s">
        <v>3781</v>
      </c>
      <c r="Q2665" t="s"/>
      <c r="R2665" t="s">
        <v>237</v>
      </c>
      <c r="S2665" t="s">
        <v>3782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>
        <f>HYPERLINK("https://hotelmonitor-cachepage.eclerx.com/savepage/tk_1544251417994565_sr_2150.html","info")</f>
        <v/>
      </c>
      <c r="AA2665" t="n">
        <v>236510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89</v>
      </c>
      <c r="AO2665" t="s">
        <v>3783</v>
      </c>
      <c r="AP2665" t="n">
        <v>508</v>
      </c>
      <c r="AQ2665" t="s">
        <v>91</v>
      </c>
      <c r="AR2665" t="s">
        <v>261</v>
      </c>
      <c r="AS2665" t="s"/>
      <c r="AT2665" t="s">
        <v>93</v>
      </c>
      <c r="AU2665" t="s"/>
      <c r="AV2665" t="s"/>
      <c r="AW2665" t="s"/>
      <c r="AX2665" t="s"/>
      <c r="AY2665" t="n">
        <v>754785</v>
      </c>
      <c r="AZ2665" t="s">
        <v>3784</v>
      </c>
      <c r="BA2665" t="s"/>
      <c r="BB2665" t="n">
        <v>247779</v>
      </c>
      <c r="BC2665" t="n">
        <v>98.8369882106781</v>
      </c>
      <c r="BD2665" t="n">
        <v>8.042530124102241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95</v>
      </c>
    </row>
    <row r="2666" spans="1:70">
      <c r="A2666" t="s">
        <v>145</v>
      </c>
      <c r="B2666" t="s">
        <v>71</v>
      </c>
      <c r="C2666" t="s">
        <v>72</v>
      </c>
      <c r="D2666" t="n">
        <v>2</v>
      </c>
      <c r="E2666" t="s">
        <v>3779</v>
      </c>
      <c r="F2666" t="n">
        <v>1734381</v>
      </c>
      <c r="G2666" t="s">
        <v>74</v>
      </c>
      <c r="H2666" t="s">
        <v>75</v>
      </c>
      <c r="I2666" t="s"/>
      <c r="J2666" t="s">
        <v>76</v>
      </c>
      <c r="K2666" t="n">
        <v>1058.33</v>
      </c>
      <c r="L2666" t="s">
        <v>77</v>
      </c>
      <c r="M2666" t="s"/>
      <c r="N2666" t="s">
        <v>3785</v>
      </c>
      <c r="O2666" t="s">
        <v>79</v>
      </c>
      <c r="P2666" t="s">
        <v>3781</v>
      </c>
      <c r="Q2666" t="s"/>
      <c r="R2666" t="s">
        <v>237</v>
      </c>
      <c r="S2666" t="s">
        <v>3782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>
        <f>HYPERLINK("https://hotelmonitor-cachepage.eclerx.com/savepage/tk_1544251417994565_sr_2150.html","info")</f>
        <v/>
      </c>
      <c r="AA2666" t="n">
        <v>236510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89</v>
      </c>
      <c r="AO2666" t="s">
        <v>3783</v>
      </c>
      <c r="AP2666" t="n">
        <v>508</v>
      </c>
      <c r="AQ2666" t="s">
        <v>91</v>
      </c>
      <c r="AR2666" t="s">
        <v>261</v>
      </c>
      <c r="AS2666" t="s"/>
      <c r="AT2666" t="s">
        <v>93</v>
      </c>
      <c r="AU2666" t="s"/>
      <c r="AV2666" t="s"/>
      <c r="AW2666" t="s"/>
      <c r="AX2666" t="s"/>
      <c r="AY2666" t="n">
        <v>754785</v>
      </c>
      <c r="AZ2666" t="s">
        <v>3784</v>
      </c>
      <c r="BA2666" t="s"/>
      <c r="BB2666" t="n">
        <v>247779</v>
      </c>
      <c r="BC2666" t="n">
        <v>98.8369882106781</v>
      </c>
      <c r="BD2666" t="n">
        <v>8.042530124102241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95</v>
      </c>
    </row>
    <row r="2667" spans="1:70">
      <c r="A2667" t="s">
        <v>145</v>
      </c>
      <c r="B2667" t="s">
        <v>71</v>
      </c>
      <c r="C2667" t="s">
        <v>72</v>
      </c>
      <c r="D2667" t="n">
        <v>2</v>
      </c>
      <c r="E2667" t="s">
        <v>3779</v>
      </c>
      <c r="F2667" t="n">
        <v>1734381</v>
      </c>
      <c r="G2667" t="s">
        <v>74</v>
      </c>
      <c r="H2667" t="s">
        <v>75</v>
      </c>
      <c r="I2667" t="s"/>
      <c r="J2667" t="s">
        <v>76</v>
      </c>
      <c r="K2667" t="n">
        <v>1188.55</v>
      </c>
      <c r="L2667" t="s">
        <v>77</v>
      </c>
      <c r="M2667" t="s"/>
      <c r="N2667" t="s">
        <v>3780</v>
      </c>
      <c r="O2667" t="s">
        <v>79</v>
      </c>
      <c r="P2667" t="s">
        <v>3781</v>
      </c>
      <c r="Q2667" t="s"/>
      <c r="R2667" t="s">
        <v>237</v>
      </c>
      <c r="S2667" t="s">
        <v>3786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>
        <f>HYPERLINK("https://hotelmonitor-cachepage.eclerx.com/savepage/tk_1544251417994565_sr_2150.html","info")</f>
        <v/>
      </c>
      <c r="AA2667" t="n">
        <v>236510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89</v>
      </c>
      <c r="AO2667" t="s">
        <v>3787</v>
      </c>
      <c r="AP2667" t="n">
        <v>508</v>
      </c>
      <c r="AQ2667" t="s">
        <v>91</v>
      </c>
      <c r="AR2667" t="s">
        <v>71</v>
      </c>
      <c r="AS2667" t="s"/>
      <c r="AT2667" t="s">
        <v>93</v>
      </c>
      <c r="AU2667" t="s"/>
      <c r="AV2667" t="s"/>
      <c r="AW2667" t="s"/>
      <c r="AX2667" t="s"/>
      <c r="AY2667" t="n">
        <v>754785</v>
      </c>
      <c r="AZ2667" t="s">
        <v>3784</v>
      </c>
      <c r="BA2667" t="s"/>
      <c r="BB2667" t="n">
        <v>247779</v>
      </c>
      <c r="BC2667" t="n">
        <v>98.8369882106781</v>
      </c>
      <c r="BD2667" t="n">
        <v>8.042530124102241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95</v>
      </c>
    </row>
    <row r="2668" spans="1:70">
      <c r="A2668" t="s">
        <v>145</v>
      </c>
      <c r="B2668" t="s">
        <v>71</v>
      </c>
      <c r="C2668" t="s">
        <v>72</v>
      </c>
      <c r="D2668" t="n">
        <v>2</v>
      </c>
      <c r="E2668" t="s">
        <v>3779</v>
      </c>
      <c r="F2668" t="n">
        <v>1734381</v>
      </c>
      <c r="G2668" t="s">
        <v>74</v>
      </c>
      <c r="H2668" t="s">
        <v>75</v>
      </c>
      <c r="I2668" t="s"/>
      <c r="J2668" t="s">
        <v>76</v>
      </c>
      <c r="K2668" t="n">
        <v>1188.55</v>
      </c>
      <c r="L2668" t="s">
        <v>77</v>
      </c>
      <c r="M2668" t="s"/>
      <c r="N2668" t="s">
        <v>3785</v>
      </c>
      <c r="O2668" t="s">
        <v>79</v>
      </c>
      <c r="P2668" t="s">
        <v>3781</v>
      </c>
      <c r="Q2668" t="s"/>
      <c r="R2668" t="s">
        <v>237</v>
      </c>
      <c r="S2668" t="s">
        <v>3786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>
        <f>HYPERLINK("https://hotelmonitor-cachepage.eclerx.com/savepage/tk_1544251417994565_sr_2150.html","info")</f>
        <v/>
      </c>
      <c r="AA2668" t="n">
        <v>236510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89</v>
      </c>
      <c r="AO2668" t="s">
        <v>3787</v>
      </c>
      <c r="AP2668" t="n">
        <v>508</v>
      </c>
      <c r="AQ2668" t="s">
        <v>91</v>
      </c>
      <c r="AR2668" t="s">
        <v>71</v>
      </c>
      <c r="AS2668" t="s"/>
      <c r="AT2668" t="s">
        <v>93</v>
      </c>
      <c r="AU2668" t="s"/>
      <c r="AV2668" t="s"/>
      <c r="AW2668" t="s"/>
      <c r="AX2668" t="s"/>
      <c r="AY2668" t="n">
        <v>754785</v>
      </c>
      <c r="AZ2668" t="s">
        <v>3784</v>
      </c>
      <c r="BA2668" t="s"/>
      <c r="BB2668" t="n">
        <v>247779</v>
      </c>
      <c r="BC2668" t="n">
        <v>98.8369882106781</v>
      </c>
      <c r="BD2668" t="n">
        <v>8.042530124102241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95</v>
      </c>
    </row>
    <row r="2669" spans="1:70">
      <c r="A2669" t="s">
        <v>145</v>
      </c>
      <c r="B2669" t="s">
        <v>71</v>
      </c>
      <c r="C2669" t="s">
        <v>72</v>
      </c>
      <c r="D2669" t="n">
        <v>2</v>
      </c>
      <c r="E2669" t="s">
        <v>3779</v>
      </c>
      <c r="F2669" t="n">
        <v>1734381</v>
      </c>
      <c r="G2669" t="s">
        <v>74</v>
      </c>
      <c r="H2669" t="s">
        <v>75</v>
      </c>
      <c r="I2669" t="s"/>
      <c r="J2669" t="s">
        <v>76</v>
      </c>
      <c r="K2669" t="n">
        <v>1188.55</v>
      </c>
      <c r="L2669" t="s">
        <v>77</v>
      </c>
      <c r="M2669" t="s"/>
      <c r="N2669" t="s">
        <v>3780</v>
      </c>
      <c r="O2669" t="s">
        <v>79</v>
      </c>
      <c r="P2669" t="s">
        <v>3781</v>
      </c>
      <c r="Q2669" t="s"/>
      <c r="R2669" t="s">
        <v>237</v>
      </c>
      <c r="S2669" t="s">
        <v>3786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>
        <f>HYPERLINK("https://hotelmonitor-cachepage.eclerx.com/savepage/tk_1544251417994565_sr_2150.html","info")</f>
        <v/>
      </c>
      <c r="AA2669" t="n">
        <v>236510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89</v>
      </c>
      <c r="AO2669" t="s">
        <v>3787</v>
      </c>
      <c r="AP2669" t="n">
        <v>508</v>
      </c>
      <c r="AQ2669" t="s">
        <v>91</v>
      </c>
      <c r="AR2669" t="s">
        <v>261</v>
      </c>
      <c r="AS2669" t="s"/>
      <c r="AT2669" t="s">
        <v>93</v>
      </c>
      <c r="AU2669" t="s"/>
      <c r="AV2669" t="s"/>
      <c r="AW2669" t="s"/>
      <c r="AX2669" t="s"/>
      <c r="AY2669" t="n">
        <v>754785</v>
      </c>
      <c r="AZ2669" t="s">
        <v>3784</v>
      </c>
      <c r="BA2669" t="s"/>
      <c r="BB2669" t="n">
        <v>247779</v>
      </c>
      <c r="BC2669" t="n">
        <v>98.8369882106781</v>
      </c>
      <c r="BD2669" t="n">
        <v>8.042530124102241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95</v>
      </c>
    </row>
    <row r="2670" spans="1:70">
      <c r="A2670" t="s">
        <v>145</v>
      </c>
      <c r="B2670" t="s">
        <v>71</v>
      </c>
      <c r="C2670" t="s">
        <v>72</v>
      </c>
      <c r="D2670" t="n">
        <v>2</v>
      </c>
      <c r="E2670" t="s">
        <v>3779</v>
      </c>
      <c r="F2670" t="n">
        <v>1734381</v>
      </c>
      <c r="G2670" t="s">
        <v>74</v>
      </c>
      <c r="H2670" t="s">
        <v>75</v>
      </c>
      <c r="I2670" t="s"/>
      <c r="J2670" t="s">
        <v>76</v>
      </c>
      <c r="K2670" t="n">
        <v>1188.55</v>
      </c>
      <c r="L2670" t="s">
        <v>77</v>
      </c>
      <c r="M2670" t="s"/>
      <c r="N2670" t="s">
        <v>3785</v>
      </c>
      <c r="O2670" t="s">
        <v>79</v>
      </c>
      <c r="P2670" t="s">
        <v>3781</v>
      </c>
      <c r="Q2670" t="s"/>
      <c r="R2670" t="s">
        <v>237</v>
      </c>
      <c r="S2670" t="s">
        <v>3786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>
        <f>HYPERLINK("https://hotelmonitor-cachepage.eclerx.com/savepage/tk_1544251417994565_sr_2150.html","info")</f>
        <v/>
      </c>
      <c r="AA2670" t="n">
        <v>236510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89</v>
      </c>
      <c r="AO2670" t="s">
        <v>3787</v>
      </c>
      <c r="AP2670" t="n">
        <v>508</v>
      </c>
      <c r="AQ2670" t="s">
        <v>91</v>
      </c>
      <c r="AR2670" t="s">
        <v>261</v>
      </c>
      <c r="AS2670" t="s"/>
      <c r="AT2670" t="s">
        <v>93</v>
      </c>
      <c r="AU2670" t="s"/>
      <c r="AV2670" t="s"/>
      <c r="AW2670" t="s"/>
      <c r="AX2670" t="s"/>
      <c r="AY2670" t="n">
        <v>754785</v>
      </c>
      <c r="AZ2670" t="s">
        <v>3784</v>
      </c>
      <c r="BA2670" t="s"/>
      <c r="BB2670" t="n">
        <v>247779</v>
      </c>
      <c r="BC2670" t="n">
        <v>98.8369882106781</v>
      </c>
      <c r="BD2670" t="n">
        <v>8.042530124102241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95</v>
      </c>
    </row>
    <row r="2671" spans="1:70">
      <c r="A2671" t="s">
        <v>145</v>
      </c>
      <c r="B2671" t="s">
        <v>71</v>
      </c>
      <c r="C2671" t="s">
        <v>72</v>
      </c>
      <c r="D2671" t="n">
        <v>2</v>
      </c>
      <c r="E2671" t="s">
        <v>3779</v>
      </c>
      <c r="F2671" t="n">
        <v>1734381</v>
      </c>
      <c r="G2671" t="s">
        <v>74</v>
      </c>
      <c r="H2671" t="s">
        <v>75</v>
      </c>
      <c r="I2671" t="s"/>
      <c r="J2671" t="s">
        <v>76</v>
      </c>
      <c r="K2671" t="n">
        <v>1262.63</v>
      </c>
      <c r="L2671" t="s">
        <v>77</v>
      </c>
      <c r="M2671" t="s"/>
      <c r="N2671" t="s">
        <v>3780</v>
      </c>
      <c r="O2671" t="s">
        <v>79</v>
      </c>
      <c r="P2671" t="s">
        <v>3781</v>
      </c>
      <c r="Q2671" t="s"/>
      <c r="R2671" t="s">
        <v>237</v>
      </c>
      <c r="S2671" t="s">
        <v>571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>
        <f>HYPERLINK("https://hotelmonitor-cachepage.eclerx.com/savepage/tk_1544251417994565_sr_2150.html","info")</f>
        <v/>
      </c>
      <c r="AA2671" t="n">
        <v>236510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508</v>
      </c>
      <c r="AQ2671" t="s">
        <v>91</v>
      </c>
      <c r="AR2671" t="s">
        <v>71</v>
      </c>
      <c r="AS2671" t="s"/>
      <c r="AT2671" t="s">
        <v>93</v>
      </c>
      <c r="AU2671" t="s"/>
      <c r="AV2671" t="s"/>
      <c r="AW2671" t="s"/>
      <c r="AX2671" t="s"/>
      <c r="AY2671" t="n">
        <v>754785</v>
      </c>
      <c r="AZ2671" t="s">
        <v>3784</v>
      </c>
      <c r="BA2671" t="s"/>
      <c r="BB2671" t="n">
        <v>247779</v>
      </c>
      <c r="BC2671" t="n">
        <v>98.8369882106781</v>
      </c>
      <c r="BD2671" t="n">
        <v>8.042530124102241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95</v>
      </c>
    </row>
    <row r="2672" spans="1:70">
      <c r="A2672" t="s">
        <v>145</v>
      </c>
      <c r="B2672" t="s">
        <v>71</v>
      </c>
      <c r="C2672" t="s">
        <v>72</v>
      </c>
      <c r="D2672" t="n">
        <v>2</v>
      </c>
      <c r="E2672" t="s">
        <v>3779</v>
      </c>
      <c r="F2672" t="n">
        <v>1734381</v>
      </c>
      <c r="G2672" t="s">
        <v>74</v>
      </c>
      <c r="H2672" t="s">
        <v>75</v>
      </c>
      <c r="I2672" t="s"/>
      <c r="J2672" t="s">
        <v>76</v>
      </c>
      <c r="K2672" t="n">
        <v>1262.63</v>
      </c>
      <c r="L2672" t="s">
        <v>77</v>
      </c>
      <c r="M2672" t="s"/>
      <c r="N2672" t="s">
        <v>3785</v>
      </c>
      <c r="O2672" t="s">
        <v>79</v>
      </c>
      <c r="P2672" t="s">
        <v>3781</v>
      </c>
      <c r="Q2672" t="s"/>
      <c r="R2672" t="s">
        <v>237</v>
      </c>
      <c r="S2672" t="s">
        <v>571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>
        <f>HYPERLINK("https://hotelmonitor-cachepage.eclerx.com/savepage/tk_1544251417994565_sr_2150.html","info")</f>
        <v/>
      </c>
      <c r="AA2672" t="n">
        <v>236510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508</v>
      </c>
      <c r="AQ2672" t="s">
        <v>91</v>
      </c>
      <c r="AR2672" t="s">
        <v>71</v>
      </c>
      <c r="AS2672" t="s"/>
      <c r="AT2672" t="s">
        <v>93</v>
      </c>
      <c r="AU2672" t="s"/>
      <c r="AV2672" t="s"/>
      <c r="AW2672" t="s"/>
      <c r="AX2672" t="s"/>
      <c r="AY2672" t="n">
        <v>754785</v>
      </c>
      <c r="AZ2672" t="s">
        <v>3784</v>
      </c>
      <c r="BA2672" t="s"/>
      <c r="BB2672" t="n">
        <v>247779</v>
      </c>
      <c r="BC2672" t="n">
        <v>98.8369882106781</v>
      </c>
      <c r="BD2672" t="n">
        <v>8.042530124102241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95</v>
      </c>
    </row>
    <row r="2673" spans="1:70">
      <c r="A2673" t="s">
        <v>145</v>
      </c>
      <c r="B2673" t="s">
        <v>71</v>
      </c>
      <c r="C2673" t="s">
        <v>72</v>
      </c>
      <c r="D2673" t="n">
        <v>2</v>
      </c>
      <c r="E2673" t="s">
        <v>3779</v>
      </c>
      <c r="F2673" t="n">
        <v>1734381</v>
      </c>
      <c r="G2673" t="s">
        <v>74</v>
      </c>
      <c r="H2673" t="s">
        <v>75</v>
      </c>
      <c r="I2673" t="s"/>
      <c r="J2673" t="s">
        <v>76</v>
      </c>
      <c r="K2673" t="n">
        <v>1262.63</v>
      </c>
      <c r="L2673" t="s">
        <v>77</v>
      </c>
      <c r="M2673" t="s"/>
      <c r="N2673" t="s">
        <v>3780</v>
      </c>
      <c r="O2673" t="s">
        <v>79</v>
      </c>
      <c r="P2673" t="s">
        <v>3781</v>
      </c>
      <c r="Q2673" t="s"/>
      <c r="R2673" t="s">
        <v>237</v>
      </c>
      <c r="S2673" t="s">
        <v>571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>
        <f>HYPERLINK("https://hotelmonitor-cachepage.eclerx.com/savepage/tk_1544251417994565_sr_2150.html","info")</f>
        <v/>
      </c>
      <c r="AA2673" t="n">
        <v>236510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508</v>
      </c>
      <c r="AQ2673" t="s">
        <v>91</v>
      </c>
      <c r="AR2673" t="s">
        <v>261</v>
      </c>
      <c r="AS2673" t="s"/>
      <c r="AT2673" t="s">
        <v>93</v>
      </c>
      <c r="AU2673" t="s"/>
      <c r="AV2673" t="s"/>
      <c r="AW2673" t="s"/>
      <c r="AX2673" t="s"/>
      <c r="AY2673" t="n">
        <v>754785</v>
      </c>
      <c r="AZ2673" t="s">
        <v>3784</v>
      </c>
      <c r="BA2673" t="s"/>
      <c r="BB2673" t="n">
        <v>247779</v>
      </c>
      <c r="BC2673" t="n">
        <v>98.8369882106781</v>
      </c>
      <c r="BD2673" t="n">
        <v>8.042530124102241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95</v>
      </c>
    </row>
    <row r="2674" spans="1:70">
      <c r="A2674" t="s">
        <v>145</v>
      </c>
      <c r="B2674" t="s">
        <v>71</v>
      </c>
      <c r="C2674" t="s">
        <v>72</v>
      </c>
      <c r="D2674" t="n">
        <v>2</v>
      </c>
      <c r="E2674" t="s">
        <v>3779</v>
      </c>
      <c r="F2674" t="n">
        <v>1734381</v>
      </c>
      <c r="G2674" t="s">
        <v>74</v>
      </c>
      <c r="H2674" t="s">
        <v>75</v>
      </c>
      <c r="I2674" t="s"/>
      <c r="J2674" t="s">
        <v>76</v>
      </c>
      <c r="K2674" t="n">
        <v>1262.63</v>
      </c>
      <c r="L2674" t="s">
        <v>77</v>
      </c>
      <c r="M2674" t="s"/>
      <c r="N2674" t="s">
        <v>3785</v>
      </c>
      <c r="O2674" t="s">
        <v>79</v>
      </c>
      <c r="P2674" t="s">
        <v>3781</v>
      </c>
      <c r="Q2674" t="s"/>
      <c r="R2674" t="s">
        <v>237</v>
      </c>
      <c r="S2674" t="s">
        <v>571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>
        <f>HYPERLINK("https://hotelmonitor-cachepage.eclerx.com/savepage/tk_1544251417994565_sr_2150.html","info")</f>
        <v/>
      </c>
      <c r="AA2674" t="n">
        <v>236510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508</v>
      </c>
      <c r="AQ2674" t="s">
        <v>91</v>
      </c>
      <c r="AR2674" t="s">
        <v>261</v>
      </c>
      <c r="AS2674" t="s"/>
      <c r="AT2674" t="s">
        <v>93</v>
      </c>
      <c r="AU2674" t="s"/>
      <c r="AV2674" t="s"/>
      <c r="AW2674" t="s"/>
      <c r="AX2674" t="s"/>
      <c r="AY2674" t="n">
        <v>754785</v>
      </c>
      <c r="AZ2674" t="s">
        <v>3784</v>
      </c>
      <c r="BA2674" t="s"/>
      <c r="BB2674" t="n">
        <v>247779</v>
      </c>
      <c r="BC2674" t="n">
        <v>98.8369882106781</v>
      </c>
      <c r="BD2674" t="n">
        <v>8.042530124102241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95</v>
      </c>
    </row>
    <row r="2675" spans="1:70">
      <c r="A2675" t="s">
        <v>145</v>
      </c>
      <c r="B2675" t="s">
        <v>71</v>
      </c>
      <c r="C2675" t="s">
        <v>72</v>
      </c>
      <c r="D2675" t="n">
        <v>2</v>
      </c>
      <c r="E2675" t="s">
        <v>3779</v>
      </c>
      <c r="F2675" t="n">
        <v>1734381</v>
      </c>
      <c r="G2675" t="s">
        <v>74</v>
      </c>
      <c r="H2675" t="s">
        <v>75</v>
      </c>
      <c r="I2675" t="s"/>
      <c r="J2675" t="s">
        <v>76</v>
      </c>
      <c r="K2675" t="n">
        <v>1568.89</v>
      </c>
      <c r="L2675" t="s">
        <v>77</v>
      </c>
      <c r="M2675" t="s"/>
      <c r="N2675" t="s">
        <v>3501</v>
      </c>
      <c r="O2675" t="s">
        <v>79</v>
      </c>
      <c r="P2675" t="s">
        <v>3781</v>
      </c>
      <c r="Q2675" t="s"/>
      <c r="R2675" t="s">
        <v>237</v>
      </c>
      <c r="S2675" t="s">
        <v>3788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>
        <f>HYPERLINK("https://hotelmonitor-cachepage.eclerx.com/savepage/tk_1544251417994565_sr_2150.html","info")</f>
        <v/>
      </c>
      <c r="AA2675" t="n">
        <v>236510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89</v>
      </c>
      <c r="AO2675" t="s">
        <v>3789</v>
      </c>
      <c r="AP2675" t="n">
        <v>508</v>
      </c>
      <c r="AQ2675" t="s">
        <v>91</v>
      </c>
      <c r="AR2675" t="s">
        <v>71</v>
      </c>
      <c r="AS2675" t="s"/>
      <c r="AT2675" t="s">
        <v>93</v>
      </c>
      <c r="AU2675" t="s"/>
      <c r="AV2675" t="s"/>
      <c r="AW2675" t="s"/>
      <c r="AX2675" t="s"/>
      <c r="AY2675" t="n">
        <v>754785</v>
      </c>
      <c r="AZ2675" t="s">
        <v>3784</v>
      </c>
      <c r="BA2675" t="s"/>
      <c r="BB2675" t="n">
        <v>247779</v>
      </c>
      <c r="BC2675" t="n">
        <v>98.8369882106781</v>
      </c>
      <c r="BD2675" t="n">
        <v>8.042530124102241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95</v>
      </c>
    </row>
    <row r="2676" spans="1:70">
      <c r="A2676" t="s">
        <v>145</v>
      </c>
      <c r="B2676" t="s">
        <v>71</v>
      </c>
      <c r="C2676" t="s">
        <v>72</v>
      </c>
      <c r="D2676" t="n">
        <v>2</v>
      </c>
      <c r="E2676" t="s">
        <v>3779</v>
      </c>
      <c r="F2676" t="n">
        <v>1734381</v>
      </c>
      <c r="G2676" t="s">
        <v>74</v>
      </c>
      <c r="H2676" t="s">
        <v>75</v>
      </c>
      <c r="I2676" t="s"/>
      <c r="J2676" t="s">
        <v>76</v>
      </c>
      <c r="K2676" t="n">
        <v>1568.89</v>
      </c>
      <c r="L2676" t="s">
        <v>77</v>
      </c>
      <c r="M2676" t="s"/>
      <c r="N2676" t="s">
        <v>3501</v>
      </c>
      <c r="O2676" t="s">
        <v>79</v>
      </c>
      <c r="P2676" t="s">
        <v>3781</v>
      </c>
      <c r="Q2676" t="s"/>
      <c r="R2676" t="s">
        <v>237</v>
      </c>
      <c r="S2676" t="s">
        <v>3788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>
        <f>HYPERLINK("https://hotelmonitor-cachepage.eclerx.com/savepage/tk_1544251417994565_sr_2150.html","info")</f>
        <v/>
      </c>
      <c r="AA2676" t="n">
        <v>236510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89</v>
      </c>
      <c r="AO2676" t="s">
        <v>3789</v>
      </c>
      <c r="AP2676" t="n">
        <v>508</v>
      </c>
      <c r="AQ2676" t="s">
        <v>91</v>
      </c>
      <c r="AR2676" t="s">
        <v>261</v>
      </c>
      <c r="AS2676" t="s"/>
      <c r="AT2676" t="s">
        <v>93</v>
      </c>
      <c r="AU2676" t="s"/>
      <c r="AV2676" t="s"/>
      <c r="AW2676" t="s"/>
      <c r="AX2676" t="s"/>
      <c r="AY2676" t="n">
        <v>754785</v>
      </c>
      <c r="AZ2676" t="s">
        <v>3784</v>
      </c>
      <c r="BA2676" t="s"/>
      <c r="BB2676" t="n">
        <v>247779</v>
      </c>
      <c r="BC2676" t="n">
        <v>98.8369882106781</v>
      </c>
      <c r="BD2676" t="n">
        <v>8.042530124102241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95</v>
      </c>
    </row>
    <row r="2677" spans="1:70">
      <c r="A2677" t="s">
        <v>145</v>
      </c>
      <c r="B2677" t="s">
        <v>71</v>
      </c>
      <c r="C2677" t="s">
        <v>72</v>
      </c>
      <c r="D2677" t="n">
        <v>2</v>
      </c>
      <c r="E2677" t="s">
        <v>3779</v>
      </c>
      <c r="F2677" t="n">
        <v>1734381</v>
      </c>
      <c r="G2677" t="s">
        <v>74</v>
      </c>
      <c r="H2677" t="s">
        <v>75</v>
      </c>
      <c r="I2677" t="s"/>
      <c r="J2677" t="s">
        <v>76</v>
      </c>
      <c r="K2677" t="n">
        <v>1743.21</v>
      </c>
      <c r="L2677" t="s">
        <v>77</v>
      </c>
      <c r="M2677" t="s"/>
      <c r="N2677" t="s">
        <v>3501</v>
      </c>
      <c r="O2677" t="s">
        <v>79</v>
      </c>
      <c r="P2677" t="s">
        <v>3781</v>
      </c>
      <c r="Q2677" t="s"/>
      <c r="R2677" t="s">
        <v>237</v>
      </c>
      <c r="S2677" t="s">
        <v>3790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>
        <f>HYPERLINK("https://hotelmonitor-cachepage.eclerx.com/savepage/tk_1544251417994565_sr_2150.html","info")</f>
        <v/>
      </c>
      <c r="AA2677" t="n">
        <v>236510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89</v>
      </c>
      <c r="AO2677" t="s">
        <v>2741</v>
      </c>
      <c r="AP2677" t="n">
        <v>508</v>
      </c>
      <c r="AQ2677" t="s">
        <v>91</v>
      </c>
      <c r="AR2677" t="s">
        <v>71</v>
      </c>
      <c r="AS2677" t="s"/>
      <c r="AT2677" t="s">
        <v>93</v>
      </c>
      <c r="AU2677" t="s"/>
      <c r="AV2677" t="s"/>
      <c r="AW2677" t="s"/>
      <c r="AX2677" t="s"/>
      <c r="AY2677" t="n">
        <v>754785</v>
      </c>
      <c r="AZ2677" t="s">
        <v>3784</v>
      </c>
      <c r="BA2677" t="s"/>
      <c r="BB2677" t="n">
        <v>247779</v>
      </c>
      <c r="BC2677" t="n">
        <v>98.8369882106781</v>
      </c>
      <c r="BD2677" t="n">
        <v>8.042530124102241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95</v>
      </c>
    </row>
    <row r="2678" spans="1:70">
      <c r="A2678" t="s">
        <v>145</v>
      </c>
      <c r="B2678" t="s">
        <v>71</v>
      </c>
      <c r="C2678" t="s">
        <v>72</v>
      </c>
      <c r="D2678" t="n">
        <v>2</v>
      </c>
      <c r="E2678" t="s">
        <v>3779</v>
      </c>
      <c r="F2678" t="n">
        <v>1734381</v>
      </c>
      <c r="G2678" t="s">
        <v>74</v>
      </c>
      <c r="H2678" t="s">
        <v>75</v>
      </c>
      <c r="I2678" t="s"/>
      <c r="J2678" t="s">
        <v>76</v>
      </c>
      <c r="K2678" t="n">
        <v>1743.21</v>
      </c>
      <c r="L2678" t="s">
        <v>77</v>
      </c>
      <c r="M2678" t="s"/>
      <c r="N2678" t="s">
        <v>3501</v>
      </c>
      <c r="O2678" t="s">
        <v>79</v>
      </c>
      <c r="P2678" t="s">
        <v>3781</v>
      </c>
      <c r="Q2678" t="s"/>
      <c r="R2678" t="s">
        <v>237</v>
      </c>
      <c r="S2678" t="s">
        <v>3790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>
        <f>HYPERLINK("https://hotelmonitor-cachepage.eclerx.com/savepage/tk_1544251417994565_sr_2150.html","info")</f>
        <v/>
      </c>
      <c r="AA2678" t="n">
        <v>236510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89</v>
      </c>
      <c r="AO2678" t="s">
        <v>2741</v>
      </c>
      <c r="AP2678" t="n">
        <v>508</v>
      </c>
      <c r="AQ2678" t="s">
        <v>91</v>
      </c>
      <c r="AR2678" t="s">
        <v>261</v>
      </c>
      <c r="AS2678" t="s"/>
      <c r="AT2678" t="s">
        <v>93</v>
      </c>
      <c r="AU2678" t="s"/>
      <c r="AV2678" t="s"/>
      <c r="AW2678" t="s"/>
      <c r="AX2678" t="s"/>
      <c r="AY2678" t="n">
        <v>754785</v>
      </c>
      <c r="AZ2678" t="s">
        <v>3784</v>
      </c>
      <c r="BA2678" t="s"/>
      <c r="BB2678" t="n">
        <v>247779</v>
      </c>
      <c r="BC2678" t="n">
        <v>98.8369882106781</v>
      </c>
      <c r="BD2678" t="n">
        <v>8.042530124102241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95</v>
      </c>
    </row>
    <row r="2679" spans="1:70">
      <c r="A2679" t="s">
        <v>145</v>
      </c>
      <c r="B2679" t="s">
        <v>71</v>
      </c>
      <c r="C2679" t="s">
        <v>72</v>
      </c>
      <c r="D2679" t="n">
        <v>2</v>
      </c>
      <c r="E2679" t="s">
        <v>3779</v>
      </c>
      <c r="F2679" t="n">
        <v>1734381</v>
      </c>
      <c r="G2679" t="s">
        <v>74</v>
      </c>
      <c r="H2679" t="s">
        <v>75</v>
      </c>
      <c r="I2679" t="s"/>
      <c r="J2679" t="s">
        <v>76</v>
      </c>
      <c r="K2679" t="n">
        <v>1851.85</v>
      </c>
      <c r="L2679" t="s">
        <v>77</v>
      </c>
      <c r="M2679" t="s"/>
      <c r="N2679" t="s">
        <v>3501</v>
      </c>
      <c r="O2679" t="s">
        <v>79</v>
      </c>
      <c r="P2679" t="s">
        <v>3781</v>
      </c>
      <c r="Q2679" t="s"/>
      <c r="R2679" t="s">
        <v>237</v>
      </c>
      <c r="S2679" t="s">
        <v>3453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>
        <f>HYPERLINK("https://hotelmonitor-cachepage.eclerx.com/savepage/tk_1544251417994565_sr_2150.html","info")</f>
        <v/>
      </c>
      <c r="AA2679" t="n">
        <v>236510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508</v>
      </c>
      <c r="AQ2679" t="s">
        <v>91</v>
      </c>
      <c r="AR2679" t="s">
        <v>71</v>
      </c>
      <c r="AS2679" t="s"/>
      <c r="AT2679" t="s">
        <v>93</v>
      </c>
      <c r="AU2679" t="s"/>
      <c r="AV2679" t="s"/>
      <c r="AW2679" t="s"/>
      <c r="AX2679" t="s"/>
      <c r="AY2679" t="n">
        <v>754785</v>
      </c>
      <c r="AZ2679" t="s">
        <v>3784</v>
      </c>
      <c r="BA2679" t="s"/>
      <c r="BB2679" t="n">
        <v>247779</v>
      </c>
      <c r="BC2679" t="n">
        <v>98.8369882106781</v>
      </c>
      <c r="BD2679" t="n">
        <v>8.042530124102241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95</v>
      </c>
    </row>
    <row r="2680" spans="1:70">
      <c r="A2680" t="s">
        <v>145</v>
      </c>
      <c r="B2680" t="s">
        <v>71</v>
      </c>
      <c r="C2680" t="s">
        <v>72</v>
      </c>
      <c r="D2680" t="n">
        <v>2</v>
      </c>
      <c r="E2680" t="s">
        <v>3779</v>
      </c>
      <c r="F2680" t="n">
        <v>1734381</v>
      </c>
      <c r="G2680" t="s">
        <v>74</v>
      </c>
      <c r="H2680" t="s">
        <v>75</v>
      </c>
      <c r="I2680" t="s"/>
      <c r="J2680" t="s">
        <v>76</v>
      </c>
      <c r="K2680" t="n">
        <v>1851.85</v>
      </c>
      <c r="L2680" t="s">
        <v>77</v>
      </c>
      <c r="M2680" t="s"/>
      <c r="N2680" t="s">
        <v>3501</v>
      </c>
      <c r="O2680" t="s">
        <v>79</v>
      </c>
      <c r="P2680" t="s">
        <v>3781</v>
      </c>
      <c r="Q2680" t="s"/>
      <c r="R2680" t="s">
        <v>237</v>
      </c>
      <c r="S2680" t="s">
        <v>3453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>
        <f>HYPERLINK("https://hotelmonitor-cachepage.eclerx.com/savepage/tk_1544251417994565_sr_2150.html","info")</f>
        <v/>
      </c>
      <c r="AA2680" t="n">
        <v>236510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508</v>
      </c>
      <c r="AQ2680" t="s">
        <v>91</v>
      </c>
      <c r="AR2680" t="s">
        <v>261</v>
      </c>
      <c r="AS2680" t="s"/>
      <c r="AT2680" t="s">
        <v>93</v>
      </c>
      <c r="AU2680" t="s"/>
      <c r="AV2680" t="s"/>
      <c r="AW2680" t="s"/>
      <c r="AX2680" t="s"/>
      <c r="AY2680" t="n">
        <v>754785</v>
      </c>
      <c r="AZ2680" t="s">
        <v>3784</v>
      </c>
      <c r="BA2680" t="s"/>
      <c r="BB2680" t="n">
        <v>247779</v>
      </c>
      <c r="BC2680" t="n">
        <v>98.8369882106781</v>
      </c>
      <c r="BD2680" t="n">
        <v>8.042530124102241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95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3791</v>
      </c>
      <c r="F2681" t="n">
        <v>3438130</v>
      </c>
      <c r="G2681" t="s">
        <v>74</v>
      </c>
      <c r="H2681" t="s">
        <v>75</v>
      </c>
      <c r="I2681" t="s"/>
      <c r="J2681" t="s">
        <v>76</v>
      </c>
      <c r="K2681" t="n">
        <v>4335</v>
      </c>
      <c r="L2681" t="s">
        <v>77</v>
      </c>
      <c r="M2681" t="s"/>
      <c r="N2681" t="s">
        <v>3792</v>
      </c>
      <c r="O2681" t="s">
        <v>79</v>
      </c>
      <c r="P2681" t="s">
        <v>3793</v>
      </c>
      <c r="Q2681" t="s"/>
      <c r="R2681" t="s">
        <v>148</v>
      </c>
      <c r="S2681" t="s">
        <v>3794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>
        <f>HYPERLINK("https://hotelmonitor-cachepage.eclerx.com/savepage/tk_1544250003751253_sr_2150.html","info")</f>
        <v/>
      </c>
      <c r="AA2681" t="n">
        <v>543501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89</v>
      </c>
      <c r="AO2681" t="s">
        <v>3795</v>
      </c>
      <c r="AP2681" t="n">
        <v>66</v>
      </c>
      <c r="AQ2681" t="s">
        <v>91</v>
      </c>
      <c r="AR2681" t="s">
        <v>71</v>
      </c>
      <c r="AS2681" t="s"/>
      <c r="AT2681" t="s">
        <v>93</v>
      </c>
      <c r="AU2681" t="s"/>
      <c r="AV2681" t="s"/>
      <c r="AW2681" t="s"/>
      <c r="AX2681" t="s"/>
      <c r="AY2681" t="n">
        <v>3276451</v>
      </c>
      <c r="AZ2681" t="s">
        <v>3796</v>
      </c>
      <c r="BA2681" t="s"/>
      <c r="BB2681" t="n">
        <v>1374353</v>
      </c>
      <c r="BC2681" t="n">
        <v>98.83445486426351</v>
      </c>
      <c r="BD2681" t="n">
        <v>8.03625700957565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95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3791</v>
      </c>
      <c r="F2682" t="n">
        <v>3438130</v>
      </c>
      <c r="G2682" t="s">
        <v>74</v>
      </c>
      <c r="H2682" t="s">
        <v>75</v>
      </c>
      <c r="I2682" t="s"/>
      <c r="J2682" t="s">
        <v>76</v>
      </c>
      <c r="K2682" t="n">
        <v>4335</v>
      </c>
      <c r="L2682" t="s">
        <v>77</v>
      </c>
      <c r="M2682" t="s"/>
      <c r="N2682" t="s">
        <v>3792</v>
      </c>
      <c r="O2682" t="s">
        <v>79</v>
      </c>
      <c r="P2682" t="s">
        <v>3793</v>
      </c>
      <c r="Q2682" t="s"/>
      <c r="R2682" t="s">
        <v>148</v>
      </c>
      <c r="S2682" t="s">
        <v>3794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>
        <f>HYPERLINK("https://hotelmonitor-cachepage.eclerx.com/savepage/tk_1544250003751253_sr_2150.html","info")</f>
        <v/>
      </c>
      <c r="AA2682" t="n">
        <v>543501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89</v>
      </c>
      <c r="AO2682" t="s">
        <v>3795</v>
      </c>
      <c r="AP2682" t="n">
        <v>66</v>
      </c>
      <c r="AQ2682" t="s">
        <v>91</v>
      </c>
      <c r="AR2682" t="s">
        <v>261</v>
      </c>
      <c r="AS2682" t="s"/>
      <c r="AT2682" t="s">
        <v>93</v>
      </c>
      <c r="AU2682" t="s"/>
      <c r="AV2682" t="s"/>
      <c r="AW2682" t="s"/>
      <c r="AX2682" t="s"/>
      <c r="AY2682" t="n">
        <v>3276451</v>
      </c>
      <c r="AZ2682" t="s">
        <v>3796</v>
      </c>
      <c r="BA2682" t="s"/>
      <c r="BB2682" t="n">
        <v>1374353</v>
      </c>
      <c r="BC2682" t="n">
        <v>98.83445486426351</v>
      </c>
      <c r="BD2682" t="n">
        <v>8.03625700957565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95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3791</v>
      </c>
      <c r="F2683" t="n">
        <v>3438130</v>
      </c>
      <c r="G2683" t="s">
        <v>74</v>
      </c>
      <c r="H2683" t="s">
        <v>75</v>
      </c>
      <c r="I2683" t="s"/>
      <c r="J2683" t="s">
        <v>76</v>
      </c>
      <c r="K2683" t="n">
        <v>4335.01</v>
      </c>
      <c r="L2683" t="s">
        <v>77</v>
      </c>
      <c r="M2683" t="s"/>
      <c r="N2683" t="s">
        <v>3792</v>
      </c>
      <c r="O2683" t="s">
        <v>79</v>
      </c>
      <c r="P2683" t="s">
        <v>3793</v>
      </c>
      <c r="Q2683" t="s"/>
      <c r="R2683" t="s">
        <v>148</v>
      </c>
      <c r="S2683" t="s">
        <v>3797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HYPERLINK("https://hotelmonitor-cachepage.eclerx.com/savepage/tk_1544250003751253_sr_2150.html","info")</f>
        <v/>
      </c>
      <c r="AA2683" t="n">
        <v>543501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66</v>
      </c>
      <c r="AQ2683" t="s">
        <v>91</v>
      </c>
      <c r="AR2683" t="s">
        <v>92</v>
      </c>
      <c r="AS2683" t="s"/>
      <c r="AT2683" t="s">
        <v>93</v>
      </c>
      <c r="AU2683" t="s"/>
      <c r="AV2683" t="s"/>
      <c r="AW2683" t="s"/>
      <c r="AX2683" t="s"/>
      <c r="AY2683" t="n">
        <v>3276451</v>
      </c>
      <c r="AZ2683" t="s">
        <v>3796</v>
      </c>
      <c r="BA2683" t="s"/>
      <c r="BB2683" t="n">
        <v>1374353</v>
      </c>
      <c r="BC2683" t="n">
        <v>98.83445486426351</v>
      </c>
      <c r="BD2683" t="n">
        <v>8.03625700957565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95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3791</v>
      </c>
      <c r="F2684" t="n">
        <v>3438130</v>
      </c>
      <c r="G2684" t="s">
        <v>74</v>
      </c>
      <c r="H2684" t="s">
        <v>75</v>
      </c>
      <c r="I2684" t="s"/>
      <c r="J2684" t="s">
        <v>76</v>
      </c>
      <c r="K2684" t="n">
        <v>4590</v>
      </c>
      <c r="L2684" t="s">
        <v>77</v>
      </c>
      <c r="M2684" t="s"/>
      <c r="N2684" t="s">
        <v>3798</v>
      </c>
      <c r="O2684" t="s">
        <v>79</v>
      </c>
      <c r="P2684" t="s">
        <v>3793</v>
      </c>
      <c r="Q2684" t="s"/>
      <c r="R2684" t="s">
        <v>148</v>
      </c>
      <c r="S2684" t="s">
        <v>3799</v>
      </c>
      <c r="T2684" t="s">
        <v>82</v>
      </c>
      <c r="U2684" t="s">
        <v>83</v>
      </c>
      <c r="V2684" t="s">
        <v>84</v>
      </c>
      <c r="W2684" t="s">
        <v>85</v>
      </c>
      <c r="X2684" t="s"/>
      <c r="Y2684" t="s">
        <v>86</v>
      </c>
      <c r="Z2684">
        <f>HYPERLINK("https://hotelmonitor-cachepage.eclerx.com/savepage/tk_1544250003751253_sr_2150.html","info")</f>
        <v/>
      </c>
      <c r="AA2684" t="n">
        <v>543501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89</v>
      </c>
      <c r="AO2684" t="s">
        <v>3800</v>
      </c>
      <c r="AP2684" t="n">
        <v>66</v>
      </c>
      <c r="AQ2684" t="s">
        <v>91</v>
      </c>
      <c r="AR2684" t="s">
        <v>71</v>
      </c>
      <c r="AS2684" t="s"/>
      <c r="AT2684" t="s">
        <v>93</v>
      </c>
      <c r="AU2684" t="s"/>
      <c r="AV2684" t="s"/>
      <c r="AW2684" t="s"/>
      <c r="AX2684" t="s"/>
      <c r="AY2684" t="n">
        <v>3276451</v>
      </c>
      <c r="AZ2684" t="s">
        <v>3796</v>
      </c>
      <c r="BA2684" t="s"/>
      <c r="BB2684" t="n">
        <v>1374353</v>
      </c>
      <c r="BC2684" t="n">
        <v>98.83445486426351</v>
      </c>
      <c r="BD2684" t="n">
        <v>8.03625700957565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95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3791</v>
      </c>
      <c r="F2685" t="n">
        <v>3438130</v>
      </c>
      <c r="G2685" t="s">
        <v>74</v>
      </c>
      <c r="H2685" t="s">
        <v>75</v>
      </c>
      <c r="I2685" t="s"/>
      <c r="J2685" t="s">
        <v>76</v>
      </c>
      <c r="K2685" t="n">
        <v>4590</v>
      </c>
      <c r="L2685" t="s">
        <v>77</v>
      </c>
      <c r="M2685" t="s"/>
      <c r="N2685" t="s">
        <v>3798</v>
      </c>
      <c r="O2685" t="s">
        <v>79</v>
      </c>
      <c r="P2685" t="s">
        <v>3793</v>
      </c>
      <c r="Q2685" t="s"/>
      <c r="R2685" t="s">
        <v>148</v>
      </c>
      <c r="S2685" t="s">
        <v>3799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>
        <f>HYPERLINK("https://hotelmonitor-cachepage.eclerx.com/savepage/tk_1544250003751253_sr_2150.html","info")</f>
        <v/>
      </c>
      <c r="AA2685" t="n">
        <v>543501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89</v>
      </c>
      <c r="AO2685" t="s">
        <v>3800</v>
      </c>
      <c r="AP2685" t="n">
        <v>66</v>
      </c>
      <c r="AQ2685" t="s">
        <v>91</v>
      </c>
      <c r="AR2685" t="s">
        <v>261</v>
      </c>
      <c r="AS2685" t="s"/>
      <c r="AT2685" t="s">
        <v>93</v>
      </c>
      <c r="AU2685" t="s"/>
      <c r="AV2685" t="s"/>
      <c r="AW2685" t="s"/>
      <c r="AX2685" t="s"/>
      <c r="AY2685" t="n">
        <v>3276451</v>
      </c>
      <c r="AZ2685" t="s">
        <v>3796</v>
      </c>
      <c r="BA2685" t="s"/>
      <c r="BB2685" t="n">
        <v>1374353</v>
      </c>
      <c r="BC2685" t="n">
        <v>98.83445486426351</v>
      </c>
      <c r="BD2685" t="n">
        <v>8.03625700957565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95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3791</v>
      </c>
      <c r="F2686" t="n">
        <v>3438130</v>
      </c>
      <c r="G2686" t="s">
        <v>74</v>
      </c>
      <c r="H2686" t="s">
        <v>75</v>
      </c>
      <c r="I2686" t="s"/>
      <c r="J2686" t="s">
        <v>76</v>
      </c>
      <c r="K2686" t="n">
        <v>4590</v>
      </c>
      <c r="L2686" t="s">
        <v>77</v>
      </c>
      <c r="M2686" t="s"/>
      <c r="N2686" t="s">
        <v>3798</v>
      </c>
      <c r="O2686" t="s">
        <v>79</v>
      </c>
      <c r="P2686" t="s">
        <v>3793</v>
      </c>
      <c r="Q2686" t="s"/>
      <c r="R2686" t="s">
        <v>148</v>
      </c>
      <c r="S2686" t="s">
        <v>3799</v>
      </c>
      <c r="T2686" t="s">
        <v>82</v>
      </c>
      <c r="U2686" t="s">
        <v>83</v>
      </c>
      <c r="V2686" t="s">
        <v>84</v>
      </c>
      <c r="W2686" t="s">
        <v>85</v>
      </c>
      <c r="X2686" t="s"/>
      <c r="Y2686" t="s">
        <v>86</v>
      </c>
      <c r="Z2686">
        <f>HYPERLINK("https://hotelmonitor-cachepage.eclerx.com/savepage/tk_1544250003751253_sr_2150.html","info")</f>
        <v/>
      </c>
      <c r="AA2686" t="n">
        <v>543501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89</v>
      </c>
      <c r="AO2686" t="s">
        <v>296</v>
      </c>
      <c r="AP2686" t="n">
        <v>66</v>
      </c>
      <c r="AQ2686" t="s">
        <v>91</v>
      </c>
      <c r="AR2686" t="s">
        <v>92</v>
      </c>
      <c r="AS2686" t="s"/>
      <c r="AT2686" t="s">
        <v>93</v>
      </c>
      <c r="AU2686" t="s"/>
      <c r="AV2686" t="s"/>
      <c r="AW2686" t="s"/>
      <c r="AX2686" t="s"/>
      <c r="AY2686" t="n">
        <v>3276451</v>
      </c>
      <c r="AZ2686" t="s">
        <v>3796</v>
      </c>
      <c r="BA2686" t="s"/>
      <c r="BB2686" t="n">
        <v>1374353</v>
      </c>
      <c r="BC2686" t="n">
        <v>98.83445486426351</v>
      </c>
      <c r="BD2686" t="n">
        <v>8.03625700957565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95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3791</v>
      </c>
      <c r="F2687" t="n">
        <v>3438130</v>
      </c>
      <c r="G2687" t="s">
        <v>74</v>
      </c>
      <c r="H2687" t="s">
        <v>75</v>
      </c>
      <c r="I2687" t="s"/>
      <c r="J2687" t="s">
        <v>76</v>
      </c>
      <c r="K2687" t="n">
        <v>4675</v>
      </c>
      <c r="L2687" t="s">
        <v>77</v>
      </c>
      <c r="M2687" t="s"/>
      <c r="N2687" t="s">
        <v>3792</v>
      </c>
      <c r="O2687" t="s">
        <v>79</v>
      </c>
      <c r="P2687" t="s">
        <v>3793</v>
      </c>
      <c r="Q2687" t="s"/>
      <c r="R2687" t="s">
        <v>148</v>
      </c>
      <c r="S2687" t="s">
        <v>3801</v>
      </c>
      <c r="T2687" t="s">
        <v>82</v>
      </c>
      <c r="U2687" t="s">
        <v>83</v>
      </c>
      <c r="V2687" t="s">
        <v>84</v>
      </c>
      <c r="W2687" t="s">
        <v>105</v>
      </c>
      <c r="X2687" t="s"/>
      <c r="Y2687" t="s">
        <v>86</v>
      </c>
      <c r="Z2687">
        <f>HYPERLINK("https://hotelmonitor-cachepage.eclerx.com/savepage/tk_1544250003751253_sr_2150.html","info")</f>
        <v/>
      </c>
      <c r="AA2687" t="n">
        <v>543501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89</v>
      </c>
      <c r="AO2687" t="s">
        <v>3802</v>
      </c>
      <c r="AP2687" t="n">
        <v>66</v>
      </c>
      <c r="AQ2687" t="s">
        <v>91</v>
      </c>
      <c r="AR2687" t="s">
        <v>71</v>
      </c>
      <c r="AS2687" t="s"/>
      <c r="AT2687" t="s">
        <v>93</v>
      </c>
      <c r="AU2687" t="s"/>
      <c r="AV2687" t="s"/>
      <c r="AW2687" t="s"/>
      <c r="AX2687" t="s"/>
      <c r="AY2687" t="n">
        <v>3276451</v>
      </c>
      <c r="AZ2687" t="s">
        <v>3796</v>
      </c>
      <c r="BA2687" t="s"/>
      <c r="BB2687" t="n">
        <v>1374353</v>
      </c>
      <c r="BC2687" t="n">
        <v>98.83445486426351</v>
      </c>
      <c r="BD2687" t="n">
        <v>8.03625700957565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95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3791</v>
      </c>
      <c r="F2688" t="n">
        <v>3438130</v>
      </c>
      <c r="G2688" t="s">
        <v>74</v>
      </c>
      <c r="H2688" t="s">
        <v>75</v>
      </c>
      <c r="I2688" t="s"/>
      <c r="J2688" t="s">
        <v>76</v>
      </c>
      <c r="K2688" t="n">
        <v>4675</v>
      </c>
      <c r="L2688" t="s">
        <v>77</v>
      </c>
      <c r="M2688" t="s"/>
      <c r="N2688" t="s">
        <v>3792</v>
      </c>
      <c r="O2688" t="s">
        <v>79</v>
      </c>
      <c r="P2688" t="s">
        <v>3793</v>
      </c>
      <c r="Q2688" t="s"/>
      <c r="R2688" t="s">
        <v>148</v>
      </c>
      <c r="S2688" t="s">
        <v>3801</v>
      </c>
      <c r="T2688" t="s">
        <v>82</v>
      </c>
      <c r="U2688" t="s">
        <v>83</v>
      </c>
      <c r="V2688" t="s">
        <v>84</v>
      </c>
      <c r="W2688" t="s">
        <v>105</v>
      </c>
      <c r="X2688" t="s"/>
      <c r="Y2688" t="s">
        <v>86</v>
      </c>
      <c r="Z2688">
        <f>HYPERLINK("https://hotelmonitor-cachepage.eclerx.com/savepage/tk_1544250003751253_sr_2150.html","info")</f>
        <v/>
      </c>
      <c r="AA2688" t="n">
        <v>543501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89</v>
      </c>
      <c r="AO2688" t="s">
        <v>3802</v>
      </c>
      <c r="AP2688" t="n">
        <v>66</v>
      </c>
      <c r="AQ2688" t="s">
        <v>91</v>
      </c>
      <c r="AR2688" t="s">
        <v>261</v>
      </c>
      <c r="AS2688" t="s"/>
      <c r="AT2688" t="s">
        <v>93</v>
      </c>
      <c r="AU2688" t="s"/>
      <c r="AV2688" t="s"/>
      <c r="AW2688" t="s"/>
      <c r="AX2688" t="s"/>
      <c r="AY2688" t="n">
        <v>3276451</v>
      </c>
      <c r="AZ2688" t="s">
        <v>3796</v>
      </c>
      <c r="BA2688" t="s"/>
      <c r="BB2688" t="n">
        <v>1374353</v>
      </c>
      <c r="BC2688" t="n">
        <v>98.83445486426351</v>
      </c>
      <c r="BD2688" t="n">
        <v>8.03625700957565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95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3791</v>
      </c>
      <c r="F2689" t="n">
        <v>3438130</v>
      </c>
      <c r="G2689" t="s">
        <v>74</v>
      </c>
      <c r="H2689" t="s">
        <v>75</v>
      </c>
      <c r="I2689" t="s"/>
      <c r="J2689" t="s">
        <v>76</v>
      </c>
      <c r="K2689" t="n">
        <v>4675.01</v>
      </c>
      <c r="L2689" t="s">
        <v>77</v>
      </c>
      <c r="M2689" t="s"/>
      <c r="N2689" t="s">
        <v>3792</v>
      </c>
      <c r="O2689" t="s">
        <v>79</v>
      </c>
      <c r="P2689" t="s">
        <v>3793</v>
      </c>
      <c r="Q2689" t="s"/>
      <c r="R2689" t="s">
        <v>148</v>
      </c>
      <c r="S2689" t="s">
        <v>3803</v>
      </c>
      <c r="T2689" t="s">
        <v>82</v>
      </c>
      <c r="U2689" t="s">
        <v>83</v>
      </c>
      <c r="V2689" t="s">
        <v>84</v>
      </c>
      <c r="W2689" t="s">
        <v>105</v>
      </c>
      <c r="X2689" t="s"/>
      <c r="Y2689" t="s">
        <v>86</v>
      </c>
      <c r="Z2689">
        <f>HYPERLINK("https://hotelmonitor-cachepage.eclerx.com/savepage/tk_1544250003751253_sr_2150.html","info")</f>
        <v/>
      </c>
      <c r="AA2689" t="n">
        <v>543501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66</v>
      </c>
      <c r="AQ2689" t="s">
        <v>91</v>
      </c>
      <c r="AR2689" t="s">
        <v>92</v>
      </c>
      <c r="AS2689" t="s"/>
      <c r="AT2689" t="s">
        <v>93</v>
      </c>
      <c r="AU2689" t="s"/>
      <c r="AV2689" t="s"/>
      <c r="AW2689" t="s"/>
      <c r="AX2689" t="s"/>
      <c r="AY2689" t="n">
        <v>3276451</v>
      </c>
      <c r="AZ2689" t="s">
        <v>3796</v>
      </c>
      <c r="BA2689" t="s"/>
      <c r="BB2689" t="n">
        <v>1374353</v>
      </c>
      <c r="BC2689" t="n">
        <v>98.83445486426351</v>
      </c>
      <c r="BD2689" t="n">
        <v>8.03625700957565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95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3791</v>
      </c>
      <c r="F2690" t="n">
        <v>3438130</v>
      </c>
      <c r="G2690" t="s">
        <v>74</v>
      </c>
      <c r="H2690" t="s">
        <v>75</v>
      </c>
      <c r="I2690" t="s"/>
      <c r="J2690" t="s">
        <v>76</v>
      </c>
      <c r="K2690" t="n">
        <v>4930</v>
      </c>
      <c r="L2690" t="s">
        <v>77</v>
      </c>
      <c r="M2690" t="s"/>
      <c r="N2690" t="s">
        <v>3798</v>
      </c>
      <c r="O2690" t="s">
        <v>79</v>
      </c>
      <c r="P2690" t="s">
        <v>3793</v>
      </c>
      <c r="Q2690" t="s"/>
      <c r="R2690" t="s">
        <v>148</v>
      </c>
      <c r="S2690" t="s">
        <v>3804</v>
      </c>
      <c r="T2690" t="s">
        <v>82</v>
      </c>
      <c r="U2690" t="s">
        <v>83</v>
      </c>
      <c r="V2690" t="s">
        <v>84</v>
      </c>
      <c r="W2690" t="s">
        <v>105</v>
      </c>
      <c r="X2690" t="s"/>
      <c r="Y2690" t="s">
        <v>86</v>
      </c>
      <c r="Z2690">
        <f>HYPERLINK("https://hotelmonitor-cachepage.eclerx.com/savepage/tk_1544250003751253_sr_2150.html","info")</f>
        <v/>
      </c>
      <c r="AA2690" t="n">
        <v>543501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89</v>
      </c>
      <c r="AO2690" t="s">
        <v>3805</v>
      </c>
      <c r="AP2690" t="n">
        <v>66</v>
      </c>
      <c r="AQ2690" t="s">
        <v>91</v>
      </c>
      <c r="AR2690" t="s">
        <v>71</v>
      </c>
      <c r="AS2690" t="s"/>
      <c r="AT2690" t="s">
        <v>93</v>
      </c>
      <c r="AU2690" t="s"/>
      <c r="AV2690" t="s"/>
      <c r="AW2690" t="s"/>
      <c r="AX2690" t="s"/>
      <c r="AY2690" t="n">
        <v>3276451</v>
      </c>
      <c r="AZ2690" t="s">
        <v>3796</v>
      </c>
      <c r="BA2690" t="s"/>
      <c r="BB2690" t="n">
        <v>1374353</v>
      </c>
      <c r="BC2690" t="n">
        <v>98.83445486426351</v>
      </c>
      <c r="BD2690" t="n">
        <v>8.03625700957565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95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3791</v>
      </c>
      <c r="F2691" t="n">
        <v>3438130</v>
      </c>
      <c r="G2691" t="s">
        <v>74</v>
      </c>
      <c r="H2691" t="s">
        <v>75</v>
      </c>
      <c r="I2691" t="s"/>
      <c r="J2691" t="s">
        <v>76</v>
      </c>
      <c r="K2691" t="n">
        <v>4930</v>
      </c>
      <c r="L2691" t="s">
        <v>77</v>
      </c>
      <c r="M2691" t="s"/>
      <c r="N2691" t="s">
        <v>3798</v>
      </c>
      <c r="O2691" t="s">
        <v>79</v>
      </c>
      <c r="P2691" t="s">
        <v>3793</v>
      </c>
      <c r="Q2691" t="s"/>
      <c r="R2691" t="s">
        <v>148</v>
      </c>
      <c r="S2691" t="s">
        <v>3804</v>
      </c>
      <c r="T2691" t="s">
        <v>82</v>
      </c>
      <c r="U2691" t="s">
        <v>83</v>
      </c>
      <c r="V2691" t="s">
        <v>84</v>
      </c>
      <c r="W2691" t="s">
        <v>105</v>
      </c>
      <c r="X2691" t="s"/>
      <c r="Y2691" t="s">
        <v>86</v>
      </c>
      <c r="Z2691">
        <f>HYPERLINK("https://hotelmonitor-cachepage.eclerx.com/savepage/tk_1544250003751253_sr_2150.html","info")</f>
        <v/>
      </c>
      <c r="AA2691" t="n">
        <v>543501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89</v>
      </c>
      <c r="AO2691" t="s">
        <v>3805</v>
      </c>
      <c r="AP2691" t="n">
        <v>66</v>
      </c>
      <c r="AQ2691" t="s">
        <v>91</v>
      </c>
      <c r="AR2691" t="s">
        <v>261</v>
      </c>
      <c r="AS2691" t="s"/>
      <c r="AT2691" t="s">
        <v>93</v>
      </c>
      <c r="AU2691" t="s"/>
      <c r="AV2691" t="s"/>
      <c r="AW2691" t="s"/>
      <c r="AX2691" t="s"/>
      <c r="AY2691" t="n">
        <v>3276451</v>
      </c>
      <c r="AZ2691" t="s">
        <v>3796</v>
      </c>
      <c r="BA2691" t="s"/>
      <c r="BB2691" t="n">
        <v>1374353</v>
      </c>
      <c r="BC2691" t="n">
        <v>98.83445486426351</v>
      </c>
      <c r="BD2691" t="n">
        <v>8.03625700957565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95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3791</v>
      </c>
      <c r="F2692" t="n">
        <v>3438130</v>
      </c>
      <c r="G2692" t="s">
        <v>74</v>
      </c>
      <c r="H2692" t="s">
        <v>75</v>
      </c>
      <c r="I2692" t="s"/>
      <c r="J2692" t="s">
        <v>76</v>
      </c>
      <c r="K2692" t="n">
        <v>4930</v>
      </c>
      <c r="L2692" t="s">
        <v>77</v>
      </c>
      <c r="M2692" t="s"/>
      <c r="N2692" t="s">
        <v>3798</v>
      </c>
      <c r="O2692" t="s">
        <v>79</v>
      </c>
      <c r="P2692" t="s">
        <v>3793</v>
      </c>
      <c r="Q2692" t="s"/>
      <c r="R2692" t="s">
        <v>148</v>
      </c>
      <c r="S2692" t="s">
        <v>3804</v>
      </c>
      <c r="T2692" t="s">
        <v>82</v>
      </c>
      <c r="U2692" t="s">
        <v>83</v>
      </c>
      <c r="V2692" t="s">
        <v>84</v>
      </c>
      <c r="W2692" t="s">
        <v>105</v>
      </c>
      <c r="X2692" t="s"/>
      <c r="Y2692" t="s">
        <v>86</v>
      </c>
      <c r="Z2692">
        <f>HYPERLINK("https://hotelmonitor-cachepage.eclerx.com/savepage/tk_1544250003751253_sr_2150.html","info")</f>
        <v/>
      </c>
      <c r="AA2692" t="n">
        <v>543501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89</v>
      </c>
      <c r="AO2692" t="s">
        <v>2353</v>
      </c>
      <c r="AP2692" t="n">
        <v>66</v>
      </c>
      <c r="AQ2692" t="s">
        <v>91</v>
      </c>
      <c r="AR2692" t="s">
        <v>92</v>
      </c>
      <c r="AS2692" t="s"/>
      <c r="AT2692" t="s">
        <v>93</v>
      </c>
      <c r="AU2692" t="s"/>
      <c r="AV2692" t="s"/>
      <c r="AW2692" t="s"/>
      <c r="AX2692" t="s"/>
      <c r="AY2692" t="n">
        <v>3276451</v>
      </c>
      <c r="AZ2692" t="s">
        <v>3796</v>
      </c>
      <c r="BA2692" t="s"/>
      <c r="BB2692" t="n">
        <v>1374353</v>
      </c>
      <c r="BC2692" t="n">
        <v>98.83445486426351</v>
      </c>
      <c r="BD2692" t="n">
        <v>8.03625700957565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95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3791</v>
      </c>
      <c r="F2693" t="n">
        <v>3438130</v>
      </c>
      <c r="G2693" t="s">
        <v>74</v>
      </c>
      <c r="H2693" t="s">
        <v>75</v>
      </c>
      <c r="I2693" t="s"/>
      <c r="J2693" t="s">
        <v>76</v>
      </c>
      <c r="K2693" t="n">
        <v>5015</v>
      </c>
      <c r="L2693" t="s">
        <v>77</v>
      </c>
      <c r="M2693" t="s"/>
      <c r="N2693" t="s">
        <v>3792</v>
      </c>
      <c r="O2693" t="s">
        <v>79</v>
      </c>
      <c r="P2693" t="s">
        <v>3793</v>
      </c>
      <c r="Q2693" t="s"/>
      <c r="R2693" t="s">
        <v>148</v>
      </c>
      <c r="S2693" t="s">
        <v>3806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>
        <f>HYPERLINK("https://hotelmonitor-cachepage.eclerx.com/savepage/tk_1544250003751253_sr_2150.html","info")</f>
        <v/>
      </c>
      <c r="AA2693" t="n">
        <v>543501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89</v>
      </c>
      <c r="AO2693" t="s">
        <v>3807</v>
      </c>
      <c r="AP2693" t="n">
        <v>66</v>
      </c>
      <c r="AQ2693" t="s">
        <v>91</v>
      </c>
      <c r="AR2693" t="s">
        <v>71</v>
      </c>
      <c r="AS2693" t="s"/>
      <c r="AT2693" t="s">
        <v>93</v>
      </c>
      <c r="AU2693" t="s"/>
      <c r="AV2693" t="s"/>
      <c r="AW2693" t="s"/>
      <c r="AX2693" t="s"/>
      <c r="AY2693" t="n">
        <v>3276451</v>
      </c>
      <c r="AZ2693" t="s">
        <v>3796</v>
      </c>
      <c r="BA2693" t="s"/>
      <c r="BB2693" t="n">
        <v>1374353</v>
      </c>
      <c r="BC2693" t="n">
        <v>98.83445486426351</v>
      </c>
      <c r="BD2693" t="n">
        <v>8.03625700957565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95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3791</v>
      </c>
      <c r="F2694" t="n">
        <v>3438130</v>
      </c>
      <c r="G2694" t="s">
        <v>74</v>
      </c>
      <c r="H2694" t="s">
        <v>75</v>
      </c>
      <c r="I2694" t="s"/>
      <c r="J2694" t="s">
        <v>76</v>
      </c>
      <c r="K2694" t="n">
        <v>5015</v>
      </c>
      <c r="L2694" t="s">
        <v>77</v>
      </c>
      <c r="M2694" t="s"/>
      <c r="N2694" t="s">
        <v>3792</v>
      </c>
      <c r="O2694" t="s">
        <v>79</v>
      </c>
      <c r="P2694" t="s">
        <v>3793</v>
      </c>
      <c r="Q2694" t="s"/>
      <c r="R2694" t="s">
        <v>148</v>
      </c>
      <c r="S2694" t="s">
        <v>3806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>
        <f>HYPERLINK("https://hotelmonitor-cachepage.eclerx.com/savepage/tk_1544250003751253_sr_2150.html","info")</f>
        <v/>
      </c>
      <c r="AA2694" t="n">
        <v>543501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89</v>
      </c>
      <c r="AO2694" t="s">
        <v>3807</v>
      </c>
      <c r="AP2694" t="n">
        <v>66</v>
      </c>
      <c r="AQ2694" t="s">
        <v>91</v>
      </c>
      <c r="AR2694" t="s">
        <v>261</v>
      </c>
      <c r="AS2694" t="s"/>
      <c r="AT2694" t="s">
        <v>93</v>
      </c>
      <c r="AU2694" t="s"/>
      <c r="AV2694" t="s"/>
      <c r="AW2694" t="s"/>
      <c r="AX2694" t="s"/>
      <c r="AY2694" t="n">
        <v>3276451</v>
      </c>
      <c r="AZ2694" t="s">
        <v>3796</v>
      </c>
      <c r="BA2694" t="s"/>
      <c r="BB2694" t="n">
        <v>1374353</v>
      </c>
      <c r="BC2694" t="n">
        <v>98.83445486426351</v>
      </c>
      <c r="BD2694" t="n">
        <v>8.03625700957565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95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3791</v>
      </c>
      <c r="F2695" t="n">
        <v>3438130</v>
      </c>
      <c r="G2695" t="s">
        <v>74</v>
      </c>
      <c r="H2695" t="s">
        <v>75</v>
      </c>
      <c r="I2695" t="s"/>
      <c r="J2695" t="s">
        <v>76</v>
      </c>
      <c r="K2695" t="n">
        <v>5270</v>
      </c>
      <c r="L2695" t="s">
        <v>77</v>
      </c>
      <c r="M2695" t="s"/>
      <c r="N2695" t="s">
        <v>3798</v>
      </c>
      <c r="O2695" t="s">
        <v>79</v>
      </c>
      <c r="P2695" t="s">
        <v>3793</v>
      </c>
      <c r="Q2695" t="s"/>
      <c r="R2695" t="s">
        <v>148</v>
      </c>
      <c r="S2695" t="s">
        <v>3808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>
        <f>HYPERLINK("https://hotelmonitor-cachepage.eclerx.com/savepage/tk_1544250003751253_sr_2150.html","info")</f>
        <v/>
      </c>
      <c r="AA2695" t="n">
        <v>543501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89</v>
      </c>
      <c r="AO2695" t="s">
        <v>3809</v>
      </c>
      <c r="AP2695" t="n">
        <v>66</v>
      </c>
      <c r="AQ2695" t="s">
        <v>91</v>
      </c>
      <c r="AR2695" t="s">
        <v>71</v>
      </c>
      <c r="AS2695" t="s"/>
      <c r="AT2695" t="s">
        <v>93</v>
      </c>
      <c r="AU2695" t="s"/>
      <c r="AV2695" t="s"/>
      <c r="AW2695" t="s"/>
      <c r="AX2695" t="s"/>
      <c r="AY2695" t="n">
        <v>3276451</v>
      </c>
      <c r="AZ2695" t="s">
        <v>3796</v>
      </c>
      <c r="BA2695" t="s"/>
      <c r="BB2695" t="n">
        <v>1374353</v>
      </c>
      <c r="BC2695" t="n">
        <v>98.83445486426351</v>
      </c>
      <c r="BD2695" t="n">
        <v>8.03625700957565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95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3791</v>
      </c>
      <c r="F2696" t="n">
        <v>3438130</v>
      </c>
      <c r="G2696" t="s">
        <v>74</v>
      </c>
      <c r="H2696" t="s">
        <v>75</v>
      </c>
      <c r="I2696" t="s"/>
      <c r="J2696" t="s">
        <v>76</v>
      </c>
      <c r="K2696" t="n">
        <v>5270</v>
      </c>
      <c r="L2696" t="s">
        <v>77</v>
      </c>
      <c r="M2696" t="s"/>
      <c r="N2696" t="s">
        <v>3798</v>
      </c>
      <c r="O2696" t="s">
        <v>79</v>
      </c>
      <c r="P2696" t="s">
        <v>3793</v>
      </c>
      <c r="Q2696" t="s"/>
      <c r="R2696" t="s">
        <v>148</v>
      </c>
      <c r="S2696" t="s">
        <v>3808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HYPERLINK("https://hotelmonitor-cachepage.eclerx.com/savepage/tk_1544250003751253_sr_2150.html","info")</f>
        <v/>
      </c>
      <c r="AA2696" t="n">
        <v>543501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89</v>
      </c>
      <c r="AO2696" t="s">
        <v>3809</v>
      </c>
      <c r="AP2696" t="n">
        <v>66</v>
      </c>
      <c r="AQ2696" t="s">
        <v>91</v>
      </c>
      <c r="AR2696" t="s">
        <v>261</v>
      </c>
      <c r="AS2696" t="s"/>
      <c r="AT2696" t="s">
        <v>93</v>
      </c>
      <c r="AU2696" t="s"/>
      <c r="AV2696" t="s"/>
      <c r="AW2696" t="s"/>
      <c r="AX2696" t="s"/>
      <c r="AY2696" t="n">
        <v>3276451</v>
      </c>
      <c r="AZ2696" t="s">
        <v>3796</v>
      </c>
      <c r="BA2696" t="s"/>
      <c r="BB2696" t="n">
        <v>1374353</v>
      </c>
      <c r="BC2696" t="n">
        <v>98.83445486426351</v>
      </c>
      <c r="BD2696" t="n">
        <v>8.03625700957565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95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3791</v>
      </c>
      <c r="F2697" t="n">
        <v>3438130</v>
      </c>
      <c r="G2697" t="s">
        <v>74</v>
      </c>
      <c r="H2697" t="s">
        <v>75</v>
      </c>
      <c r="I2697" t="s"/>
      <c r="J2697" t="s">
        <v>76</v>
      </c>
      <c r="K2697" t="n">
        <v>5355</v>
      </c>
      <c r="L2697" t="s">
        <v>77</v>
      </c>
      <c r="M2697" t="s"/>
      <c r="N2697" t="s">
        <v>3792</v>
      </c>
      <c r="O2697" t="s">
        <v>79</v>
      </c>
      <c r="P2697" t="s">
        <v>3793</v>
      </c>
      <c r="Q2697" t="s"/>
      <c r="R2697" t="s">
        <v>148</v>
      </c>
      <c r="S2697" t="s">
        <v>3810</v>
      </c>
      <c r="T2697" t="s">
        <v>82</v>
      </c>
      <c r="U2697" t="s">
        <v>83</v>
      </c>
      <c r="V2697" t="s">
        <v>84</v>
      </c>
      <c r="W2697" t="s">
        <v>105</v>
      </c>
      <c r="X2697" t="s"/>
      <c r="Y2697" t="s">
        <v>86</v>
      </c>
      <c r="Z2697">
        <f>HYPERLINK("https://hotelmonitor-cachepage.eclerx.com/savepage/tk_1544250003751253_sr_2150.html","info")</f>
        <v/>
      </c>
      <c r="AA2697" t="n">
        <v>543501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89</v>
      </c>
      <c r="AO2697" t="s">
        <v>3811</v>
      </c>
      <c r="AP2697" t="n">
        <v>66</v>
      </c>
      <c r="AQ2697" t="s">
        <v>91</v>
      </c>
      <c r="AR2697" t="s">
        <v>71</v>
      </c>
      <c r="AS2697" t="s"/>
      <c r="AT2697" t="s">
        <v>93</v>
      </c>
      <c r="AU2697" t="s"/>
      <c r="AV2697" t="s"/>
      <c r="AW2697" t="s"/>
      <c r="AX2697" t="s"/>
      <c r="AY2697" t="n">
        <v>3276451</v>
      </c>
      <c r="AZ2697" t="s">
        <v>3796</v>
      </c>
      <c r="BA2697" t="s"/>
      <c r="BB2697" t="n">
        <v>1374353</v>
      </c>
      <c r="BC2697" t="n">
        <v>98.83445486426351</v>
      </c>
      <c r="BD2697" t="n">
        <v>8.03625700957565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95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3791</v>
      </c>
      <c r="F2698" t="n">
        <v>3438130</v>
      </c>
      <c r="G2698" t="s">
        <v>74</v>
      </c>
      <c r="H2698" t="s">
        <v>75</v>
      </c>
      <c r="I2698" t="s"/>
      <c r="J2698" t="s">
        <v>76</v>
      </c>
      <c r="K2698" t="n">
        <v>5355</v>
      </c>
      <c r="L2698" t="s">
        <v>77</v>
      </c>
      <c r="M2698" t="s"/>
      <c r="N2698" t="s">
        <v>3792</v>
      </c>
      <c r="O2698" t="s">
        <v>79</v>
      </c>
      <c r="P2698" t="s">
        <v>3793</v>
      </c>
      <c r="Q2698" t="s"/>
      <c r="R2698" t="s">
        <v>148</v>
      </c>
      <c r="S2698" t="s">
        <v>3810</v>
      </c>
      <c r="T2698" t="s">
        <v>82</v>
      </c>
      <c r="U2698" t="s">
        <v>83</v>
      </c>
      <c r="V2698" t="s">
        <v>84</v>
      </c>
      <c r="W2698" t="s">
        <v>105</v>
      </c>
      <c r="X2698" t="s"/>
      <c r="Y2698" t="s">
        <v>86</v>
      </c>
      <c r="Z2698">
        <f>HYPERLINK("https://hotelmonitor-cachepage.eclerx.com/savepage/tk_1544250003751253_sr_2150.html","info")</f>
        <v/>
      </c>
      <c r="AA2698" t="n">
        <v>543501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89</v>
      </c>
      <c r="AO2698" t="s">
        <v>3811</v>
      </c>
      <c r="AP2698" t="n">
        <v>66</v>
      </c>
      <c r="AQ2698" t="s">
        <v>91</v>
      </c>
      <c r="AR2698" t="s">
        <v>261</v>
      </c>
      <c r="AS2698" t="s"/>
      <c r="AT2698" t="s">
        <v>93</v>
      </c>
      <c r="AU2698" t="s"/>
      <c r="AV2698" t="s"/>
      <c r="AW2698" t="s"/>
      <c r="AX2698" t="s"/>
      <c r="AY2698" t="n">
        <v>3276451</v>
      </c>
      <c r="AZ2698" t="s">
        <v>3796</v>
      </c>
      <c r="BA2698" t="s"/>
      <c r="BB2698" t="n">
        <v>1374353</v>
      </c>
      <c r="BC2698" t="n">
        <v>98.83445486426351</v>
      </c>
      <c r="BD2698" t="n">
        <v>8.03625700957565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95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3791</v>
      </c>
      <c r="F2699" t="n">
        <v>3438130</v>
      </c>
      <c r="G2699" t="s">
        <v>74</v>
      </c>
      <c r="H2699" t="s">
        <v>75</v>
      </c>
      <c r="I2699" t="s"/>
      <c r="J2699" t="s">
        <v>76</v>
      </c>
      <c r="K2699" t="n">
        <v>5610</v>
      </c>
      <c r="L2699" t="s">
        <v>77</v>
      </c>
      <c r="M2699" t="s"/>
      <c r="N2699" t="s">
        <v>3798</v>
      </c>
      <c r="O2699" t="s">
        <v>79</v>
      </c>
      <c r="P2699" t="s">
        <v>3793</v>
      </c>
      <c r="Q2699" t="s"/>
      <c r="R2699" t="s">
        <v>148</v>
      </c>
      <c r="S2699" t="s">
        <v>3812</v>
      </c>
      <c r="T2699" t="s">
        <v>82</v>
      </c>
      <c r="U2699" t="s">
        <v>83</v>
      </c>
      <c r="V2699" t="s">
        <v>84</v>
      </c>
      <c r="W2699" t="s">
        <v>105</v>
      </c>
      <c r="X2699" t="s"/>
      <c r="Y2699" t="s">
        <v>86</v>
      </c>
      <c r="Z2699">
        <f>HYPERLINK("https://hotelmonitor-cachepage.eclerx.com/savepage/tk_1544250003751253_sr_2150.html","info")</f>
        <v/>
      </c>
      <c r="AA2699" t="n">
        <v>543501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89</v>
      </c>
      <c r="AO2699" t="s">
        <v>3813</v>
      </c>
      <c r="AP2699" t="n">
        <v>66</v>
      </c>
      <c r="AQ2699" t="s">
        <v>91</v>
      </c>
      <c r="AR2699" t="s">
        <v>71</v>
      </c>
      <c r="AS2699" t="s"/>
      <c r="AT2699" t="s">
        <v>93</v>
      </c>
      <c r="AU2699" t="s"/>
      <c r="AV2699" t="s"/>
      <c r="AW2699" t="s"/>
      <c r="AX2699" t="s"/>
      <c r="AY2699" t="n">
        <v>3276451</v>
      </c>
      <c r="AZ2699" t="s">
        <v>3796</v>
      </c>
      <c r="BA2699" t="s"/>
      <c r="BB2699" t="n">
        <v>1374353</v>
      </c>
      <c r="BC2699" t="n">
        <v>98.83445486426351</v>
      </c>
      <c r="BD2699" t="n">
        <v>8.03625700957565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95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3791</v>
      </c>
      <c r="F2700" t="n">
        <v>3438130</v>
      </c>
      <c r="G2700" t="s">
        <v>74</v>
      </c>
      <c r="H2700" t="s">
        <v>75</v>
      </c>
      <c r="I2700" t="s"/>
      <c r="J2700" t="s">
        <v>76</v>
      </c>
      <c r="K2700" t="n">
        <v>5610</v>
      </c>
      <c r="L2700" t="s">
        <v>77</v>
      </c>
      <c r="M2700" t="s"/>
      <c r="N2700" t="s">
        <v>3798</v>
      </c>
      <c r="O2700" t="s">
        <v>79</v>
      </c>
      <c r="P2700" t="s">
        <v>3793</v>
      </c>
      <c r="Q2700" t="s"/>
      <c r="R2700" t="s">
        <v>148</v>
      </c>
      <c r="S2700" t="s">
        <v>3812</v>
      </c>
      <c r="T2700" t="s">
        <v>82</v>
      </c>
      <c r="U2700" t="s">
        <v>83</v>
      </c>
      <c r="V2700" t="s">
        <v>84</v>
      </c>
      <c r="W2700" t="s">
        <v>105</v>
      </c>
      <c r="X2700" t="s"/>
      <c r="Y2700" t="s">
        <v>86</v>
      </c>
      <c r="Z2700">
        <f>HYPERLINK("https://hotelmonitor-cachepage.eclerx.com/savepage/tk_1544250003751253_sr_2150.html","info")</f>
        <v/>
      </c>
      <c r="AA2700" t="n">
        <v>543501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89</v>
      </c>
      <c r="AO2700" t="s">
        <v>3813</v>
      </c>
      <c r="AP2700" t="n">
        <v>66</v>
      </c>
      <c r="AQ2700" t="s">
        <v>91</v>
      </c>
      <c r="AR2700" t="s">
        <v>261</v>
      </c>
      <c r="AS2700" t="s"/>
      <c r="AT2700" t="s">
        <v>93</v>
      </c>
      <c r="AU2700" t="s"/>
      <c r="AV2700" t="s"/>
      <c r="AW2700" t="s"/>
      <c r="AX2700" t="s"/>
      <c r="AY2700" t="n">
        <v>3276451</v>
      </c>
      <c r="AZ2700" t="s">
        <v>3796</v>
      </c>
      <c r="BA2700" t="s"/>
      <c r="BB2700" t="n">
        <v>1374353</v>
      </c>
      <c r="BC2700" t="n">
        <v>98.83445486426351</v>
      </c>
      <c r="BD2700" t="n">
        <v>8.03625700957565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95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3814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514.02</v>
      </c>
      <c r="L2701" t="s">
        <v>77</v>
      </c>
      <c r="M2701" t="s"/>
      <c r="N2701" t="s">
        <v>152</v>
      </c>
      <c r="O2701" t="s">
        <v>79</v>
      </c>
      <c r="P2701" t="s">
        <v>3814</v>
      </c>
      <c r="Q2701" t="s"/>
      <c r="R2701" t="s">
        <v>115</v>
      </c>
      <c r="S2701" t="s">
        <v>3815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>
        <f>HYPERLINK("https://hotelmonitor-cachepage.eclerx.com/savepage/tk_15442501019784112_sr_2150.html","info")</f>
        <v/>
      </c>
      <c r="AA2701" t="n">
        <v>-3791931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115</v>
      </c>
      <c r="AQ2701" t="s">
        <v>91</v>
      </c>
      <c r="AR2701" t="s">
        <v>92</v>
      </c>
      <c r="AS2701" t="s"/>
      <c r="AT2701" t="s">
        <v>93</v>
      </c>
      <c r="AU2701" t="s"/>
      <c r="AV2701" t="s"/>
      <c r="AW2701" t="s"/>
      <c r="AX2701" t="s"/>
      <c r="AY2701" t="n">
        <v>3791931</v>
      </c>
      <c r="AZ2701" t="s">
        <v>3816</v>
      </c>
      <c r="BA2701" t="s"/>
      <c r="BB2701" t="n">
        <v>263398</v>
      </c>
      <c r="BC2701" t="n">
        <v>98.9169716835022</v>
      </c>
      <c r="BD2701" t="n">
        <v>8.064777385381589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95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3814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650.37</v>
      </c>
      <c r="L2702" t="s">
        <v>77</v>
      </c>
      <c r="M2702" t="s"/>
      <c r="N2702" t="s">
        <v>152</v>
      </c>
      <c r="O2702" t="s">
        <v>79</v>
      </c>
      <c r="P2702" t="s">
        <v>3814</v>
      </c>
      <c r="Q2702" t="s"/>
      <c r="R2702" t="s">
        <v>115</v>
      </c>
      <c r="S2702" t="s">
        <v>3817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HYPERLINK("https://hotelmonitor-cachepage.eclerx.com/savepage/tk_15442501019784112_sr_2150.html","info")</f>
        <v/>
      </c>
      <c r="AA2702" t="n">
        <v>-3791931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89</v>
      </c>
      <c r="AO2702" t="s">
        <v>3818</v>
      </c>
      <c r="AP2702" t="n">
        <v>115</v>
      </c>
      <c r="AQ2702" t="s">
        <v>91</v>
      </c>
      <c r="AR2702" t="s">
        <v>71</v>
      </c>
      <c r="AS2702" t="s"/>
      <c r="AT2702" t="s">
        <v>93</v>
      </c>
      <c r="AU2702" t="s"/>
      <c r="AV2702" t="s"/>
      <c r="AW2702" t="s"/>
      <c r="AX2702" t="s"/>
      <c r="AY2702" t="n">
        <v>3791931</v>
      </c>
      <c r="AZ2702" t="s">
        <v>3816</v>
      </c>
      <c r="BA2702" t="s"/>
      <c r="BB2702" t="n">
        <v>263398</v>
      </c>
      <c r="BC2702" t="n">
        <v>98.9169716835022</v>
      </c>
      <c r="BD2702" t="n">
        <v>8.064777385381589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95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3814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654.2</v>
      </c>
      <c r="L2703" t="s">
        <v>77</v>
      </c>
      <c r="M2703" t="s"/>
      <c r="N2703" t="s">
        <v>152</v>
      </c>
      <c r="O2703" t="s">
        <v>79</v>
      </c>
      <c r="P2703" t="s">
        <v>3814</v>
      </c>
      <c r="Q2703" t="s"/>
      <c r="R2703" t="s">
        <v>115</v>
      </c>
      <c r="S2703" t="s">
        <v>3819</v>
      </c>
      <c r="T2703" t="s">
        <v>82</v>
      </c>
      <c r="U2703" t="s">
        <v>83</v>
      </c>
      <c r="V2703" t="s">
        <v>84</v>
      </c>
      <c r="W2703" t="s">
        <v>105</v>
      </c>
      <c r="X2703" t="s"/>
      <c r="Y2703" t="s">
        <v>86</v>
      </c>
      <c r="Z2703">
        <f>HYPERLINK("https://hotelmonitor-cachepage.eclerx.com/savepage/tk_15442501019784112_sr_2150.html","info")</f>
        <v/>
      </c>
      <c r="AA2703" t="n">
        <v>-3791931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115</v>
      </c>
      <c r="AQ2703" t="s">
        <v>91</v>
      </c>
      <c r="AR2703" t="s">
        <v>92</v>
      </c>
      <c r="AS2703" t="s"/>
      <c r="AT2703" t="s">
        <v>93</v>
      </c>
      <c r="AU2703" t="s"/>
      <c r="AV2703" t="s"/>
      <c r="AW2703" t="s"/>
      <c r="AX2703" t="s"/>
      <c r="AY2703" t="n">
        <v>3791931</v>
      </c>
      <c r="AZ2703" t="s">
        <v>3816</v>
      </c>
      <c r="BA2703" t="s"/>
      <c r="BB2703" t="n">
        <v>263398</v>
      </c>
      <c r="BC2703" t="n">
        <v>98.9169716835022</v>
      </c>
      <c r="BD2703" t="n">
        <v>8.064777385381589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95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3814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694.4400000000001</v>
      </c>
      <c r="L2704" t="s">
        <v>77</v>
      </c>
      <c r="M2704" t="s"/>
      <c r="N2704" t="s">
        <v>152</v>
      </c>
      <c r="O2704" t="s">
        <v>79</v>
      </c>
      <c r="P2704" t="s">
        <v>3814</v>
      </c>
      <c r="Q2704" t="s"/>
      <c r="R2704" t="s">
        <v>115</v>
      </c>
      <c r="S2704" t="s">
        <v>1701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>
        <f>HYPERLINK("https://hotelmonitor-cachepage.eclerx.com/savepage/tk_15442501019784112_sr_2150.html","info")</f>
        <v/>
      </c>
      <c r="AA2704" t="n">
        <v>-3791931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89</v>
      </c>
      <c r="AO2704" t="s">
        <v>3820</v>
      </c>
      <c r="AP2704" t="n">
        <v>115</v>
      </c>
      <c r="AQ2704" t="s">
        <v>91</v>
      </c>
      <c r="AR2704" t="s">
        <v>71</v>
      </c>
      <c r="AS2704" t="s"/>
      <c r="AT2704" t="s">
        <v>93</v>
      </c>
      <c r="AU2704" t="s"/>
      <c r="AV2704" t="s"/>
      <c r="AW2704" t="s"/>
      <c r="AX2704" t="s"/>
      <c r="AY2704" t="n">
        <v>3791931</v>
      </c>
      <c r="AZ2704" t="s">
        <v>3816</v>
      </c>
      <c r="BA2704" t="s"/>
      <c r="BB2704" t="n">
        <v>263398</v>
      </c>
      <c r="BC2704" t="n">
        <v>98.9169716835022</v>
      </c>
      <c r="BD2704" t="n">
        <v>8.064777385381589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95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3814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827.74</v>
      </c>
      <c r="L2705" t="s">
        <v>77</v>
      </c>
      <c r="M2705" t="s"/>
      <c r="N2705" t="s">
        <v>152</v>
      </c>
      <c r="O2705" t="s">
        <v>79</v>
      </c>
      <c r="P2705" t="s">
        <v>3814</v>
      </c>
      <c r="Q2705" t="s"/>
      <c r="R2705" t="s">
        <v>115</v>
      </c>
      <c r="S2705" t="s">
        <v>3821</v>
      </c>
      <c r="T2705" t="s">
        <v>82</v>
      </c>
      <c r="U2705" t="s">
        <v>83</v>
      </c>
      <c r="V2705" t="s">
        <v>84</v>
      </c>
      <c r="W2705" t="s">
        <v>105</v>
      </c>
      <c r="X2705" t="s"/>
      <c r="Y2705" t="s">
        <v>86</v>
      </c>
      <c r="Z2705">
        <f>HYPERLINK("https://hotelmonitor-cachepage.eclerx.com/savepage/tk_15442501019784112_sr_2150.html","info")</f>
        <v/>
      </c>
      <c r="AA2705" t="n">
        <v>-3791931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89</v>
      </c>
      <c r="AO2705" t="s">
        <v>3822</v>
      </c>
      <c r="AP2705" t="n">
        <v>115</v>
      </c>
      <c r="AQ2705" t="s">
        <v>91</v>
      </c>
      <c r="AR2705" t="s">
        <v>71</v>
      </c>
      <c r="AS2705" t="s"/>
      <c r="AT2705" t="s">
        <v>93</v>
      </c>
      <c r="AU2705" t="s"/>
      <c r="AV2705" t="s"/>
      <c r="AW2705" t="s"/>
      <c r="AX2705" t="s"/>
      <c r="AY2705" t="n">
        <v>3791931</v>
      </c>
      <c r="AZ2705" t="s">
        <v>3816</v>
      </c>
      <c r="BA2705" t="s"/>
      <c r="BB2705" t="n">
        <v>263398</v>
      </c>
      <c r="BC2705" t="n">
        <v>98.9169716835022</v>
      </c>
      <c r="BD2705" t="n">
        <v>8.064777385381589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95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3814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883.84</v>
      </c>
      <c r="L2706" t="s">
        <v>77</v>
      </c>
      <c r="M2706" t="s"/>
      <c r="N2706" t="s">
        <v>152</v>
      </c>
      <c r="O2706" t="s">
        <v>79</v>
      </c>
      <c r="P2706" t="s">
        <v>3814</v>
      </c>
      <c r="Q2706" t="s"/>
      <c r="R2706" t="s">
        <v>115</v>
      </c>
      <c r="S2706" t="s">
        <v>1360</v>
      </c>
      <c r="T2706" t="s">
        <v>82</v>
      </c>
      <c r="U2706" t="s">
        <v>83</v>
      </c>
      <c r="V2706" t="s">
        <v>84</v>
      </c>
      <c r="W2706" t="s">
        <v>105</v>
      </c>
      <c r="X2706" t="s"/>
      <c r="Y2706" t="s">
        <v>86</v>
      </c>
      <c r="Z2706">
        <f>HYPERLINK("https://hotelmonitor-cachepage.eclerx.com/savepage/tk_15442501019784112_sr_2150.html","info")</f>
        <v/>
      </c>
      <c r="AA2706" t="n">
        <v>-3791931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89</v>
      </c>
      <c r="AO2706" t="s">
        <v>3820</v>
      </c>
      <c r="AP2706" t="n">
        <v>115</v>
      </c>
      <c r="AQ2706" t="s">
        <v>91</v>
      </c>
      <c r="AR2706" t="s">
        <v>71</v>
      </c>
      <c r="AS2706" t="s"/>
      <c r="AT2706" t="s">
        <v>93</v>
      </c>
      <c r="AU2706" t="s"/>
      <c r="AV2706" t="s"/>
      <c r="AW2706" t="s"/>
      <c r="AX2706" t="s"/>
      <c r="AY2706" t="n">
        <v>3791931</v>
      </c>
      <c r="AZ2706" t="s">
        <v>3816</v>
      </c>
      <c r="BA2706" t="s"/>
      <c r="BB2706" t="n">
        <v>263398</v>
      </c>
      <c r="BC2706" t="n">
        <v>98.9169716835022</v>
      </c>
      <c r="BD2706" t="n">
        <v>8.064777385381589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95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3814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520.3</v>
      </c>
      <c r="L2707" t="s">
        <v>77</v>
      </c>
      <c r="M2707" t="s"/>
      <c r="N2707" t="s">
        <v>2012</v>
      </c>
      <c r="O2707" t="s">
        <v>79</v>
      </c>
      <c r="P2707" t="s">
        <v>3814</v>
      </c>
      <c r="Q2707" t="s"/>
      <c r="R2707" t="s">
        <v>115</v>
      </c>
      <c r="S2707" t="s">
        <v>3823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>
        <f>HYPERLINK("https://hotelmonitor-cachepage.eclerx.com/savepage/tk_15442501019784112_sr_2150.html","info")</f>
        <v/>
      </c>
      <c r="AA2707" t="n">
        <v>-3791931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89</v>
      </c>
      <c r="AO2707" t="s">
        <v>3824</v>
      </c>
      <c r="AP2707" t="n">
        <v>115</v>
      </c>
      <c r="AQ2707" t="s">
        <v>91</v>
      </c>
      <c r="AR2707" t="s">
        <v>71</v>
      </c>
      <c r="AS2707" t="s"/>
      <c r="AT2707" t="s">
        <v>93</v>
      </c>
      <c r="AU2707" t="s"/>
      <c r="AV2707" t="s"/>
      <c r="AW2707" t="s"/>
      <c r="AX2707" t="s"/>
      <c r="AY2707" t="n">
        <v>3791931</v>
      </c>
      <c r="AZ2707" t="s">
        <v>3816</v>
      </c>
      <c r="BA2707" t="s"/>
      <c r="BB2707" t="n">
        <v>263398</v>
      </c>
      <c r="BC2707" t="n">
        <v>98.9169716835022</v>
      </c>
      <c r="BD2707" t="n">
        <v>8.064777385381589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95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3814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650.37</v>
      </c>
      <c r="L2708" t="s">
        <v>77</v>
      </c>
      <c r="M2708" t="s"/>
      <c r="N2708" t="s">
        <v>2012</v>
      </c>
      <c r="O2708" t="s">
        <v>79</v>
      </c>
      <c r="P2708" t="s">
        <v>3814</v>
      </c>
      <c r="Q2708" t="s"/>
      <c r="R2708" t="s">
        <v>115</v>
      </c>
      <c r="S2708" t="s">
        <v>3817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>
        <f>HYPERLINK("https://hotelmonitor-cachepage.eclerx.com/savepage/tk_15442501019784112_sr_2150.html","info")</f>
        <v/>
      </c>
      <c r="AA2708" t="n">
        <v>-3791931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89</v>
      </c>
      <c r="AO2708" t="s">
        <v>3818</v>
      </c>
      <c r="AP2708" t="n">
        <v>115</v>
      </c>
      <c r="AQ2708" t="s">
        <v>91</v>
      </c>
      <c r="AR2708" t="s">
        <v>71</v>
      </c>
      <c r="AS2708" t="s"/>
      <c r="AT2708" t="s">
        <v>93</v>
      </c>
      <c r="AU2708" t="s"/>
      <c r="AV2708" t="s"/>
      <c r="AW2708" t="s"/>
      <c r="AX2708" t="s"/>
      <c r="AY2708" t="n">
        <v>3791931</v>
      </c>
      <c r="AZ2708" t="s">
        <v>3816</v>
      </c>
      <c r="BA2708" t="s"/>
      <c r="BB2708" t="n">
        <v>263398</v>
      </c>
      <c r="BC2708" t="n">
        <v>98.9169716835022</v>
      </c>
      <c r="BD2708" t="n">
        <v>8.064777385381589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95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3814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662.1900000000001</v>
      </c>
      <c r="L2709" t="s">
        <v>77</v>
      </c>
      <c r="M2709" t="s"/>
      <c r="N2709" t="s">
        <v>2012</v>
      </c>
      <c r="O2709" t="s">
        <v>79</v>
      </c>
      <c r="P2709" t="s">
        <v>3814</v>
      </c>
      <c r="Q2709" t="s"/>
      <c r="R2709" t="s">
        <v>115</v>
      </c>
      <c r="S2709" t="s">
        <v>3825</v>
      </c>
      <c r="T2709" t="s">
        <v>82</v>
      </c>
      <c r="U2709" t="s">
        <v>83</v>
      </c>
      <c r="V2709" t="s">
        <v>84</v>
      </c>
      <c r="W2709" t="s">
        <v>105</v>
      </c>
      <c r="X2709" t="s"/>
      <c r="Y2709" t="s">
        <v>86</v>
      </c>
      <c r="Z2709">
        <f>HYPERLINK("https://hotelmonitor-cachepage.eclerx.com/savepage/tk_15442501019784112_sr_2150.html","info")</f>
        <v/>
      </c>
      <c r="AA2709" t="n">
        <v>-3791931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89</v>
      </c>
      <c r="AO2709" t="s">
        <v>3826</v>
      </c>
      <c r="AP2709" t="n">
        <v>115</v>
      </c>
      <c r="AQ2709" t="s">
        <v>91</v>
      </c>
      <c r="AR2709" t="s">
        <v>71</v>
      </c>
      <c r="AS2709" t="s"/>
      <c r="AT2709" t="s">
        <v>93</v>
      </c>
      <c r="AU2709" t="s"/>
      <c r="AV2709" t="s"/>
      <c r="AW2709" t="s"/>
      <c r="AX2709" t="s"/>
      <c r="AY2709" t="n">
        <v>3791931</v>
      </c>
      <c r="AZ2709" t="s">
        <v>3816</v>
      </c>
      <c r="BA2709" t="s"/>
      <c r="BB2709" t="n">
        <v>263398</v>
      </c>
      <c r="BC2709" t="n">
        <v>98.9169716835022</v>
      </c>
      <c r="BD2709" t="n">
        <v>8.064777385381589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95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3814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694.4400000000001</v>
      </c>
      <c r="L2710" t="s">
        <v>77</v>
      </c>
      <c r="M2710" t="s"/>
      <c r="N2710" t="s">
        <v>2012</v>
      </c>
      <c r="O2710" t="s">
        <v>79</v>
      </c>
      <c r="P2710" t="s">
        <v>3814</v>
      </c>
      <c r="Q2710" t="s"/>
      <c r="R2710" t="s">
        <v>115</v>
      </c>
      <c r="S2710" t="s">
        <v>1701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>
        <f>HYPERLINK("https://hotelmonitor-cachepage.eclerx.com/savepage/tk_15442501019784112_sr_2150.html","info")</f>
        <v/>
      </c>
      <c r="AA2710" t="n">
        <v>-3791931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89</v>
      </c>
      <c r="AO2710" t="s">
        <v>3820</v>
      </c>
      <c r="AP2710" t="n">
        <v>115</v>
      </c>
      <c r="AQ2710" t="s">
        <v>91</v>
      </c>
      <c r="AR2710" t="s">
        <v>71</v>
      </c>
      <c r="AS2710" t="s"/>
      <c r="AT2710" t="s">
        <v>93</v>
      </c>
      <c r="AU2710" t="s"/>
      <c r="AV2710" t="s"/>
      <c r="AW2710" t="s"/>
      <c r="AX2710" t="s"/>
      <c r="AY2710" t="n">
        <v>3791931</v>
      </c>
      <c r="AZ2710" t="s">
        <v>3816</v>
      </c>
      <c r="BA2710" t="s"/>
      <c r="BB2710" t="n">
        <v>263398</v>
      </c>
      <c r="BC2710" t="n">
        <v>98.9169716835022</v>
      </c>
      <c r="BD2710" t="n">
        <v>8.064777385381589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95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3814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827.74</v>
      </c>
      <c r="L2711" t="s">
        <v>77</v>
      </c>
      <c r="M2711" t="s"/>
      <c r="N2711" t="s">
        <v>2012</v>
      </c>
      <c r="O2711" t="s">
        <v>79</v>
      </c>
      <c r="P2711" t="s">
        <v>3814</v>
      </c>
      <c r="Q2711" t="s"/>
      <c r="R2711" t="s">
        <v>115</v>
      </c>
      <c r="S2711" t="s">
        <v>3821</v>
      </c>
      <c r="T2711" t="s">
        <v>82</v>
      </c>
      <c r="U2711" t="s">
        <v>83</v>
      </c>
      <c r="V2711" t="s">
        <v>84</v>
      </c>
      <c r="W2711" t="s">
        <v>105</v>
      </c>
      <c r="X2711" t="s"/>
      <c r="Y2711" t="s">
        <v>86</v>
      </c>
      <c r="Z2711">
        <f>HYPERLINK("https://hotelmonitor-cachepage.eclerx.com/savepage/tk_15442501019784112_sr_2150.html","info")</f>
        <v/>
      </c>
      <c r="AA2711" t="n">
        <v>-3791931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89</v>
      </c>
      <c r="AO2711" t="s">
        <v>3822</v>
      </c>
      <c r="AP2711" t="n">
        <v>115</v>
      </c>
      <c r="AQ2711" t="s">
        <v>91</v>
      </c>
      <c r="AR2711" t="s">
        <v>71</v>
      </c>
      <c r="AS2711" t="s"/>
      <c r="AT2711" t="s">
        <v>93</v>
      </c>
      <c r="AU2711" t="s"/>
      <c r="AV2711" t="s"/>
      <c r="AW2711" t="s"/>
      <c r="AX2711" t="s"/>
      <c r="AY2711" t="n">
        <v>3791931</v>
      </c>
      <c r="AZ2711" t="s">
        <v>3816</v>
      </c>
      <c r="BA2711" t="s"/>
      <c r="BB2711" t="n">
        <v>263398</v>
      </c>
      <c r="BC2711" t="n">
        <v>98.9169716835022</v>
      </c>
      <c r="BD2711" t="n">
        <v>8.064777385381589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95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3814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883.84</v>
      </c>
      <c r="L2712" t="s">
        <v>77</v>
      </c>
      <c r="M2712" t="s"/>
      <c r="N2712" t="s">
        <v>2012</v>
      </c>
      <c r="O2712" t="s">
        <v>79</v>
      </c>
      <c r="P2712" t="s">
        <v>3814</v>
      </c>
      <c r="Q2712" t="s"/>
      <c r="R2712" t="s">
        <v>115</v>
      </c>
      <c r="S2712" t="s">
        <v>1360</v>
      </c>
      <c r="T2712" t="s">
        <v>82</v>
      </c>
      <c r="U2712" t="s">
        <v>83</v>
      </c>
      <c r="V2712" t="s">
        <v>84</v>
      </c>
      <c r="W2712" t="s">
        <v>105</v>
      </c>
      <c r="X2712" t="s"/>
      <c r="Y2712" t="s">
        <v>86</v>
      </c>
      <c r="Z2712">
        <f>HYPERLINK("https://hotelmonitor-cachepage.eclerx.com/savepage/tk_15442501019784112_sr_2150.html","info")</f>
        <v/>
      </c>
      <c r="AA2712" t="n">
        <v>-3791931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89</v>
      </c>
      <c r="AO2712" t="s">
        <v>3820</v>
      </c>
      <c r="AP2712" t="n">
        <v>115</v>
      </c>
      <c r="AQ2712" t="s">
        <v>91</v>
      </c>
      <c r="AR2712" t="s">
        <v>71</v>
      </c>
      <c r="AS2712" t="s"/>
      <c r="AT2712" t="s">
        <v>93</v>
      </c>
      <c r="AU2712" t="s"/>
      <c r="AV2712" t="s"/>
      <c r="AW2712" t="s"/>
      <c r="AX2712" t="s"/>
      <c r="AY2712" t="n">
        <v>3791931</v>
      </c>
      <c r="AZ2712" t="s">
        <v>3816</v>
      </c>
      <c r="BA2712" t="s"/>
      <c r="BB2712" t="n">
        <v>263398</v>
      </c>
      <c r="BC2712" t="n">
        <v>98.9169716835022</v>
      </c>
      <c r="BD2712" t="n">
        <v>8.064777385381589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95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3814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700.9299999999999</v>
      </c>
      <c r="L2713" t="s">
        <v>77</v>
      </c>
      <c r="M2713" t="s"/>
      <c r="N2713" t="s">
        <v>2083</v>
      </c>
      <c r="O2713" t="s">
        <v>79</v>
      </c>
      <c r="P2713" t="s">
        <v>3814</v>
      </c>
      <c r="Q2713" t="s"/>
      <c r="R2713" t="s">
        <v>115</v>
      </c>
      <c r="S2713" t="s">
        <v>1701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>
        <f>HYPERLINK("https://hotelmonitor-cachepage.eclerx.com/savepage/tk_15442501019784112_sr_2150.html","info")</f>
        <v/>
      </c>
      <c r="AA2713" t="n">
        <v>-3791931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115</v>
      </c>
      <c r="AQ2713" t="s">
        <v>91</v>
      </c>
      <c r="AR2713" t="s">
        <v>92</v>
      </c>
      <c r="AS2713" t="s"/>
      <c r="AT2713" t="s">
        <v>93</v>
      </c>
      <c r="AU2713" t="s"/>
      <c r="AV2713" t="s"/>
      <c r="AW2713" t="s"/>
      <c r="AX2713" t="s"/>
      <c r="AY2713" t="n">
        <v>3791931</v>
      </c>
      <c r="AZ2713" t="s">
        <v>3816</v>
      </c>
      <c r="BA2713" t="s"/>
      <c r="BB2713" t="n">
        <v>263398</v>
      </c>
      <c r="BC2713" t="n">
        <v>98.9169716835022</v>
      </c>
      <c r="BD2713" t="n">
        <v>8.064777385381589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95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3814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841.12</v>
      </c>
      <c r="L2714" t="s">
        <v>77</v>
      </c>
      <c r="M2714" t="s"/>
      <c r="N2714" t="s">
        <v>2083</v>
      </c>
      <c r="O2714" t="s">
        <v>79</v>
      </c>
      <c r="P2714" t="s">
        <v>3814</v>
      </c>
      <c r="Q2714" t="s"/>
      <c r="R2714" t="s">
        <v>115</v>
      </c>
      <c r="S2714" t="s">
        <v>618</v>
      </c>
      <c r="T2714" t="s">
        <v>82</v>
      </c>
      <c r="U2714" t="s">
        <v>83</v>
      </c>
      <c r="V2714" t="s">
        <v>84</v>
      </c>
      <c r="W2714" t="s">
        <v>105</v>
      </c>
      <c r="X2714" t="s"/>
      <c r="Y2714" t="s">
        <v>86</v>
      </c>
      <c r="Z2714">
        <f>HYPERLINK("https://hotelmonitor-cachepage.eclerx.com/savepage/tk_15442501019784112_sr_2150.html","info")</f>
        <v/>
      </c>
      <c r="AA2714" t="n">
        <v>-3791931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115</v>
      </c>
      <c r="AQ2714" t="s">
        <v>91</v>
      </c>
      <c r="AR2714" t="s">
        <v>92</v>
      </c>
      <c r="AS2714" t="s"/>
      <c r="AT2714" t="s">
        <v>93</v>
      </c>
      <c r="AU2714" t="s"/>
      <c r="AV2714" t="s"/>
      <c r="AW2714" t="s"/>
      <c r="AX2714" t="s"/>
      <c r="AY2714" t="n">
        <v>3791931</v>
      </c>
      <c r="AZ2714" t="s">
        <v>3816</v>
      </c>
      <c r="BA2714" t="s"/>
      <c r="BB2714" t="n">
        <v>263398</v>
      </c>
      <c r="BC2714" t="n">
        <v>98.9169716835022</v>
      </c>
      <c r="BD2714" t="n">
        <v>8.064777385381589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95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3814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886.87</v>
      </c>
      <c r="L2715" t="s">
        <v>77</v>
      </c>
      <c r="M2715" t="s"/>
      <c r="N2715" t="s">
        <v>2083</v>
      </c>
      <c r="O2715" t="s">
        <v>79</v>
      </c>
      <c r="P2715" t="s">
        <v>3814</v>
      </c>
      <c r="Q2715" t="s"/>
      <c r="R2715" t="s">
        <v>115</v>
      </c>
      <c r="S2715" t="s">
        <v>3827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>
        <f>HYPERLINK("https://hotelmonitor-cachepage.eclerx.com/savepage/tk_15442501019784112_sr_2150.html","info")</f>
        <v/>
      </c>
      <c r="AA2715" t="n">
        <v>-3791931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89</v>
      </c>
      <c r="AO2715" t="s">
        <v>3828</v>
      </c>
      <c r="AP2715" t="n">
        <v>115</v>
      </c>
      <c r="AQ2715" t="s">
        <v>91</v>
      </c>
      <c r="AR2715" t="s">
        <v>71</v>
      </c>
      <c r="AS2715" t="s"/>
      <c r="AT2715" t="s">
        <v>93</v>
      </c>
      <c r="AU2715" t="s"/>
      <c r="AV2715" t="s"/>
      <c r="AW2715" t="s"/>
      <c r="AX2715" t="s"/>
      <c r="AY2715" t="n">
        <v>3791931</v>
      </c>
      <c r="AZ2715" t="s">
        <v>3816</v>
      </c>
      <c r="BA2715" t="s"/>
      <c r="BB2715" t="n">
        <v>263398</v>
      </c>
      <c r="BC2715" t="n">
        <v>98.9169716835022</v>
      </c>
      <c r="BD2715" t="n">
        <v>8.064777385381589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95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3814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946.97</v>
      </c>
      <c r="L2716" t="s">
        <v>77</v>
      </c>
      <c r="M2716" t="s"/>
      <c r="N2716" t="s">
        <v>2083</v>
      </c>
      <c r="O2716" t="s">
        <v>79</v>
      </c>
      <c r="P2716" t="s">
        <v>3814</v>
      </c>
      <c r="Q2716" t="s"/>
      <c r="R2716" t="s">
        <v>115</v>
      </c>
      <c r="S2716" t="s">
        <v>658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>
        <f>HYPERLINK("https://hotelmonitor-cachepage.eclerx.com/savepage/tk_15442501019784112_sr_2150.html","info")</f>
        <v/>
      </c>
      <c r="AA2716" t="n">
        <v>-3791931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89</v>
      </c>
      <c r="AO2716" t="s">
        <v>3820</v>
      </c>
      <c r="AP2716" t="n">
        <v>115</v>
      </c>
      <c r="AQ2716" t="s">
        <v>91</v>
      </c>
      <c r="AR2716" t="s">
        <v>71</v>
      </c>
      <c r="AS2716" t="s"/>
      <c r="AT2716" t="s">
        <v>93</v>
      </c>
      <c r="AU2716" t="s"/>
      <c r="AV2716" t="s"/>
      <c r="AW2716" t="s"/>
      <c r="AX2716" t="s"/>
      <c r="AY2716" t="n">
        <v>3791931</v>
      </c>
      <c r="AZ2716" t="s">
        <v>3816</v>
      </c>
      <c r="BA2716" t="s"/>
      <c r="BB2716" t="n">
        <v>263398</v>
      </c>
      <c r="BC2716" t="n">
        <v>98.9169716835022</v>
      </c>
      <c r="BD2716" t="n">
        <v>8.064777385381589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95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3814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1064.24</v>
      </c>
      <c r="L2717" t="s">
        <v>77</v>
      </c>
      <c r="M2717" t="s"/>
      <c r="N2717" t="s">
        <v>2083</v>
      </c>
      <c r="O2717" t="s">
        <v>79</v>
      </c>
      <c r="P2717" t="s">
        <v>3814</v>
      </c>
      <c r="Q2717" t="s"/>
      <c r="R2717" t="s">
        <v>115</v>
      </c>
      <c r="S2717" t="s">
        <v>3829</v>
      </c>
      <c r="T2717" t="s">
        <v>82</v>
      </c>
      <c r="U2717" t="s">
        <v>83</v>
      </c>
      <c r="V2717" t="s">
        <v>84</v>
      </c>
      <c r="W2717" t="s">
        <v>105</v>
      </c>
      <c r="X2717" t="s"/>
      <c r="Y2717" t="s">
        <v>86</v>
      </c>
      <c r="Z2717">
        <f>HYPERLINK("https://hotelmonitor-cachepage.eclerx.com/savepage/tk_15442501019784112_sr_2150.html","info")</f>
        <v/>
      </c>
      <c r="AA2717" t="n">
        <v>-3791931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89</v>
      </c>
      <c r="AO2717" t="s">
        <v>3830</v>
      </c>
      <c r="AP2717" t="n">
        <v>115</v>
      </c>
      <c r="AQ2717" t="s">
        <v>91</v>
      </c>
      <c r="AR2717" t="s">
        <v>71</v>
      </c>
      <c r="AS2717" t="s"/>
      <c r="AT2717" t="s">
        <v>93</v>
      </c>
      <c r="AU2717" t="s"/>
      <c r="AV2717" t="s"/>
      <c r="AW2717" t="s"/>
      <c r="AX2717" t="s"/>
      <c r="AY2717" t="n">
        <v>3791931</v>
      </c>
      <c r="AZ2717" t="s">
        <v>3816</v>
      </c>
      <c r="BA2717" t="s"/>
      <c r="BB2717" t="n">
        <v>263398</v>
      </c>
      <c r="BC2717" t="n">
        <v>98.9169716835022</v>
      </c>
      <c r="BD2717" t="n">
        <v>8.064777385381589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95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3814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1136.36</v>
      </c>
      <c r="L2718" t="s">
        <v>77</v>
      </c>
      <c r="M2718" t="s"/>
      <c r="N2718" t="s">
        <v>2083</v>
      </c>
      <c r="O2718" t="s">
        <v>79</v>
      </c>
      <c r="P2718" t="s">
        <v>3814</v>
      </c>
      <c r="Q2718" t="s"/>
      <c r="R2718" t="s">
        <v>115</v>
      </c>
      <c r="S2718" t="s">
        <v>505</v>
      </c>
      <c r="T2718" t="s">
        <v>82</v>
      </c>
      <c r="U2718" t="s">
        <v>83</v>
      </c>
      <c r="V2718" t="s">
        <v>84</v>
      </c>
      <c r="W2718" t="s">
        <v>105</v>
      </c>
      <c r="X2718" t="s"/>
      <c r="Y2718" t="s">
        <v>86</v>
      </c>
      <c r="Z2718">
        <f>HYPERLINK("https://hotelmonitor-cachepage.eclerx.com/savepage/tk_15442501019784112_sr_2150.html","info")</f>
        <v/>
      </c>
      <c r="AA2718" t="n">
        <v>-3791931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89</v>
      </c>
      <c r="AO2718" t="s">
        <v>3820</v>
      </c>
      <c r="AP2718" t="n">
        <v>115</v>
      </c>
      <c r="AQ2718" t="s">
        <v>91</v>
      </c>
      <c r="AR2718" t="s">
        <v>71</v>
      </c>
      <c r="AS2718" t="s"/>
      <c r="AT2718" t="s">
        <v>93</v>
      </c>
      <c r="AU2718" t="s"/>
      <c r="AV2718" t="s"/>
      <c r="AW2718" t="s"/>
      <c r="AX2718" t="s"/>
      <c r="AY2718" t="n">
        <v>3791931</v>
      </c>
      <c r="AZ2718" t="s">
        <v>3816</v>
      </c>
      <c r="BA2718" t="s"/>
      <c r="BB2718" t="n">
        <v>263398</v>
      </c>
      <c r="BC2718" t="n">
        <v>98.9169716835022</v>
      </c>
      <c r="BD2718" t="n">
        <v>8.064777385381589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95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3814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700.9299999999999</v>
      </c>
      <c r="L2719" t="s">
        <v>77</v>
      </c>
      <c r="M2719" t="s"/>
      <c r="N2719" t="s">
        <v>1309</v>
      </c>
      <c r="O2719" t="s">
        <v>79</v>
      </c>
      <c r="P2719" t="s">
        <v>3814</v>
      </c>
      <c r="Q2719" t="s"/>
      <c r="R2719" t="s">
        <v>115</v>
      </c>
      <c r="S2719" t="s">
        <v>1701</v>
      </c>
      <c r="T2719" t="s">
        <v>82</v>
      </c>
      <c r="U2719" t="s">
        <v>83</v>
      </c>
      <c r="V2719" t="s">
        <v>84</v>
      </c>
      <c r="W2719" t="s">
        <v>85</v>
      </c>
      <c r="X2719" t="s"/>
      <c r="Y2719" t="s">
        <v>86</v>
      </c>
      <c r="Z2719">
        <f>HYPERLINK("https://hotelmonitor-cachepage.eclerx.com/savepage/tk_15442501019784112_sr_2150.html","info")</f>
        <v/>
      </c>
      <c r="AA2719" t="n">
        <v>-3791931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115</v>
      </c>
      <c r="AQ2719" t="s">
        <v>91</v>
      </c>
      <c r="AR2719" t="s">
        <v>92</v>
      </c>
      <c r="AS2719" t="s"/>
      <c r="AT2719" t="s">
        <v>93</v>
      </c>
      <c r="AU2719" t="s"/>
      <c r="AV2719" t="s"/>
      <c r="AW2719" t="s"/>
      <c r="AX2719" t="s"/>
      <c r="AY2719" t="n">
        <v>3791931</v>
      </c>
      <c r="AZ2719" t="s">
        <v>3816</v>
      </c>
      <c r="BA2719" t="s"/>
      <c r="BB2719" t="n">
        <v>263398</v>
      </c>
      <c r="BC2719" t="n">
        <v>98.9169716835022</v>
      </c>
      <c r="BD2719" t="n">
        <v>8.064777385381589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95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3814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841.12</v>
      </c>
      <c r="L2720" t="s">
        <v>77</v>
      </c>
      <c r="M2720" t="s"/>
      <c r="N2720" t="s">
        <v>1309</v>
      </c>
      <c r="O2720" t="s">
        <v>79</v>
      </c>
      <c r="P2720" t="s">
        <v>3814</v>
      </c>
      <c r="Q2720" t="s"/>
      <c r="R2720" t="s">
        <v>115</v>
      </c>
      <c r="S2720" t="s">
        <v>618</v>
      </c>
      <c r="T2720" t="s">
        <v>82</v>
      </c>
      <c r="U2720" t="s">
        <v>83</v>
      </c>
      <c r="V2720" t="s">
        <v>84</v>
      </c>
      <c r="W2720" t="s">
        <v>105</v>
      </c>
      <c r="X2720" t="s"/>
      <c r="Y2720" t="s">
        <v>86</v>
      </c>
      <c r="Z2720">
        <f>HYPERLINK("https://hotelmonitor-cachepage.eclerx.com/savepage/tk_15442501019784112_sr_2150.html","info")</f>
        <v/>
      </c>
      <c r="AA2720" t="n">
        <v>-3791931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115</v>
      </c>
      <c r="AQ2720" t="s">
        <v>91</v>
      </c>
      <c r="AR2720" t="s">
        <v>92</v>
      </c>
      <c r="AS2720" t="s"/>
      <c r="AT2720" t="s">
        <v>93</v>
      </c>
      <c r="AU2720" t="s"/>
      <c r="AV2720" t="s"/>
      <c r="AW2720" t="s"/>
      <c r="AX2720" t="s"/>
      <c r="AY2720" t="n">
        <v>3791931</v>
      </c>
      <c r="AZ2720" t="s">
        <v>3816</v>
      </c>
      <c r="BA2720" t="s"/>
      <c r="BB2720" t="n">
        <v>263398</v>
      </c>
      <c r="BC2720" t="n">
        <v>98.9169716835022</v>
      </c>
      <c r="BD2720" t="n">
        <v>8.064777385381589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95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3814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886.87</v>
      </c>
      <c r="L2721" t="s">
        <v>77</v>
      </c>
      <c r="M2721" t="s"/>
      <c r="N2721" t="s">
        <v>1309</v>
      </c>
      <c r="O2721" t="s">
        <v>79</v>
      </c>
      <c r="P2721" t="s">
        <v>3814</v>
      </c>
      <c r="Q2721" t="s"/>
      <c r="R2721" t="s">
        <v>115</v>
      </c>
      <c r="S2721" t="s">
        <v>3827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>
        <f>HYPERLINK("https://hotelmonitor-cachepage.eclerx.com/savepage/tk_15442501019784112_sr_2150.html","info")</f>
        <v/>
      </c>
      <c r="AA2721" t="n">
        <v>-3791931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89</v>
      </c>
      <c r="AO2721" t="s">
        <v>3828</v>
      </c>
      <c r="AP2721" t="n">
        <v>115</v>
      </c>
      <c r="AQ2721" t="s">
        <v>91</v>
      </c>
      <c r="AR2721" t="s">
        <v>71</v>
      </c>
      <c r="AS2721" t="s"/>
      <c r="AT2721" t="s">
        <v>93</v>
      </c>
      <c r="AU2721" t="s"/>
      <c r="AV2721" t="s"/>
      <c r="AW2721" t="s"/>
      <c r="AX2721" t="s"/>
      <c r="AY2721" t="n">
        <v>3791931</v>
      </c>
      <c r="AZ2721" t="s">
        <v>3816</v>
      </c>
      <c r="BA2721" t="s"/>
      <c r="BB2721" t="n">
        <v>263398</v>
      </c>
      <c r="BC2721" t="n">
        <v>98.9169716835022</v>
      </c>
      <c r="BD2721" t="n">
        <v>8.064777385381589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95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3814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946.97</v>
      </c>
      <c r="L2722" t="s">
        <v>77</v>
      </c>
      <c r="M2722" t="s"/>
      <c r="N2722" t="s">
        <v>1309</v>
      </c>
      <c r="O2722" t="s">
        <v>79</v>
      </c>
      <c r="P2722" t="s">
        <v>3814</v>
      </c>
      <c r="Q2722" t="s"/>
      <c r="R2722" t="s">
        <v>115</v>
      </c>
      <c r="S2722" t="s">
        <v>658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HYPERLINK("https://hotelmonitor-cachepage.eclerx.com/savepage/tk_15442501019784112_sr_2150.html","info")</f>
        <v/>
      </c>
      <c r="AA2722" t="n">
        <v>-3791931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89</v>
      </c>
      <c r="AO2722" t="s">
        <v>3820</v>
      </c>
      <c r="AP2722" t="n">
        <v>115</v>
      </c>
      <c r="AQ2722" t="s">
        <v>91</v>
      </c>
      <c r="AR2722" t="s">
        <v>71</v>
      </c>
      <c r="AS2722" t="s"/>
      <c r="AT2722" t="s">
        <v>93</v>
      </c>
      <c r="AU2722" t="s"/>
      <c r="AV2722" t="s"/>
      <c r="AW2722" t="s"/>
      <c r="AX2722" t="s"/>
      <c r="AY2722" t="n">
        <v>3791931</v>
      </c>
      <c r="AZ2722" t="s">
        <v>3816</v>
      </c>
      <c r="BA2722" t="s"/>
      <c r="BB2722" t="n">
        <v>263398</v>
      </c>
      <c r="BC2722" t="n">
        <v>98.9169716835022</v>
      </c>
      <c r="BD2722" t="n">
        <v>8.064777385381589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95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3814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1064.24</v>
      </c>
      <c r="L2723" t="s">
        <v>77</v>
      </c>
      <c r="M2723" t="s"/>
      <c r="N2723" t="s">
        <v>1309</v>
      </c>
      <c r="O2723" t="s">
        <v>79</v>
      </c>
      <c r="P2723" t="s">
        <v>3814</v>
      </c>
      <c r="Q2723" t="s"/>
      <c r="R2723" t="s">
        <v>115</v>
      </c>
      <c r="S2723" t="s">
        <v>3829</v>
      </c>
      <c r="T2723" t="s">
        <v>82</v>
      </c>
      <c r="U2723" t="s">
        <v>83</v>
      </c>
      <c r="V2723" t="s">
        <v>84</v>
      </c>
      <c r="W2723" t="s">
        <v>105</v>
      </c>
      <c r="X2723" t="s"/>
      <c r="Y2723" t="s">
        <v>86</v>
      </c>
      <c r="Z2723">
        <f>HYPERLINK("https://hotelmonitor-cachepage.eclerx.com/savepage/tk_15442501019784112_sr_2150.html","info")</f>
        <v/>
      </c>
      <c r="AA2723" t="n">
        <v>-3791931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89</v>
      </c>
      <c r="AO2723" t="s">
        <v>3830</v>
      </c>
      <c r="AP2723" t="n">
        <v>115</v>
      </c>
      <c r="AQ2723" t="s">
        <v>91</v>
      </c>
      <c r="AR2723" t="s">
        <v>71</v>
      </c>
      <c r="AS2723" t="s"/>
      <c r="AT2723" t="s">
        <v>93</v>
      </c>
      <c r="AU2723" t="s"/>
      <c r="AV2723" t="s"/>
      <c r="AW2723" t="s"/>
      <c r="AX2723" t="s"/>
      <c r="AY2723" t="n">
        <v>3791931</v>
      </c>
      <c r="AZ2723" t="s">
        <v>3816</v>
      </c>
      <c r="BA2723" t="s"/>
      <c r="BB2723" t="n">
        <v>263398</v>
      </c>
      <c r="BC2723" t="n">
        <v>98.9169716835022</v>
      </c>
      <c r="BD2723" t="n">
        <v>8.064777385381589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95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3814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1136.36</v>
      </c>
      <c r="L2724" t="s">
        <v>77</v>
      </c>
      <c r="M2724" t="s"/>
      <c r="N2724" t="s">
        <v>1309</v>
      </c>
      <c r="O2724" t="s">
        <v>79</v>
      </c>
      <c r="P2724" t="s">
        <v>3814</v>
      </c>
      <c r="Q2724" t="s"/>
      <c r="R2724" t="s">
        <v>115</v>
      </c>
      <c r="S2724" t="s">
        <v>505</v>
      </c>
      <c r="T2724" t="s">
        <v>82</v>
      </c>
      <c r="U2724" t="s">
        <v>83</v>
      </c>
      <c r="V2724" t="s">
        <v>84</v>
      </c>
      <c r="W2724" t="s">
        <v>105</v>
      </c>
      <c r="X2724" t="s"/>
      <c r="Y2724" t="s">
        <v>86</v>
      </c>
      <c r="Z2724">
        <f>HYPERLINK("https://hotelmonitor-cachepage.eclerx.com/savepage/tk_15442501019784112_sr_2150.html","info")</f>
        <v/>
      </c>
      <c r="AA2724" t="n">
        <v>-3791931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89</v>
      </c>
      <c r="AO2724" t="s">
        <v>3820</v>
      </c>
      <c r="AP2724" t="n">
        <v>115</v>
      </c>
      <c r="AQ2724" t="s">
        <v>91</v>
      </c>
      <c r="AR2724" t="s">
        <v>71</v>
      </c>
      <c r="AS2724" t="s"/>
      <c r="AT2724" t="s">
        <v>93</v>
      </c>
      <c r="AU2724" t="s"/>
      <c r="AV2724" t="s"/>
      <c r="AW2724" t="s"/>
      <c r="AX2724" t="s"/>
      <c r="AY2724" t="n">
        <v>3791931</v>
      </c>
      <c r="AZ2724" t="s">
        <v>3816</v>
      </c>
      <c r="BA2724" t="s"/>
      <c r="BB2724" t="n">
        <v>263398</v>
      </c>
      <c r="BC2724" t="n">
        <v>98.9169716835022</v>
      </c>
      <c r="BD2724" t="n">
        <v>8.064777385381589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95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3831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1231.94</v>
      </c>
      <c r="L2725" t="s">
        <v>77</v>
      </c>
      <c r="M2725" t="s"/>
      <c r="N2725" t="s">
        <v>3832</v>
      </c>
      <c r="O2725" t="s">
        <v>79</v>
      </c>
      <c r="P2725" t="s">
        <v>3831</v>
      </c>
      <c r="Q2725" t="s"/>
      <c r="R2725" t="s">
        <v>115</v>
      </c>
      <c r="S2725" t="s">
        <v>3226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HYPERLINK("https://hotelmonitor-cachepage.eclerx.com/savepage/tk_15442501946720617_sr_2150.html","info")</f>
        <v/>
      </c>
      <c r="AA2725" t="n">
        <v>-3791417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168</v>
      </c>
      <c r="AQ2725" t="s">
        <v>91</v>
      </c>
      <c r="AR2725" t="s">
        <v>92</v>
      </c>
      <c r="AS2725" t="s"/>
      <c r="AT2725" t="s">
        <v>93</v>
      </c>
      <c r="AU2725" t="s"/>
      <c r="AV2725" t="s"/>
      <c r="AW2725" t="s"/>
      <c r="AX2725" t="s"/>
      <c r="AY2725" t="n">
        <v>3791417</v>
      </c>
      <c r="AZ2725" t="s">
        <v>3833</v>
      </c>
      <c r="BA2725" t="s"/>
      <c r="BB2725" t="n">
        <v>240437</v>
      </c>
      <c r="BC2725" t="n">
        <v>98.82703185081481</v>
      </c>
      <c r="BD2725" t="n">
        <v>8.03348427267111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95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3831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1359.39</v>
      </c>
      <c r="L2726" t="s">
        <v>77</v>
      </c>
      <c r="M2726" t="s"/>
      <c r="N2726" t="s">
        <v>3832</v>
      </c>
      <c r="O2726" t="s">
        <v>79</v>
      </c>
      <c r="P2726" t="s">
        <v>3831</v>
      </c>
      <c r="Q2726" t="s"/>
      <c r="R2726" t="s">
        <v>115</v>
      </c>
      <c r="S2726" t="s">
        <v>3834</v>
      </c>
      <c r="T2726" t="s">
        <v>82</v>
      </c>
      <c r="U2726" t="s">
        <v>83</v>
      </c>
      <c r="V2726" t="s">
        <v>84</v>
      </c>
      <c r="W2726" t="s">
        <v>105</v>
      </c>
      <c r="X2726" t="s"/>
      <c r="Y2726" t="s">
        <v>86</v>
      </c>
      <c r="Z2726">
        <f>HYPERLINK("https://hotelmonitor-cachepage.eclerx.com/savepage/tk_15442501946720617_sr_2150.html","info")</f>
        <v/>
      </c>
      <c r="AA2726" t="n">
        <v>-3791417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88</v>
      </c>
      <c r="AO2726" t="s"/>
      <c r="AP2726" t="n">
        <v>168</v>
      </c>
      <c r="AQ2726" t="s">
        <v>91</v>
      </c>
      <c r="AR2726" t="s">
        <v>92</v>
      </c>
      <c r="AS2726" t="s"/>
      <c r="AT2726" t="s">
        <v>93</v>
      </c>
      <c r="AU2726" t="s"/>
      <c r="AV2726" t="s"/>
      <c r="AW2726" t="s"/>
      <c r="AX2726" t="s"/>
      <c r="AY2726" t="n">
        <v>3791417</v>
      </c>
      <c r="AZ2726" t="s">
        <v>3833</v>
      </c>
      <c r="BA2726" t="s"/>
      <c r="BB2726" t="n">
        <v>240437</v>
      </c>
      <c r="BC2726" t="n">
        <v>98.82703185081481</v>
      </c>
      <c r="BD2726" t="n">
        <v>8.03348427267111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95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3835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669.77</v>
      </c>
      <c r="L2727" t="s">
        <v>77</v>
      </c>
      <c r="M2727" t="s"/>
      <c r="N2727" t="s">
        <v>2572</v>
      </c>
      <c r="O2727" t="s">
        <v>79</v>
      </c>
      <c r="P2727" t="s">
        <v>3835</v>
      </c>
      <c r="Q2727" t="s"/>
      <c r="R2727" t="s">
        <v>80</v>
      </c>
      <c r="S2727" t="s">
        <v>3836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HYPERLINK("https://hotelmonitor-cachepage.eclerx.com/savepage/tk_15442503618170192_sr_2150.html","info")</f>
        <v/>
      </c>
      <c r="AA2727" t="n">
        <v>-3791842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89</v>
      </c>
      <c r="AO2727" t="s">
        <v>3837</v>
      </c>
      <c r="AP2727" t="n">
        <v>226</v>
      </c>
      <c r="AQ2727" t="s">
        <v>91</v>
      </c>
      <c r="AR2727" t="s">
        <v>71</v>
      </c>
      <c r="AS2727" t="s"/>
      <c r="AT2727" t="s">
        <v>93</v>
      </c>
      <c r="AU2727" t="s"/>
      <c r="AV2727" t="s"/>
      <c r="AW2727" t="s"/>
      <c r="AX2727" t="s"/>
      <c r="AY2727" t="n">
        <v>3791842</v>
      </c>
      <c r="AZ2727" t="s">
        <v>3838</v>
      </c>
      <c r="BA2727" t="s"/>
      <c r="BB2727" t="n">
        <v>564955</v>
      </c>
      <c r="BC2727" t="n">
        <v>98.9049661159515</v>
      </c>
      <c r="BD2727" t="n">
        <v>8.09213795243952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95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3835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752.27</v>
      </c>
      <c r="L2728" t="s">
        <v>77</v>
      </c>
      <c r="M2728" t="s"/>
      <c r="N2728" t="s">
        <v>2572</v>
      </c>
      <c r="O2728" t="s">
        <v>79</v>
      </c>
      <c r="P2728" t="s">
        <v>3835</v>
      </c>
      <c r="Q2728" t="s"/>
      <c r="R2728" t="s">
        <v>80</v>
      </c>
      <c r="S2728" t="s">
        <v>3839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HYPERLINK("https://hotelmonitor-cachepage.eclerx.com/savepage/tk_15442503618170192_sr_2150.html","info")</f>
        <v/>
      </c>
      <c r="AA2728" t="n">
        <v>-3791842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89</v>
      </c>
      <c r="AO2728" t="s">
        <v>3840</v>
      </c>
      <c r="AP2728" t="n">
        <v>226</v>
      </c>
      <c r="AQ2728" t="s">
        <v>91</v>
      </c>
      <c r="AR2728" t="s">
        <v>71</v>
      </c>
      <c r="AS2728" t="s"/>
      <c r="AT2728" t="s">
        <v>93</v>
      </c>
      <c r="AU2728" t="s"/>
      <c r="AV2728" t="s"/>
      <c r="AW2728" t="s"/>
      <c r="AX2728" t="s"/>
      <c r="AY2728" t="n">
        <v>3791842</v>
      </c>
      <c r="AZ2728" t="s">
        <v>3838</v>
      </c>
      <c r="BA2728" t="s"/>
      <c r="BB2728" t="n">
        <v>564955</v>
      </c>
      <c r="BC2728" t="n">
        <v>98.9049661159515</v>
      </c>
      <c r="BD2728" t="n">
        <v>8.09213795243952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95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3835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758.15</v>
      </c>
      <c r="L2729" t="s">
        <v>77</v>
      </c>
      <c r="M2729" t="s"/>
      <c r="N2729" t="s">
        <v>2572</v>
      </c>
      <c r="O2729" t="s">
        <v>79</v>
      </c>
      <c r="P2729" t="s">
        <v>3835</v>
      </c>
      <c r="Q2729" t="s"/>
      <c r="R2729" t="s">
        <v>80</v>
      </c>
      <c r="S2729" t="s">
        <v>3841</v>
      </c>
      <c r="T2729" t="s">
        <v>82</v>
      </c>
      <c r="U2729" t="s">
        <v>83</v>
      </c>
      <c r="V2729" t="s">
        <v>84</v>
      </c>
      <c r="W2729" t="s">
        <v>105</v>
      </c>
      <c r="X2729" t="s"/>
      <c r="Y2729" t="s">
        <v>86</v>
      </c>
      <c r="Z2729">
        <f>HYPERLINK("https://hotelmonitor-cachepage.eclerx.com/savepage/tk_15442503618170192_sr_2150.html","info")</f>
        <v/>
      </c>
      <c r="AA2729" t="n">
        <v>-3791842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89</v>
      </c>
      <c r="AO2729" t="s">
        <v>3842</v>
      </c>
      <c r="AP2729" t="n">
        <v>226</v>
      </c>
      <c r="AQ2729" t="s">
        <v>91</v>
      </c>
      <c r="AR2729" t="s">
        <v>71</v>
      </c>
      <c r="AS2729" t="s"/>
      <c r="AT2729" t="s">
        <v>93</v>
      </c>
      <c r="AU2729" t="s"/>
      <c r="AV2729" t="s"/>
      <c r="AW2729" t="s"/>
      <c r="AX2729" t="s"/>
      <c r="AY2729" t="n">
        <v>3791842</v>
      </c>
      <c r="AZ2729" t="s">
        <v>3838</v>
      </c>
      <c r="BA2729" t="s"/>
      <c r="BB2729" t="n">
        <v>564955</v>
      </c>
      <c r="BC2729" t="n">
        <v>98.9049661159515</v>
      </c>
      <c r="BD2729" t="n">
        <v>8.09213795243952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95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3835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808.08</v>
      </c>
      <c r="L2730" t="s">
        <v>77</v>
      </c>
      <c r="M2730" t="s"/>
      <c r="N2730" t="s">
        <v>2572</v>
      </c>
      <c r="O2730" t="s">
        <v>79</v>
      </c>
      <c r="P2730" t="s">
        <v>3835</v>
      </c>
      <c r="Q2730" t="s"/>
      <c r="R2730" t="s">
        <v>80</v>
      </c>
      <c r="S2730" t="s">
        <v>1969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>
        <f>HYPERLINK("https://hotelmonitor-cachepage.eclerx.com/savepage/tk_15442503618170192_sr_2150.html","info")</f>
        <v/>
      </c>
      <c r="AA2730" t="n">
        <v>-3791842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89</v>
      </c>
      <c r="AO2730" t="s">
        <v>267</v>
      </c>
      <c r="AP2730" t="n">
        <v>226</v>
      </c>
      <c r="AQ2730" t="s">
        <v>91</v>
      </c>
      <c r="AR2730" t="s">
        <v>71</v>
      </c>
      <c r="AS2730" t="s"/>
      <c r="AT2730" t="s">
        <v>93</v>
      </c>
      <c r="AU2730" t="s"/>
      <c r="AV2730" t="s"/>
      <c r="AW2730" t="s"/>
      <c r="AX2730" t="s"/>
      <c r="AY2730" t="n">
        <v>3791842</v>
      </c>
      <c r="AZ2730" t="s">
        <v>3838</v>
      </c>
      <c r="BA2730" t="s"/>
      <c r="BB2730" t="n">
        <v>564955</v>
      </c>
      <c r="BC2730" t="n">
        <v>98.9049661159515</v>
      </c>
      <c r="BD2730" t="n">
        <v>8.09213795243952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95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3835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842.39</v>
      </c>
      <c r="L2731" t="s">
        <v>77</v>
      </c>
      <c r="M2731" t="s"/>
      <c r="N2731" t="s">
        <v>2572</v>
      </c>
      <c r="O2731" t="s">
        <v>79</v>
      </c>
      <c r="P2731" t="s">
        <v>3835</v>
      </c>
      <c r="Q2731" t="s"/>
      <c r="R2731" t="s">
        <v>80</v>
      </c>
      <c r="S2731" t="s">
        <v>3843</v>
      </c>
      <c r="T2731" t="s">
        <v>82</v>
      </c>
      <c r="U2731" t="s">
        <v>83</v>
      </c>
      <c r="V2731" t="s">
        <v>84</v>
      </c>
      <c r="W2731" t="s">
        <v>105</v>
      </c>
      <c r="X2731" t="s"/>
      <c r="Y2731" t="s">
        <v>86</v>
      </c>
      <c r="Z2731">
        <f>HYPERLINK("https://hotelmonitor-cachepage.eclerx.com/savepage/tk_15442503618170192_sr_2150.html","info")</f>
        <v/>
      </c>
      <c r="AA2731" t="n">
        <v>-3791842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89</v>
      </c>
      <c r="AO2731" t="s">
        <v>3844</v>
      </c>
      <c r="AP2731" t="n">
        <v>226</v>
      </c>
      <c r="AQ2731" t="s">
        <v>91</v>
      </c>
      <c r="AR2731" t="s">
        <v>71</v>
      </c>
      <c r="AS2731" t="s"/>
      <c r="AT2731" t="s">
        <v>93</v>
      </c>
      <c r="AU2731" t="s"/>
      <c r="AV2731" t="s"/>
      <c r="AW2731" t="s"/>
      <c r="AX2731" t="s"/>
      <c r="AY2731" t="n">
        <v>3791842</v>
      </c>
      <c r="AZ2731" t="s">
        <v>3838</v>
      </c>
      <c r="BA2731" t="s"/>
      <c r="BB2731" t="n">
        <v>564955</v>
      </c>
      <c r="BC2731" t="n">
        <v>98.9049661159515</v>
      </c>
      <c r="BD2731" t="n">
        <v>8.09213795243952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95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3835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904.89</v>
      </c>
      <c r="L2732" t="s">
        <v>77</v>
      </c>
      <c r="M2732" t="s"/>
      <c r="N2732" t="s">
        <v>2572</v>
      </c>
      <c r="O2732" t="s">
        <v>79</v>
      </c>
      <c r="P2732" t="s">
        <v>3835</v>
      </c>
      <c r="Q2732" t="s"/>
      <c r="R2732" t="s">
        <v>80</v>
      </c>
      <c r="S2732" t="s">
        <v>3845</v>
      </c>
      <c r="T2732" t="s">
        <v>82</v>
      </c>
      <c r="U2732" t="s">
        <v>83</v>
      </c>
      <c r="V2732" t="s">
        <v>84</v>
      </c>
      <c r="W2732" t="s">
        <v>105</v>
      </c>
      <c r="X2732" t="s"/>
      <c r="Y2732" t="s">
        <v>86</v>
      </c>
      <c r="Z2732">
        <f>HYPERLINK("https://hotelmonitor-cachepage.eclerx.com/savepage/tk_15442503618170192_sr_2150.html","info")</f>
        <v/>
      </c>
      <c r="AA2732" t="n">
        <v>-3791842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89</v>
      </c>
      <c r="AO2732" t="s">
        <v>101</v>
      </c>
      <c r="AP2732" t="n">
        <v>226</v>
      </c>
      <c r="AQ2732" t="s">
        <v>91</v>
      </c>
      <c r="AR2732" t="s">
        <v>71</v>
      </c>
      <c r="AS2732" t="s"/>
      <c r="AT2732" t="s">
        <v>93</v>
      </c>
      <c r="AU2732" t="s"/>
      <c r="AV2732" t="s"/>
      <c r="AW2732" t="s"/>
      <c r="AX2732" t="s"/>
      <c r="AY2732" t="n">
        <v>3791842</v>
      </c>
      <c r="AZ2732" t="s">
        <v>3838</v>
      </c>
      <c r="BA2732" t="s"/>
      <c r="BB2732" t="n">
        <v>564955</v>
      </c>
      <c r="BC2732" t="n">
        <v>98.9049661159515</v>
      </c>
      <c r="BD2732" t="n">
        <v>8.09213795243952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95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3835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765.2</v>
      </c>
      <c r="L2733" t="s">
        <v>77</v>
      </c>
      <c r="M2733" t="s"/>
      <c r="N2733" t="s">
        <v>2083</v>
      </c>
      <c r="O2733" t="s">
        <v>79</v>
      </c>
      <c r="P2733" t="s">
        <v>3835</v>
      </c>
      <c r="Q2733" t="s"/>
      <c r="R2733" t="s">
        <v>80</v>
      </c>
      <c r="S2733" t="s">
        <v>3846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HYPERLINK("https://hotelmonitor-cachepage.eclerx.com/savepage/tk_15442503618170192_sr_2150.html","info")</f>
        <v/>
      </c>
      <c r="AA2733" t="n">
        <v>-3791842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89</v>
      </c>
      <c r="AO2733" t="s">
        <v>3847</v>
      </c>
      <c r="AP2733" t="n">
        <v>226</v>
      </c>
      <c r="AQ2733" t="s">
        <v>91</v>
      </c>
      <c r="AR2733" t="s">
        <v>71</v>
      </c>
      <c r="AS2733" t="s"/>
      <c r="AT2733" t="s">
        <v>93</v>
      </c>
      <c r="AU2733" t="s"/>
      <c r="AV2733" t="s"/>
      <c r="AW2733" t="s"/>
      <c r="AX2733" t="s"/>
      <c r="AY2733" t="n">
        <v>3791842</v>
      </c>
      <c r="AZ2733" t="s">
        <v>3838</v>
      </c>
      <c r="BA2733" t="s"/>
      <c r="BB2733" t="n">
        <v>564955</v>
      </c>
      <c r="BC2733" t="n">
        <v>98.9049661159515</v>
      </c>
      <c r="BD2733" t="n">
        <v>8.09213795243952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95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3835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850.23</v>
      </c>
      <c r="L2734" t="s">
        <v>77</v>
      </c>
      <c r="M2734" t="s"/>
      <c r="N2734" t="s">
        <v>2083</v>
      </c>
      <c r="O2734" t="s">
        <v>79</v>
      </c>
      <c r="P2734" t="s">
        <v>3835</v>
      </c>
      <c r="Q2734" t="s"/>
      <c r="R2734" t="s">
        <v>80</v>
      </c>
      <c r="S2734" t="s">
        <v>3848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>
        <f>HYPERLINK("https://hotelmonitor-cachepage.eclerx.com/savepage/tk_15442503618170192_sr_2150.html","info")</f>
        <v/>
      </c>
      <c r="AA2734" t="n">
        <v>-3791842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89</v>
      </c>
      <c r="AO2734" t="s">
        <v>3849</v>
      </c>
      <c r="AP2734" t="n">
        <v>226</v>
      </c>
      <c r="AQ2734" t="s">
        <v>91</v>
      </c>
      <c r="AR2734" t="s">
        <v>71</v>
      </c>
      <c r="AS2734" t="s"/>
      <c r="AT2734" t="s">
        <v>93</v>
      </c>
      <c r="AU2734" t="s"/>
      <c r="AV2734" t="s"/>
      <c r="AW2734" t="s"/>
      <c r="AX2734" t="s"/>
      <c r="AY2734" t="n">
        <v>3791842</v>
      </c>
      <c r="AZ2734" t="s">
        <v>3838</v>
      </c>
      <c r="BA2734" t="s"/>
      <c r="BB2734" t="n">
        <v>564955</v>
      </c>
      <c r="BC2734" t="n">
        <v>98.9049661159515</v>
      </c>
      <c r="BD2734" t="n">
        <v>8.09213795243952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95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3835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899.21</v>
      </c>
      <c r="L2735" t="s">
        <v>77</v>
      </c>
      <c r="M2735" t="s"/>
      <c r="N2735" t="s">
        <v>2083</v>
      </c>
      <c r="O2735" t="s">
        <v>79</v>
      </c>
      <c r="P2735" t="s">
        <v>3835</v>
      </c>
      <c r="Q2735" t="s"/>
      <c r="R2735" t="s">
        <v>80</v>
      </c>
      <c r="S2735" t="s">
        <v>3850</v>
      </c>
      <c r="T2735" t="s">
        <v>82</v>
      </c>
      <c r="U2735" t="s">
        <v>83</v>
      </c>
      <c r="V2735" t="s">
        <v>84</v>
      </c>
      <c r="W2735" t="s">
        <v>105</v>
      </c>
      <c r="X2735" t="s"/>
      <c r="Y2735" t="s">
        <v>86</v>
      </c>
      <c r="Z2735">
        <f>HYPERLINK("https://hotelmonitor-cachepage.eclerx.com/savepage/tk_15442503618170192_sr_2150.html","info")</f>
        <v/>
      </c>
      <c r="AA2735" t="n">
        <v>-3791842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89</v>
      </c>
      <c r="AO2735" t="s">
        <v>3851</v>
      </c>
      <c r="AP2735" t="n">
        <v>226</v>
      </c>
      <c r="AQ2735" t="s">
        <v>91</v>
      </c>
      <c r="AR2735" t="s">
        <v>71</v>
      </c>
      <c r="AS2735" t="s"/>
      <c r="AT2735" t="s">
        <v>93</v>
      </c>
      <c r="AU2735" t="s"/>
      <c r="AV2735" t="s"/>
      <c r="AW2735" t="s"/>
      <c r="AX2735" t="s"/>
      <c r="AY2735" t="n">
        <v>3791842</v>
      </c>
      <c r="AZ2735" t="s">
        <v>3838</v>
      </c>
      <c r="BA2735" t="s"/>
      <c r="BB2735" t="n">
        <v>564955</v>
      </c>
      <c r="BC2735" t="n">
        <v>98.9049661159515</v>
      </c>
      <c r="BD2735" t="n">
        <v>8.09213795243952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95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3835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913.3</v>
      </c>
      <c r="L2736" t="s">
        <v>77</v>
      </c>
      <c r="M2736" t="s"/>
      <c r="N2736" t="s">
        <v>2083</v>
      </c>
      <c r="O2736" t="s">
        <v>79</v>
      </c>
      <c r="P2736" t="s">
        <v>3835</v>
      </c>
      <c r="Q2736" t="s"/>
      <c r="R2736" t="s">
        <v>80</v>
      </c>
      <c r="S2736" t="s">
        <v>3852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>
        <f>HYPERLINK("https://hotelmonitor-cachepage.eclerx.com/savepage/tk_15442503618170192_sr_2150.html","info")</f>
        <v/>
      </c>
      <c r="AA2736" t="n">
        <v>-3791842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89</v>
      </c>
      <c r="AO2736" t="s">
        <v>1529</v>
      </c>
      <c r="AP2736" t="n">
        <v>226</v>
      </c>
      <c r="AQ2736" t="s">
        <v>91</v>
      </c>
      <c r="AR2736" t="s">
        <v>71</v>
      </c>
      <c r="AS2736" t="s"/>
      <c r="AT2736" t="s">
        <v>93</v>
      </c>
      <c r="AU2736" t="s"/>
      <c r="AV2736" t="s"/>
      <c r="AW2736" t="s"/>
      <c r="AX2736" t="s"/>
      <c r="AY2736" t="n">
        <v>3791842</v>
      </c>
      <c r="AZ2736" t="s">
        <v>3838</v>
      </c>
      <c r="BA2736" t="s"/>
      <c r="BB2736" t="n">
        <v>564955</v>
      </c>
      <c r="BC2736" t="n">
        <v>98.9049661159515</v>
      </c>
      <c r="BD2736" t="n">
        <v>8.09213795243952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95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3835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999.11</v>
      </c>
      <c r="L2737" t="s">
        <v>77</v>
      </c>
      <c r="M2737" t="s"/>
      <c r="N2737" t="s">
        <v>2083</v>
      </c>
      <c r="O2737" t="s">
        <v>79</v>
      </c>
      <c r="P2737" t="s">
        <v>3835</v>
      </c>
      <c r="Q2737" t="s"/>
      <c r="R2737" t="s">
        <v>80</v>
      </c>
      <c r="S2737" t="s">
        <v>3853</v>
      </c>
      <c r="T2737" t="s">
        <v>82</v>
      </c>
      <c r="U2737" t="s">
        <v>83</v>
      </c>
      <c r="V2737" t="s">
        <v>84</v>
      </c>
      <c r="W2737" t="s">
        <v>105</v>
      </c>
      <c r="X2737" t="s"/>
      <c r="Y2737" t="s">
        <v>86</v>
      </c>
      <c r="Z2737">
        <f>HYPERLINK("https://hotelmonitor-cachepage.eclerx.com/savepage/tk_15442503618170192_sr_2150.html","info")</f>
        <v/>
      </c>
      <c r="AA2737" t="n">
        <v>-3791842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89</v>
      </c>
      <c r="AO2737" t="s">
        <v>3854</v>
      </c>
      <c r="AP2737" t="n">
        <v>226</v>
      </c>
      <c r="AQ2737" t="s">
        <v>91</v>
      </c>
      <c r="AR2737" t="s">
        <v>71</v>
      </c>
      <c r="AS2737" t="s"/>
      <c r="AT2737" t="s">
        <v>93</v>
      </c>
      <c r="AU2737" t="s"/>
      <c r="AV2737" t="s"/>
      <c r="AW2737" t="s"/>
      <c r="AX2737" t="s"/>
      <c r="AY2737" t="n">
        <v>3791842</v>
      </c>
      <c r="AZ2737" t="s">
        <v>3838</v>
      </c>
      <c r="BA2737" t="s"/>
      <c r="BB2737" t="n">
        <v>564955</v>
      </c>
      <c r="BC2737" t="n">
        <v>98.9049661159515</v>
      </c>
      <c r="BD2737" t="n">
        <v>8.09213795243952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95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3835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1073.23</v>
      </c>
      <c r="L2738" t="s">
        <v>77</v>
      </c>
      <c r="M2738" t="s"/>
      <c r="N2738" t="s">
        <v>2083</v>
      </c>
      <c r="O2738" t="s">
        <v>79</v>
      </c>
      <c r="P2738" t="s">
        <v>3835</v>
      </c>
      <c r="Q2738" t="s"/>
      <c r="R2738" t="s">
        <v>80</v>
      </c>
      <c r="S2738" t="s">
        <v>2659</v>
      </c>
      <c r="T2738" t="s">
        <v>82</v>
      </c>
      <c r="U2738" t="s">
        <v>83</v>
      </c>
      <c r="V2738" t="s">
        <v>84</v>
      </c>
      <c r="W2738" t="s">
        <v>105</v>
      </c>
      <c r="X2738" t="s"/>
      <c r="Y2738" t="s">
        <v>86</v>
      </c>
      <c r="Z2738">
        <f>HYPERLINK("https://hotelmonitor-cachepage.eclerx.com/savepage/tk_15442503618170192_sr_2150.html","info")</f>
        <v/>
      </c>
      <c r="AA2738" t="n">
        <v>-3791842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89</v>
      </c>
      <c r="AO2738" t="s">
        <v>287</v>
      </c>
      <c r="AP2738" t="n">
        <v>226</v>
      </c>
      <c r="AQ2738" t="s">
        <v>91</v>
      </c>
      <c r="AR2738" t="s">
        <v>71</v>
      </c>
      <c r="AS2738" t="s"/>
      <c r="AT2738" t="s">
        <v>93</v>
      </c>
      <c r="AU2738" t="s"/>
      <c r="AV2738" t="s"/>
      <c r="AW2738" t="s"/>
      <c r="AX2738" t="s"/>
      <c r="AY2738" t="n">
        <v>3791842</v>
      </c>
      <c r="AZ2738" t="s">
        <v>3838</v>
      </c>
      <c r="BA2738" t="s"/>
      <c r="BB2738" t="n">
        <v>564955</v>
      </c>
      <c r="BC2738" t="n">
        <v>98.9049661159515</v>
      </c>
      <c r="BD2738" t="n">
        <v>8.09213795243952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95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3835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811.05</v>
      </c>
      <c r="L2739" t="s">
        <v>77</v>
      </c>
      <c r="M2739" t="s"/>
      <c r="N2739" t="s">
        <v>1309</v>
      </c>
      <c r="O2739" t="s">
        <v>79</v>
      </c>
      <c r="P2739" t="s">
        <v>3835</v>
      </c>
      <c r="Q2739" t="s"/>
      <c r="R2739" t="s">
        <v>80</v>
      </c>
      <c r="S2739" t="s">
        <v>3855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HYPERLINK("https://hotelmonitor-cachepage.eclerx.com/savepage/tk_15442503618170192_sr_2150.html","info")</f>
        <v/>
      </c>
      <c r="AA2739" t="n">
        <v>-3791842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89</v>
      </c>
      <c r="AO2739" t="s">
        <v>3856</v>
      </c>
      <c r="AP2739" t="n">
        <v>226</v>
      </c>
      <c r="AQ2739" t="s">
        <v>91</v>
      </c>
      <c r="AR2739" t="s">
        <v>71</v>
      </c>
      <c r="AS2739" t="s"/>
      <c r="AT2739" t="s">
        <v>93</v>
      </c>
      <c r="AU2739" t="s"/>
      <c r="AV2739" t="s"/>
      <c r="AW2739" t="s"/>
      <c r="AX2739" t="s"/>
      <c r="AY2739" t="n">
        <v>3791842</v>
      </c>
      <c r="AZ2739" t="s">
        <v>3838</v>
      </c>
      <c r="BA2739" t="s"/>
      <c r="BB2739" t="n">
        <v>564955</v>
      </c>
      <c r="BC2739" t="n">
        <v>98.9049661159515</v>
      </c>
      <c r="BD2739" t="n">
        <v>8.09213795243952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95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3835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901.16</v>
      </c>
      <c r="L2740" t="s">
        <v>77</v>
      </c>
      <c r="M2740" t="s"/>
      <c r="N2740" t="s">
        <v>1309</v>
      </c>
      <c r="O2740" t="s">
        <v>79</v>
      </c>
      <c r="P2740" t="s">
        <v>3835</v>
      </c>
      <c r="Q2740" t="s"/>
      <c r="R2740" t="s">
        <v>80</v>
      </c>
      <c r="S2740" t="s">
        <v>3857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>
        <f>HYPERLINK("https://hotelmonitor-cachepage.eclerx.com/savepage/tk_15442503618170192_sr_2150.html","info")</f>
        <v/>
      </c>
      <c r="AA2740" t="n">
        <v>-3791842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89</v>
      </c>
      <c r="AO2740" t="s">
        <v>3858</v>
      </c>
      <c r="AP2740" t="n">
        <v>226</v>
      </c>
      <c r="AQ2740" t="s">
        <v>91</v>
      </c>
      <c r="AR2740" t="s">
        <v>71</v>
      </c>
      <c r="AS2740" t="s"/>
      <c r="AT2740" t="s">
        <v>93</v>
      </c>
      <c r="AU2740" t="s"/>
      <c r="AV2740" t="s"/>
      <c r="AW2740" t="s"/>
      <c r="AX2740" t="s"/>
      <c r="AY2740" t="n">
        <v>3791842</v>
      </c>
      <c r="AZ2740" t="s">
        <v>3838</v>
      </c>
      <c r="BA2740" t="s"/>
      <c r="BB2740" t="n">
        <v>564955</v>
      </c>
      <c r="BC2740" t="n">
        <v>98.9049661159515</v>
      </c>
      <c r="BD2740" t="n">
        <v>8.09213795243952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95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3835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952.1</v>
      </c>
      <c r="L2741" t="s">
        <v>77</v>
      </c>
      <c r="M2741" t="s"/>
      <c r="N2741" t="s">
        <v>1309</v>
      </c>
      <c r="O2741" t="s">
        <v>79</v>
      </c>
      <c r="P2741" t="s">
        <v>3835</v>
      </c>
      <c r="Q2741" t="s"/>
      <c r="R2741" t="s">
        <v>80</v>
      </c>
      <c r="S2741" t="s">
        <v>3859</v>
      </c>
      <c r="T2741" t="s">
        <v>82</v>
      </c>
      <c r="U2741" t="s">
        <v>83</v>
      </c>
      <c r="V2741" t="s">
        <v>84</v>
      </c>
      <c r="W2741" t="s">
        <v>105</v>
      </c>
      <c r="X2741" t="s"/>
      <c r="Y2741" t="s">
        <v>86</v>
      </c>
      <c r="Z2741">
        <f>HYPERLINK("https://hotelmonitor-cachepage.eclerx.com/savepage/tk_15442503618170192_sr_2150.html","info")</f>
        <v/>
      </c>
      <c r="AA2741" t="n">
        <v>-3791842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89</v>
      </c>
      <c r="AO2741" t="s">
        <v>3860</v>
      </c>
      <c r="AP2741" t="n">
        <v>226</v>
      </c>
      <c r="AQ2741" t="s">
        <v>91</v>
      </c>
      <c r="AR2741" t="s">
        <v>71</v>
      </c>
      <c r="AS2741" t="s"/>
      <c r="AT2741" t="s">
        <v>93</v>
      </c>
      <c r="AU2741" t="s"/>
      <c r="AV2741" t="s"/>
      <c r="AW2741" t="s"/>
      <c r="AX2741" t="s"/>
      <c r="AY2741" t="n">
        <v>3791842</v>
      </c>
      <c r="AZ2741" t="s">
        <v>3838</v>
      </c>
      <c r="BA2741" t="s"/>
      <c r="BB2741" t="n">
        <v>564955</v>
      </c>
      <c r="BC2741" t="n">
        <v>98.9049661159515</v>
      </c>
      <c r="BD2741" t="n">
        <v>8.09213795243952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95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3835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968.02</v>
      </c>
      <c r="L2742" t="s">
        <v>77</v>
      </c>
      <c r="M2742" t="s"/>
      <c r="N2742" t="s">
        <v>1309</v>
      </c>
      <c r="O2742" t="s">
        <v>79</v>
      </c>
      <c r="P2742" t="s">
        <v>3835</v>
      </c>
      <c r="Q2742" t="s"/>
      <c r="R2742" t="s">
        <v>80</v>
      </c>
      <c r="S2742" t="s">
        <v>2081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>
        <f>HYPERLINK("https://hotelmonitor-cachepage.eclerx.com/savepage/tk_15442503618170192_sr_2150.html","info")</f>
        <v/>
      </c>
      <c r="AA2742" t="n">
        <v>-3791842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89</v>
      </c>
      <c r="AO2742" t="s">
        <v>255</v>
      </c>
      <c r="AP2742" t="n">
        <v>226</v>
      </c>
      <c r="AQ2742" t="s">
        <v>91</v>
      </c>
      <c r="AR2742" t="s">
        <v>71</v>
      </c>
      <c r="AS2742" t="s"/>
      <c r="AT2742" t="s">
        <v>93</v>
      </c>
      <c r="AU2742" t="s"/>
      <c r="AV2742" t="s"/>
      <c r="AW2742" t="s"/>
      <c r="AX2742" t="s"/>
      <c r="AY2742" t="n">
        <v>3791842</v>
      </c>
      <c r="AZ2742" t="s">
        <v>3838</v>
      </c>
      <c r="BA2742" t="s"/>
      <c r="BB2742" t="n">
        <v>564955</v>
      </c>
      <c r="BC2742" t="n">
        <v>98.9049661159515</v>
      </c>
      <c r="BD2742" t="n">
        <v>8.09213795243952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95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3835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1057.89</v>
      </c>
      <c r="L2743" t="s">
        <v>77</v>
      </c>
      <c r="M2743" t="s"/>
      <c r="N2743" t="s">
        <v>1309</v>
      </c>
      <c r="O2743" t="s">
        <v>79</v>
      </c>
      <c r="P2743" t="s">
        <v>3835</v>
      </c>
      <c r="Q2743" t="s"/>
      <c r="R2743" t="s">
        <v>80</v>
      </c>
      <c r="S2743" t="s">
        <v>3861</v>
      </c>
      <c r="T2743" t="s">
        <v>82</v>
      </c>
      <c r="U2743" t="s">
        <v>83</v>
      </c>
      <c r="V2743" t="s">
        <v>84</v>
      </c>
      <c r="W2743" t="s">
        <v>105</v>
      </c>
      <c r="X2743" t="s"/>
      <c r="Y2743" t="s">
        <v>86</v>
      </c>
      <c r="Z2743">
        <f>HYPERLINK("https://hotelmonitor-cachepage.eclerx.com/savepage/tk_15442503618170192_sr_2150.html","info")</f>
        <v/>
      </c>
      <c r="AA2743" t="n">
        <v>-3791842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89</v>
      </c>
      <c r="AO2743" t="s">
        <v>3862</v>
      </c>
      <c r="AP2743" t="n">
        <v>226</v>
      </c>
      <c r="AQ2743" t="s">
        <v>91</v>
      </c>
      <c r="AR2743" t="s">
        <v>71</v>
      </c>
      <c r="AS2743" t="s"/>
      <c r="AT2743" t="s">
        <v>93</v>
      </c>
      <c r="AU2743" t="s"/>
      <c r="AV2743" t="s"/>
      <c r="AW2743" t="s"/>
      <c r="AX2743" t="s"/>
      <c r="AY2743" t="n">
        <v>3791842</v>
      </c>
      <c r="AZ2743" t="s">
        <v>3838</v>
      </c>
      <c r="BA2743" t="s"/>
      <c r="BB2743" t="n">
        <v>564955</v>
      </c>
      <c r="BC2743" t="n">
        <v>98.9049661159515</v>
      </c>
      <c r="BD2743" t="n">
        <v>8.09213795243952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95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3835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1136.37</v>
      </c>
      <c r="L2744" t="s">
        <v>77</v>
      </c>
      <c r="M2744" t="s"/>
      <c r="N2744" t="s">
        <v>1309</v>
      </c>
      <c r="O2744" t="s">
        <v>79</v>
      </c>
      <c r="P2744" t="s">
        <v>3835</v>
      </c>
      <c r="Q2744" t="s"/>
      <c r="R2744" t="s">
        <v>80</v>
      </c>
      <c r="S2744" t="s">
        <v>505</v>
      </c>
      <c r="T2744" t="s">
        <v>82</v>
      </c>
      <c r="U2744" t="s">
        <v>83</v>
      </c>
      <c r="V2744" t="s">
        <v>84</v>
      </c>
      <c r="W2744" t="s">
        <v>105</v>
      </c>
      <c r="X2744" t="s"/>
      <c r="Y2744" t="s">
        <v>86</v>
      </c>
      <c r="Z2744">
        <f>HYPERLINK("https://hotelmonitor-cachepage.eclerx.com/savepage/tk_15442503618170192_sr_2150.html","info")</f>
        <v/>
      </c>
      <c r="AA2744" t="n">
        <v>-3791842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89</v>
      </c>
      <c r="AO2744" t="s">
        <v>101</v>
      </c>
      <c r="AP2744" t="n">
        <v>226</v>
      </c>
      <c r="AQ2744" t="s">
        <v>91</v>
      </c>
      <c r="AR2744" t="s">
        <v>71</v>
      </c>
      <c r="AS2744" t="s"/>
      <c r="AT2744" t="s">
        <v>93</v>
      </c>
      <c r="AU2744" t="s"/>
      <c r="AV2744" t="s"/>
      <c r="AW2744" t="s"/>
      <c r="AX2744" t="s"/>
      <c r="AY2744" t="n">
        <v>3791842</v>
      </c>
      <c r="AZ2744" t="s">
        <v>3838</v>
      </c>
      <c r="BA2744" t="s"/>
      <c r="BB2744" t="n">
        <v>564955</v>
      </c>
      <c r="BC2744" t="n">
        <v>98.9049661159515</v>
      </c>
      <c r="BD2744" t="n">
        <v>8.09213795243952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95</v>
      </c>
    </row>
    <row r="2745" spans="1:70">
      <c r="A2745" t="s">
        <v>145</v>
      </c>
      <c r="B2745" t="s">
        <v>71</v>
      </c>
      <c r="C2745" t="s">
        <v>72</v>
      </c>
      <c r="D2745" t="n">
        <v>2</v>
      </c>
      <c r="E2745" t="s">
        <v>3863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740.74</v>
      </c>
      <c r="L2745" t="s">
        <v>77</v>
      </c>
      <c r="M2745" t="s"/>
      <c r="N2745" t="s">
        <v>3864</v>
      </c>
      <c r="O2745" t="s">
        <v>79</v>
      </c>
      <c r="P2745" t="s">
        <v>3863</v>
      </c>
      <c r="Q2745" t="s"/>
      <c r="R2745" t="s">
        <v>354</v>
      </c>
      <c r="S2745" t="s">
        <v>1268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>
        <f>HYPERLINK("https://hotelmonitor-cachepage.eclerx.com/savepage/tk_1544251232941152_sr_2150.html","info")</f>
        <v/>
      </c>
      <c r="AA2745" t="n">
        <v>-5169704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473</v>
      </c>
      <c r="AQ2745" t="s">
        <v>91</v>
      </c>
      <c r="AR2745" t="s">
        <v>92</v>
      </c>
      <c r="AS2745" t="s"/>
      <c r="AT2745" t="s">
        <v>93</v>
      </c>
      <c r="AU2745" t="s"/>
      <c r="AV2745" t="s"/>
      <c r="AW2745" t="s"/>
      <c r="AX2745" t="s"/>
      <c r="AY2745" t="n">
        <v>5169704</v>
      </c>
      <c r="AZ2745" t="s">
        <v>3865</v>
      </c>
      <c r="BA2745" t="s"/>
      <c r="BB2745" t="n">
        <v>1772401</v>
      </c>
      <c r="BC2745" t="n">
        <v>98.87466999999999</v>
      </c>
      <c r="BD2745" t="n">
        <v>8.085464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95</v>
      </c>
    </row>
    <row r="2746" spans="1:70">
      <c r="A2746" t="s">
        <v>145</v>
      </c>
      <c r="B2746" t="s">
        <v>71</v>
      </c>
      <c r="C2746" t="s">
        <v>72</v>
      </c>
      <c r="D2746" t="n">
        <v>2</v>
      </c>
      <c r="E2746" t="s">
        <v>3863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740.74</v>
      </c>
      <c r="L2746" t="s">
        <v>77</v>
      </c>
      <c r="M2746" t="s"/>
      <c r="N2746" t="s">
        <v>648</v>
      </c>
      <c r="O2746" t="s">
        <v>79</v>
      </c>
      <c r="P2746" t="s">
        <v>3863</v>
      </c>
      <c r="Q2746" t="s"/>
      <c r="R2746" t="s">
        <v>354</v>
      </c>
      <c r="S2746" t="s">
        <v>1268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>
        <f>HYPERLINK("https://hotelmonitor-cachepage.eclerx.com/savepage/tk_1544251232941152_sr_2150.html","info")</f>
        <v/>
      </c>
      <c r="AA2746" t="n">
        <v>-5169704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473</v>
      </c>
      <c r="AQ2746" t="s">
        <v>91</v>
      </c>
      <c r="AR2746" t="s">
        <v>92</v>
      </c>
      <c r="AS2746" t="s"/>
      <c r="AT2746" t="s">
        <v>93</v>
      </c>
      <c r="AU2746" t="s"/>
      <c r="AV2746" t="s"/>
      <c r="AW2746" t="s"/>
      <c r="AX2746" t="s"/>
      <c r="AY2746" t="n">
        <v>5169704</v>
      </c>
      <c r="AZ2746" t="s">
        <v>3865</v>
      </c>
      <c r="BA2746" t="s"/>
      <c r="BB2746" t="n">
        <v>1772401</v>
      </c>
      <c r="BC2746" t="n">
        <v>98.87466999999999</v>
      </c>
      <c r="BD2746" t="n">
        <v>8.085464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95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3866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497.78</v>
      </c>
      <c r="L2747" t="s">
        <v>77</v>
      </c>
      <c r="M2747" t="s"/>
      <c r="N2747" t="s">
        <v>3867</v>
      </c>
      <c r="O2747" t="s">
        <v>79</v>
      </c>
      <c r="P2747" t="s">
        <v>3866</v>
      </c>
      <c r="Q2747" t="s"/>
      <c r="R2747" t="s">
        <v>237</v>
      </c>
      <c r="S2747" t="s">
        <v>3868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>
        <f>HYPERLINK("https://hotelmonitor-cachepage.eclerx.com/savepage/tk_15442500563172524_sr_2150.html","info")</f>
        <v/>
      </c>
      <c r="AA2747" t="n">
        <v>-3791382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89</v>
      </c>
      <c r="AO2747" t="s">
        <v>3869</v>
      </c>
      <c r="AP2747" t="n">
        <v>92</v>
      </c>
      <c r="AQ2747" t="s">
        <v>91</v>
      </c>
      <c r="AR2747" t="s">
        <v>71</v>
      </c>
      <c r="AS2747" t="s"/>
      <c r="AT2747" t="s">
        <v>93</v>
      </c>
      <c r="AU2747" t="s"/>
      <c r="AV2747" t="s"/>
      <c r="AW2747" t="s"/>
      <c r="AX2747" t="s"/>
      <c r="AY2747" t="n">
        <v>3791382</v>
      </c>
      <c r="AZ2747" t="s">
        <v>3870</v>
      </c>
      <c r="BA2747" t="s"/>
      <c r="BB2747" t="n">
        <v>283946</v>
      </c>
      <c r="BC2747" t="n">
        <v>98.8163681030273</v>
      </c>
      <c r="BD2747" t="n">
        <v>8.038534164428709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95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3866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862.4299999999999</v>
      </c>
      <c r="L2748" t="s">
        <v>77</v>
      </c>
      <c r="M2748" t="s"/>
      <c r="N2748" t="s">
        <v>326</v>
      </c>
      <c r="O2748" t="s">
        <v>79</v>
      </c>
      <c r="P2748" t="s">
        <v>3866</v>
      </c>
      <c r="Q2748" t="s"/>
      <c r="R2748" t="s">
        <v>237</v>
      </c>
      <c r="S2748" t="s">
        <v>3871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>
        <f>HYPERLINK("https://hotelmonitor-cachepage.eclerx.com/savepage/tk_15442500563172524_sr_2150.html","info")</f>
        <v/>
      </c>
      <c r="AA2748" t="n">
        <v>-3791382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89</v>
      </c>
      <c r="AO2748" t="s">
        <v>3872</v>
      </c>
      <c r="AP2748" t="n">
        <v>92</v>
      </c>
      <c r="AQ2748" t="s">
        <v>91</v>
      </c>
      <c r="AR2748" t="s">
        <v>71</v>
      </c>
      <c r="AS2748" t="s"/>
      <c r="AT2748" t="s">
        <v>93</v>
      </c>
      <c r="AU2748" t="s"/>
      <c r="AV2748" t="s"/>
      <c r="AW2748" t="s"/>
      <c r="AX2748" t="s"/>
      <c r="AY2748" t="n">
        <v>3791382</v>
      </c>
      <c r="AZ2748" t="s">
        <v>3870</v>
      </c>
      <c r="BA2748" t="s"/>
      <c r="BB2748" t="n">
        <v>283946</v>
      </c>
      <c r="BC2748" t="n">
        <v>98.8163681030273</v>
      </c>
      <c r="BD2748" t="n">
        <v>8.038534164428709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95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3873</v>
      </c>
      <c r="F2749" t="n">
        <v>545184</v>
      </c>
      <c r="G2749" t="s">
        <v>74</v>
      </c>
      <c r="H2749" t="s">
        <v>75</v>
      </c>
      <c r="I2749" t="s"/>
      <c r="J2749" t="s">
        <v>76</v>
      </c>
      <c r="K2749" t="n">
        <v>5809.23</v>
      </c>
      <c r="L2749" t="s">
        <v>77</v>
      </c>
      <c r="M2749" t="s"/>
      <c r="N2749" t="s">
        <v>215</v>
      </c>
      <c r="O2749" t="s">
        <v>79</v>
      </c>
      <c r="P2749" t="s">
        <v>3873</v>
      </c>
      <c r="Q2749" t="s"/>
      <c r="R2749" t="s">
        <v>148</v>
      </c>
      <c r="S2749" t="s">
        <v>3874</v>
      </c>
      <c r="T2749" t="s">
        <v>82</v>
      </c>
      <c r="U2749" t="s">
        <v>83</v>
      </c>
      <c r="V2749" t="s">
        <v>84</v>
      </c>
      <c r="W2749" t="s">
        <v>105</v>
      </c>
      <c r="X2749" t="s"/>
      <c r="Y2749" t="s">
        <v>86</v>
      </c>
      <c r="Z2749">
        <f>HYPERLINK("https://hotelmonitor-cachepage.eclerx.com/savepage/tk_1544249907571672_sr_2150.html","info")</f>
        <v/>
      </c>
      <c r="AA2749" t="n">
        <v>52695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89</v>
      </c>
      <c r="AO2749" t="s">
        <v>3875</v>
      </c>
      <c r="AP2749" t="n">
        <v>22</v>
      </c>
      <c r="AQ2749" t="s">
        <v>91</v>
      </c>
      <c r="AR2749" t="s">
        <v>71</v>
      </c>
      <c r="AS2749" t="s"/>
      <c r="AT2749" t="s">
        <v>93</v>
      </c>
      <c r="AU2749" t="s"/>
      <c r="AV2749" t="s"/>
      <c r="AW2749" t="s"/>
      <c r="AX2749" t="s"/>
      <c r="AY2749" t="n">
        <v>754730</v>
      </c>
      <c r="AZ2749" t="s">
        <v>3876</v>
      </c>
      <c r="BA2749" t="s"/>
      <c r="BB2749" t="n">
        <v>10834</v>
      </c>
      <c r="BC2749" t="n">
        <v>98.8229428231716</v>
      </c>
      <c r="BD2749" t="n">
        <v>8.030931956922499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95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3873</v>
      </c>
      <c r="F2750" t="n">
        <v>545184</v>
      </c>
      <c r="G2750" t="s">
        <v>74</v>
      </c>
      <c r="H2750" t="s">
        <v>75</v>
      </c>
      <c r="I2750" t="s"/>
      <c r="J2750" t="s">
        <v>76</v>
      </c>
      <c r="K2750" t="n">
        <v>5809.23</v>
      </c>
      <c r="L2750" t="s">
        <v>77</v>
      </c>
      <c r="M2750" t="s"/>
      <c r="N2750" t="s">
        <v>215</v>
      </c>
      <c r="O2750" t="s">
        <v>79</v>
      </c>
      <c r="P2750" t="s">
        <v>3873</v>
      </c>
      <c r="Q2750" t="s"/>
      <c r="R2750" t="s">
        <v>148</v>
      </c>
      <c r="S2750" t="s">
        <v>3874</v>
      </c>
      <c r="T2750" t="s">
        <v>82</v>
      </c>
      <c r="U2750" t="s">
        <v>83</v>
      </c>
      <c r="V2750" t="s">
        <v>84</v>
      </c>
      <c r="W2750" t="s">
        <v>105</v>
      </c>
      <c r="X2750" t="s"/>
      <c r="Y2750" t="s">
        <v>86</v>
      </c>
      <c r="Z2750">
        <f>HYPERLINK("https://hotelmonitor-cachepage.eclerx.com/savepage/tk_1544249907571672_sr_2150.html","info")</f>
        <v/>
      </c>
      <c r="AA2750" t="n">
        <v>52695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89</v>
      </c>
      <c r="AO2750" t="s">
        <v>3875</v>
      </c>
      <c r="AP2750" t="n">
        <v>22</v>
      </c>
      <c r="AQ2750" t="s">
        <v>91</v>
      </c>
      <c r="AR2750" t="s">
        <v>261</v>
      </c>
      <c r="AS2750" t="s"/>
      <c r="AT2750" t="s">
        <v>93</v>
      </c>
      <c r="AU2750" t="s"/>
      <c r="AV2750" t="s"/>
      <c r="AW2750" t="s"/>
      <c r="AX2750" t="s"/>
      <c r="AY2750" t="n">
        <v>754730</v>
      </c>
      <c r="AZ2750" t="s">
        <v>3876</v>
      </c>
      <c r="BA2750" t="s"/>
      <c r="BB2750" t="n">
        <v>10834</v>
      </c>
      <c r="BC2750" t="n">
        <v>98.8229428231716</v>
      </c>
      <c r="BD2750" t="n">
        <v>8.030931956922499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95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3873</v>
      </c>
      <c r="F2751" t="n">
        <v>545184</v>
      </c>
      <c r="G2751" t="s">
        <v>74</v>
      </c>
      <c r="H2751" t="s">
        <v>75</v>
      </c>
      <c r="I2751" t="s"/>
      <c r="J2751" t="s">
        <v>76</v>
      </c>
      <c r="K2751" t="n">
        <v>6252.89</v>
      </c>
      <c r="L2751" t="s">
        <v>77</v>
      </c>
      <c r="M2751" t="s"/>
      <c r="N2751" t="s">
        <v>1636</v>
      </c>
      <c r="O2751" t="s">
        <v>79</v>
      </c>
      <c r="P2751" t="s">
        <v>3873</v>
      </c>
      <c r="Q2751" t="s"/>
      <c r="R2751" t="s">
        <v>148</v>
      </c>
      <c r="S2751" t="s">
        <v>3877</v>
      </c>
      <c r="T2751" t="s">
        <v>82</v>
      </c>
      <c r="U2751" t="s">
        <v>83</v>
      </c>
      <c r="V2751" t="s">
        <v>84</v>
      </c>
      <c r="W2751" t="s">
        <v>105</v>
      </c>
      <c r="X2751" t="s"/>
      <c r="Y2751" t="s">
        <v>86</v>
      </c>
      <c r="Z2751">
        <f>HYPERLINK("https://hotelmonitor-cachepage.eclerx.com/savepage/tk_1544249907571672_sr_2150.html","info")</f>
        <v/>
      </c>
      <c r="AA2751" t="n">
        <v>52695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89</v>
      </c>
      <c r="AO2751" t="s">
        <v>3878</v>
      </c>
      <c r="AP2751" t="n">
        <v>22</v>
      </c>
      <c r="AQ2751" t="s">
        <v>91</v>
      </c>
      <c r="AR2751" t="s">
        <v>71</v>
      </c>
      <c r="AS2751" t="s"/>
      <c r="AT2751" t="s">
        <v>93</v>
      </c>
      <c r="AU2751" t="s"/>
      <c r="AV2751" t="s"/>
      <c r="AW2751" t="s"/>
      <c r="AX2751" t="s"/>
      <c r="AY2751" t="n">
        <v>754730</v>
      </c>
      <c r="AZ2751" t="s">
        <v>3876</v>
      </c>
      <c r="BA2751" t="s"/>
      <c r="BB2751" t="n">
        <v>10834</v>
      </c>
      <c r="BC2751" t="n">
        <v>98.8229428231716</v>
      </c>
      <c r="BD2751" t="n">
        <v>8.030931956922499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95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3873</v>
      </c>
      <c r="F2752" t="n">
        <v>545184</v>
      </c>
      <c r="G2752" t="s">
        <v>74</v>
      </c>
      <c r="H2752" t="s">
        <v>75</v>
      </c>
      <c r="I2752" t="s"/>
      <c r="J2752" t="s">
        <v>76</v>
      </c>
      <c r="K2752" t="n">
        <v>6252.89</v>
      </c>
      <c r="L2752" t="s">
        <v>77</v>
      </c>
      <c r="M2752" t="s"/>
      <c r="N2752" t="s">
        <v>1636</v>
      </c>
      <c r="O2752" t="s">
        <v>79</v>
      </c>
      <c r="P2752" t="s">
        <v>3873</v>
      </c>
      <c r="Q2752" t="s"/>
      <c r="R2752" t="s">
        <v>148</v>
      </c>
      <c r="S2752" t="s">
        <v>3877</v>
      </c>
      <c r="T2752" t="s">
        <v>82</v>
      </c>
      <c r="U2752" t="s">
        <v>83</v>
      </c>
      <c r="V2752" t="s">
        <v>84</v>
      </c>
      <c r="W2752" t="s">
        <v>105</v>
      </c>
      <c r="X2752" t="s"/>
      <c r="Y2752" t="s">
        <v>86</v>
      </c>
      <c r="Z2752">
        <f>HYPERLINK("https://hotelmonitor-cachepage.eclerx.com/savepage/tk_1544249907571672_sr_2150.html","info")</f>
        <v/>
      </c>
      <c r="AA2752" t="n">
        <v>52695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89</v>
      </c>
      <c r="AO2752" t="s">
        <v>3878</v>
      </c>
      <c r="AP2752" t="n">
        <v>22</v>
      </c>
      <c r="AQ2752" t="s">
        <v>91</v>
      </c>
      <c r="AR2752" t="s">
        <v>261</v>
      </c>
      <c r="AS2752" t="s"/>
      <c r="AT2752" t="s">
        <v>93</v>
      </c>
      <c r="AU2752" t="s"/>
      <c r="AV2752" t="s"/>
      <c r="AW2752" t="s"/>
      <c r="AX2752" t="s"/>
      <c r="AY2752" t="n">
        <v>754730</v>
      </c>
      <c r="AZ2752" t="s">
        <v>3876</v>
      </c>
      <c r="BA2752" t="s"/>
      <c r="BB2752" t="n">
        <v>10834</v>
      </c>
      <c r="BC2752" t="n">
        <v>98.8229428231716</v>
      </c>
      <c r="BD2752" t="n">
        <v>8.030931956922499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95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3873</v>
      </c>
      <c r="F2753" t="n">
        <v>545184</v>
      </c>
      <c r="G2753" t="s">
        <v>74</v>
      </c>
      <c r="H2753" t="s">
        <v>75</v>
      </c>
      <c r="I2753" t="s"/>
      <c r="J2753" t="s">
        <v>76</v>
      </c>
      <c r="K2753" t="n">
        <v>6863.7</v>
      </c>
      <c r="L2753" t="s">
        <v>77</v>
      </c>
      <c r="M2753" t="s"/>
      <c r="N2753" t="s">
        <v>215</v>
      </c>
      <c r="O2753" t="s">
        <v>79</v>
      </c>
      <c r="P2753" t="s">
        <v>3873</v>
      </c>
      <c r="Q2753" t="s"/>
      <c r="R2753" t="s">
        <v>148</v>
      </c>
      <c r="S2753" t="s">
        <v>3879</v>
      </c>
      <c r="T2753" t="s">
        <v>82</v>
      </c>
      <c r="U2753" t="s">
        <v>83</v>
      </c>
      <c r="V2753" t="s">
        <v>84</v>
      </c>
      <c r="W2753" t="s">
        <v>105</v>
      </c>
      <c r="X2753" t="s"/>
      <c r="Y2753" t="s">
        <v>86</v>
      </c>
      <c r="Z2753">
        <f>HYPERLINK("https://hotelmonitor-cachepage.eclerx.com/savepage/tk_1544249907571672_sr_2150.html","info")</f>
        <v/>
      </c>
      <c r="AA2753" t="n">
        <v>52695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89</v>
      </c>
      <c r="AO2753" t="s">
        <v>3880</v>
      </c>
      <c r="AP2753" t="n">
        <v>22</v>
      </c>
      <c r="AQ2753" t="s">
        <v>91</v>
      </c>
      <c r="AR2753" t="s">
        <v>71</v>
      </c>
      <c r="AS2753" t="s"/>
      <c r="AT2753" t="s">
        <v>93</v>
      </c>
      <c r="AU2753" t="s"/>
      <c r="AV2753" t="s"/>
      <c r="AW2753" t="s"/>
      <c r="AX2753" t="s"/>
      <c r="AY2753" t="n">
        <v>754730</v>
      </c>
      <c r="AZ2753" t="s">
        <v>3876</v>
      </c>
      <c r="BA2753" t="s"/>
      <c r="BB2753" t="n">
        <v>10834</v>
      </c>
      <c r="BC2753" t="n">
        <v>98.8229428231716</v>
      </c>
      <c r="BD2753" t="n">
        <v>8.030931956922499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95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3873</v>
      </c>
      <c r="F2754" t="n">
        <v>545184</v>
      </c>
      <c r="G2754" t="s">
        <v>74</v>
      </c>
      <c r="H2754" t="s">
        <v>75</v>
      </c>
      <c r="I2754" t="s"/>
      <c r="J2754" t="s">
        <v>76</v>
      </c>
      <c r="K2754" t="n">
        <v>6863.7</v>
      </c>
      <c r="L2754" t="s">
        <v>77</v>
      </c>
      <c r="M2754" t="s"/>
      <c r="N2754" t="s">
        <v>215</v>
      </c>
      <c r="O2754" t="s">
        <v>79</v>
      </c>
      <c r="P2754" t="s">
        <v>3873</v>
      </c>
      <c r="Q2754" t="s"/>
      <c r="R2754" t="s">
        <v>148</v>
      </c>
      <c r="S2754" t="s">
        <v>3879</v>
      </c>
      <c r="T2754" t="s">
        <v>82</v>
      </c>
      <c r="U2754" t="s">
        <v>83</v>
      </c>
      <c r="V2754" t="s">
        <v>84</v>
      </c>
      <c r="W2754" t="s">
        <v>105</v>
      </c>
      <c r="X2754" t="s"/>
      <c r="Y2754" t="s">
        <v>86</v>
      </c>
      <c r="Z2754">
        <f>HYPERLINK("https://hotelmonitor-cachepage.eclerx.com/savepage/tk_1544249907571672_sr_2150.html","info")</f>
        <v/>
      </c>
      <c r="AA2754" t="n">
        <v>52695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89</v>
      </c>
      <c r="AO2754" t="s">
        <v>3881</v>
      </c>
      <c r="AP2754" t="n">
        <v>22</v>
      </c>
      <c r="AQ2754" t="s">
        <v>91</v>
      </c>
      <c r="AR2754" t="s">
        <v>71</v>
      </c>
      <c r="AS2754" t="s"/>
      <c r="AT2754" t="s">
        <v>93</v>
      </c>
      <c r="AU2754" t="s"/>
      <c r="AV2754" t="s"/>
      <c r="AW2754" t="s"/>
      <c r="AX2754" t="s"/>
      <c r="AY2754" t="n">
        <v>754730</v>
      </c>
      <c r="AZ2754" t="s">
        <v>3876</v>
      </c>
      <c r="BA2754" t="s"/>
      <c r="BB2754" t="n">
        <v>10834</v>
      </c>
      <c r="BC2754" t="n">
        <v>98.8229428231716</v>
      </c>
      <c r="BD2754" t="n">
        <v>8.030931956922499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95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3873</v>
      </c>
      <c r="F2755" t="n">
        <v>545184</v>
      </c>
      <c r="G2755" t="s">
        <v>74</v>
      </c>
      <c r="H2755" t="s">
        <v>75</v>
      </c>
      <c r="I2755" t="s"/>
      <c r="J2755" t="s">
        <v>76</v>
      </c>
      <c r="K2755" t="n">
        <v>6863.7</v>
      </c>
      <c r="L2755" t="s">
        <v>77</v>
      </c>
      <c r="M2755" t="s"/>
      <c r="N2755" t="s">
        <v>215</v>
      </c>
      <c r="O2755" t="s">
        <v>79</v>
      </c>
      <c r="P2755" t="s">
        <v>3873</v>
      </c>
      <c r="Q2755" t="s"/>
      <c r="R2755" t="s">
        <v>148</v>
      </c>
      <c r="S2755" t="s">
        <v>3879</v>
      </c>
      <c r="T2755" t="s">
        <v>82</v>
      </c>
      <c r="U2755" t="s">
        <v>83</v>
      </c>
      <c r="V2755" t="s">
        <v>84</v>
      </c>
      <c r="W2755" t="s">
        <v>105</v>
      </c>
      <c r="X2755" t="s"/>
      <c r="Y2755" t="s">
        <v>86</v>
      </c>
      <c r="Z2755">
        <f>HYPERLINK("https://hotelmonitor-cachepage.eclerx.com/savepage/tk_1544249907571672_sr_2150.html","info")</f>
        <v/>
      </c>
      <c r="AA2755" t="n">
        <v>52695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89</v>
      </c>
      <c r="AO2755" t="s">
        <v>3880</v>
      </c>
      <c r="AP2755" t="n">
        <v>22</v>
      </c>
      <c r="AQ2755" t="s">
        <v>91</v>
      </c>
      <c r="AR2755" t="s">
        <v>261</v>
      </c>
      <c r="AS2755" t="s"/>
      <c r="AT2755" t="s">
        <v>93</v>
      </c>
      <c r="AU2755" t="s"/>
      <c r="AV2755" t="s"/>
      <c r="AW2755" t="s"/>
      <c r="AX2755" t="s"/>
      <c r="AY2755" t="n">
        <v>754730</v>
      </c>
      <c r="AZ2755" t="s">
        <v>3876</v>
      </c>
      <c r="BA2755" t="s"/>
      <c r="BB2755" t="n">
        <v>10834</v>
      </c>
      <c r="BC2755" t="n">
        <v>98.8229428231716</v>
      </c>
      <c r="BD2755" t="n">
        <v>8.030931956922499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95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3873</v>
      </c>
      <c r="F2756" t="n">
        <v>545184</v>
      </c>
      <c r="G2756" t="s">
        <v>74</v>
      </c>
      <c r="H2756" t="s">
        <v>75</v>
      </c>
      <c r="I2756" t="s"/>
      <c r="J2756" t="s">
        <v>76</v>
      </c>
      <c r="K2756" t="n">
        <v>6863.7</v>
      </c>
      <c r="L2756" t="s">
        <v>77</v>
      </c>
      <c r="M2756" t="s"/>
      <c r="N2756" t="s">
        <v>215</v>
      </c>
      <c r="O2756" t="s">
        <v>79</v>
      </c>
      <c r="P2756" t="s">
        <v>3873</v>
      </c>
      <c r="Q2756" t="s"/>
      <c r="R2756" t="s">
        <v>148</v>
      </c>
      <c r="S2756" t="s">
        <v>3879</v>
      </c>
      <c r="T2756" t="s">
        <v>82</v>
      </c>
      <c r="U2756" t="s">
        <v>83</v>
      </c>
      <c r="V2756" t="s">
        <v>84</v>
      </c>
      <c r="W2756" t="s">
        <v>105</v>
      </c>
      <c r="X2756" t="s"/>
      <c r="Y2756" t="s">
        <v>86</v>
      </c>
      <c r="Z2756">
        <f>HYPERLINK("https://hotelmonitor-cachepage.eclerx.com/savepage/tk_1544249907571672_sr_2150.html","info")</f>
        <v/>
      </c>
      <c r="AA2756" t="n">
        <v>52695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89</v>
      </c>
      <c r="AO2756" t="s">
        <v>3881</v>
      </c>
      <c r="AP2756" t="n">
        <v>22</v>
      </c>
      <c r="AQ2756" t="s">
        <v>91</v>
      </c>
      <c r="AR2756" t="s">
        <v>261</v>
      </c>
      <c r="AS2756" t="s"/>
      <c r="AT2756" t="s">
        <v>93</v>
      </c>
      <c r="AU2756" t="s"/>
      <c r="AV2756" t="s"/>
      <c r="AW2756" t="s"/>
      <c r="AX2756" t="s"/>
      <c r="AY2756" t="n">
        <v>754730</v>
      </c>
      <c r="AZ2756" t="s">
        <v>3876</v>
      </c>
      <c r="BA2756" t="s"/>
      <c r="BB2756" t="n">
        <v>10834</v>
      </c>
      <c r="BC2756" t="n">
        <v>98.8229428231716</v>
      </c>
      <c r="BD2756" t="n">
        <v>8.030931956922499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95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3873</v>
      </c>
      <c r="F2757" t="n">
        <v>545184</v>
      </c>
      <c r="G2757" t="s">
        <v>74</v>
      </c>
      <c r="H2757" t="s">
        <v>75</v>
      </c>
      <c r="I2757" t="s"/>
      <c r="J2757" t="s">
        <v>76</v>
      </c>
      <c r="K2757" t="n">
        <v>7308.57</v>
      </c>
      <c r="L2757" t="s">
        <v>77</v>
      </c>
      <c r="M2757" t="s"/>
      <c r="N2757" t="s">
        <v>1636</v>
      </c>
      <c r="O2757" t="s">
        <v>79</v>
      </c>
      <c r="P2757" t="s">
        <v>3873</v>
      </c>
      <c r="Q2757" t="s"/>
      <c r="R2757" t="s">
        <v>148</v>
      </c>
      <c r="S2757" t="s">
        <v>3882</v>
      </c>
      <c r="T2757" t="s">
        <v>82</v>
      </c>
      <c r="U2757" t="s">
        <v>83</v>
      </c>
      <c r="V2757" t="s">
        <v>84</v>
      </c>
      <c r="W2757" t="s">
        <v>105</v>
      </c>
      <c r="X2757" t="s"/>
      <c r="Y2757" t="s">
        <v>86</v>
      </c>
      <c r="Z2757">
        <f>HYPERLINK("https://hotelmonitor-cachepage.eclerx.com/savepage/tk_1544249907571672_sr_2150.html","info")</f>
        <v/>
      </c>
      <c r="AA2757" t="n">
        <v>52695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89</v>
      </c>
      <c r="AO2757" t="s">
        <v>3883</v>
      </c>
      <c r="AP2757" t="n">
        <v>22</v>
      </c>
      <c r="AQ2757" t="s">
        <v>91</v>
      </c>
      <c r="AR2757" t="s">
        <v>71</v>
      </c>
      <c r="AS2757" t="s"/>
      <c r="AT2757" t="s">
        <v>93</v>
      </c>
      <c r="AU2757" t="s"/>
      <c r="AV2757" t="s"/>
      <c r="AW2757" t="s"/>
      <c r="AX2757" t="s"/>
      <c r="AY2757" t="n">
        <v>754730</v>
      </c>
      <c r="AZ2757" t="s">
        <v>3876</v>
      </c>
      <c r="BA2757" t="s"/>
      <c r="BB2757" t="n">
        <v>10834</v>
      </c>
      <c r="BC2757" t="n">
        <v>98.8229428231716</v>
      </c>
      <c r="BD2757" t="n">
        <v>8.030931956922499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95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3873</v>
      </c>
      <c r="F2758" t="n">
        <v>545184</v>
      </c>
      <c r="G2758" t="s">
        <v>74</v>
      </c>
      <c r="H2758" t="s">
        <v>75</v>
      </c>
      <c r="I2758" t="s"/>
      <c r="J2758" t="s">
        <v>76</v>
      </c>
      <c r="K2758" t="n">
        <v>7308.57</v>
      </c>
      <c r="L2758" t="s">
        <v>77</v>
      </c>
      <c r="M2758" t="s"/>
      <c r="N2758" t="s">
        <v>1636</v>
      </c>
      <c r="O2758" t="s">
        <v>79</v>
      </c>
      <c r="P2758" t="s">
        <v>3873</v>
      </c>
      <c r="Q2758" t="s"/>
      <c r="R2758" t="s">
        <v>148</v>
      </c>
      <c r="S2758" t="s">
        <v>3882</v>
      </c>
      <c r="T2758" t="s">
        <v>82</v>
      </c>
      <c r="U2758" t="s">
        <v>83</v>
      </c>
      <c r="V2758" t="s">
        <v>84</v>
      </c>
      <c r="W2758" t="s">
        <v>105</v>
      </c>
      <c r="X2758" t="s"/>
      <c r="Y2758" t="s">
        <v>86</v>
      </c>
      <c r="Z2758">
        <f>HYPERLINK("https://hotelmonitor-cachepage.eclerx.com/savepage/tk_1544249907571672_sr_2150.html","info")</f>
        <v/>
      </c>
      <c r="AA2758" t="n">
        <v>52695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89</v>
      </c>
      <c r="AO2758" t="s">
        <v>3884</v>
      </c>
      <c r="AP2758" t="n">
        <v>22</v>
      </c>
      <c r="AQ2758" t="s">
        <v>91</v>
      </c>
      <c r="AR2758" t="s">
        <v>71</v>
      </c>
      <c r="AS2758" t="s"/>
      <c r="AT2758" t="s">
        <v>93</v>
      </c>
      <c r="AU2758" t="s"/>
      <c r="AV2758" t="s"/>
      <c r="AW2758" t="s"/>
      <c r="AX2758" t="s"/>
      <c r="AY2758" t="n">
        <v>754730</v>
      </c>
      <c r="AZ2758" t="s">
        <v>3876</v>
      </c>
      <c r="BA2758" t="s"/>
      <c r="BB2758" t="n">
        <v>10834</v>
      </c>
      <c r="BC2758" t="n">
        <v>98.8229428231716</v>
      </c>
      <c r="BD2758" t="n">
        <v>8.030931956922499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95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3873</v>
      </c>
      <c r="F2759" t="n">
        <v>545184</v>
      </c>
      <c r="G2759" t="s">
        <v>74</v>
      </c>
      <c r="H2759" t="s">
        <v>75</v>
      </c>
      <c r="I2759" t="s"/>
      <c r="J2759" t="s">
        <v>76</v>
      </c>
      <c r="K2759" t="n">
        <v>7308.57</v>
      </c>
      <c r="L2759" t="s">
        <v>77</v>
      </c>
      <c r="M2759" t="s"/>
      <c r="N2759" t="s">
        <v>1636</v>
      </c>
      <c r="O2759" t="s">
        <v>79</v>
      </c>
      <c r="P2759" t="s">
        <v>3873</v>
      </c>
      <c r="Q2759" t="s"/>
      <c r="R2759" t="s">
        <v>148</v>
      </c>
      <c r="S2759" t="s">
        <v>3882</v>
      </c>
      <c r="T2759" t="s">
        <v>82</v>
      </c>
      <c r="U2759" t="s">
        <v>83</v>
      </c>
      <c r="V2759" t="s">
        <v>84</v>
      </c>
      <c r="W2759" t="s">
        <v>105</v>
      </c>
      <c r="X2759" t="s"/>
      <c r="Y2759" t="s">
        <v>86</v>
      </c>
      <c r="Z2759">
        <f>HYPERLINK("https://hotelmonitor-cachepage.eclerx.com/savepage/tk_1544249907571672_sr_2150.html","info")</f>
        <v/>
      </c>
      <c r="AA2759" t="n">
        <v>52695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89</v>
      </c>
      <c r="AO2759" t="s">
        <v>3883</v>
      </c>
      <c r="AP2759" t="n">
        <v>22</v>
      </c>
      <c r="AQ2759" t="s">
        <v>91</v>
      </c>
      <c r="AR2759" t="s">
        <v>261</v>
      </c>
      <c r="AS2759" t="s"/>
      <c r="AT2759" t="s">
        <v>93</v>
      </c>
      <c r="AU2759" t="s"/>
      <c r="AV2759" t="s"/>
      <c r="AW2759" t="s"/>
      <c r="AX2759" t="s"/>
      <c r="AY2759" t="n">
        <v>754730</v>
      </c>
      <c r="AZ2759" t="s">
        <v>3876</v>
      </c>
      <c r="BA2759" t="s"/>
      <c r="BB2759" t="n">
        <v>10834</v>
      </c>
      <c r="BC2759" t="n">
        <v>98.8229428231716</v>
      </c>
      <c r="BD2759" t="n">
        <v>8.030931956922499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95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3873</v>
      </c>
      <c r="F2760" t="n">
        <v>545184</v>
      </c>
      <c r="G2760" t="s">
        <v>74</v>
      </c>
      <c r="H2760" t="s">
        <v>75</v>
      </c>
      <c r="I2760" t="s"/>
      <c r="J2760" t="s">
        <v>76</v>
      </c>
      <c r="K2760" t="n">
        <v>7308.57</v>
      </c>
      <c r="L2760" t="s">
        <v>77</v>
      </c>
      <c r="M2760" t="s"/>
      <c r="N2760" t="s">
        <v>1636</v>
      </c>
      <c r="O2760" t="s">
        <v>79</v>
      </c>
      <c r="P2760" t="s">
        <v>3873</v>
      </c>
      <c r="Q2760" t="s"/>
      <c r="R2760" t="s">
        <v>148</v>
      </c>
      <c r="S2760" t="s">
        <v>3882</v>
      </c>
      <c r="T2760" t="s">
        <v>82</v>
      </c>
      <c r="U2760" t="s">
        <v>83</v>
      </c>
      <c r="V2760" t="s">
        <v>84</v>
      </c>
      <c r="W2760" t="s">
        <v>105</v>
      </c>
      <c r="X2760" t="s"/>
      <c r="Y2760" t="s">
        <v>86</v>
      </c>
      <c r="Z2760">
        <f>HYPERLINK("https://hotelmonitor-cachepage.eclerx.com/savepage/tk_1544249907571672_sr_2150.html","info")</f>
        <v/>
      </c>
      <c r="AA2760" t="n">
        <v>52695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89</v>
      </c>
      <c r="AO2760" t="s">
        <v>3884</v>
      </c>
      <c r="AP2760" t="n">
        <v>22</v>
      </c>
      <c r="AQ2760" t="s">
        <v>91</v>
      </c>
      <c r="AR2760" t="s">
        <v>261</v>
      </c>
      <c r="AS2760" t="s"/>
      <c r="AT2760" t="s">
        <v>93</v>
      </c>
      <c r="AU2760" t="s"/>
      <c r="AV2760" t="s"/>
      <c r="AW2760" t="s"/>
      <c r="AX2760" t="s"/>
      <c r="AY2760" t="n">
        <v>754730</v>
      </c>
      <c r="AZ2760" t="s">
        <v>3876</v>
      </c>
      <c r="BA2760" t="s"/>
      <c r="BB2760" t="n">
        <v>10834</v>
      </c>
      <c r="BC2760" t="n">
        <v>98.8229428231716</v>
      </c>
      <c r="BD2760" t="n">
        <v>8.030931956922499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95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3885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496.42</v>
      </c>
      <c r="L2761" t="s">
        <v>77</v>
      </c>
      <c r="M2761" t="s"/>
      <c r="N2761" t="s">
        <v>197</v>
      </c>
      <c r="O2761" t="s">
        <v>79</v>
      </c>
      <c r="P2761" t="s">
        <v>3885</v>
      </c>
      <c r="Q2761" t="s"/>
      <c r="R2761" t="s">
        <v>115</v>
      </c>
      <c r="S2761" t="s">
        <v>3886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>
        <f>HYPERLINK("https://hotelmonitor-cachepage.eclerx.com/savepage/tk_1544250622839384_sr_2150.html","info")</f>
        <v/>
      </c>
      <c r="AA2761" t="n">
        <v>-6683939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89</v>
      </c>
      <c r="AO2761" t="s">
        <v>3887</v>
      </c>
      <c r="AP2761" t="n">
        <v>331</v>
      </c>
      <c r="AQ2761" t="s">
        <v>91</v>
      </c>
      <c r="AR2761" t="s">
        <v>71</v>
      </c>
      <c r="AS2761" t="s"/>
      <c r="AT2761" t="s">
        <v>93</v>
      </c>
      <c r="AU2761" t="s"/>
      <c r="AV2761" t="s"/>
      <c r="AW2761" t="s"/>
      <c r="AX2761" t="s"/>
      <c r="AY2761" t="n">
        <v>6683939</v>
      </c>
      <c r="AZ2761" t="s">
        <v>3888</v>
      </c>
      <c r="BA2761" t="s"/>
      <c r="BB2761" t="n">
        <v>2845617</v>
      </c>
      <c r="BC2761" t="n">
        <v>98.9145489782095</v>
      </c>
      <c r="BD2761" t="n">
        <v>8.06585235366826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95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3885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505.05</v>
      </c>
      <c r="L2762" t="s">
        <v>77</v>
      </c>
      <c r="M2762" t="s"/>
      <c r="N2762" t="s">
        <v>197</v>
      </c>
      <c r="O2762" t="s">
        <v>79</v>
      </c>
      <c r="P2762" t="s">
        <v>3885</v>
      </c>
      <c r="Q2762" t="s"/>
      <c r="R2762" t="s">
        <v>115</v>
      </c>
      <c r="S2762" t="s">
        <v>1264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HYPERLINK("https://hotelmonitor-cachepage.eclerx.com/savepage/tk_1544250622839384_sr_2150.html","info")</f>
        <v/>
      </c>
      <c r="AA2762" t="n">
        <v>-6683939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331</v>
      </c>
      <c r="AQ2762" t="s">
        <v>91</v>
      </c>
      <c r="AR2762" t="s">
        <v>71</v>
      </c>
      <c r="AS2762" t="s"/>
      <c r="AT2762" t="s">
        <v>93</v>
      </c>
      <c r="AU2762" t="s"/>
      <c r="AV2762" t="s"/>
      <c r="AW2762" t="s"/>
      <c r="AX2762" t="s"/>
      <c r="AY2762" t="n">
        <v>6683939</v>
      </c>
      <c r="AZ2762" t="s">
        <v>3888</v>
      </c>
      <c r="BA2762" t="s"/>
      <c r="BB2762" t="n">
        <v>2845617</v>
      </c>
      <c r="BC2762" t="n">
        <v>98.9145489782095</v>
      </c>
      <c r="BD2762" t="n">
        <v>8.06585235366826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95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3885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568.34</v>
      </c>
      <c r="L2763" t="s">
        <v>77</v>
      </c>
      <c r="M2763" t="s"/>
      <c r="N2763" t="s">
        <v>1348</v>
      </c>
      <c r="O2763" t="s">
        <v>79</v>
      </c>
      <c r="P2763" t="s">
        <v>3885</v>
      </c>
      <c r="Q2763" t="s"/>
      <c r="R2763" t="s">
        <v>115</v>
      </c>
      <c r="S2763" t="s">
        <v>3889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HYPERLINK("https://hotelmonitor-cachepage.eclerx.com/savepage/tk_1544250622839384_sr_2150.html","info")</f>
        <v/>
      </c>
      <c r="AA2763" t="n">
        <v>-6683939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331</v>
      </c>
      <c r="AQ2763" t="s">
        <v>91</v>
      </c>
      <c r="AR2763" t="s">
        <v>71</v>
      </c>
      <c r="AS2763" t="s"/>
      <c r="AT2763" t="s">
        <v>93</v>
      </c>
      <c r="AU2763" t="s"/>
      <c r="AV2763" t="s"/>
      <c r="AW2763" t="s"/>
      <c r="AX2763" t="s"/>
      <c r="AY2763" t="n">
        <v>6683939</v>
      </c>
      <c r="AZ2763" t="s">
        <v>3888</v>
      </c>
      <c r="BA2763" t="s"/>
      <c r="BB2763" t="n">
        <v>2845617</v>
      </c>
      <c r="BC2763" t="n">
        <v>98.9145489782095</v>
      </c>
      <c r="BD2763" t="n">
        <v>8.06585235366826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95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3885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572.39</v>
      </c>
      <c r="L2764" t="s">
        <v>77</v>
      </c>
      <c r="M2764" t="s"/>
      <c r="N2764" t="s">
        <v>1348</v>
      </c>
      <c r="O2764" t="s">
        <v>79</v>
      </c>
      <c r="P2764" t="s">
        <v>3885</v>
      </c>
      <c r="Q2764" t="s"/>
      <c r="R2764" t="s">
        <v>115</v>
      </c>
      <c r="S2764" t="s">
        <v>3890</v>
      </c>
      <c r="T2764" t="s">
        <v>82</v>
      </c>
      <c r="U2764" t="s">
        <v>83</v>
      </c>
      <c r="V2764" t="s">
        <v>84</v>
      </c>
      <c r="W2764" t="s">
        <v>85</v>
      </c>
      <c r="X2764" t="s"/>
      <c r="Y2764" t="s">
        <v>86</v>
      </c>
      <c r="Z2764">
        <f>HYPERLINK("https://hotelmonitor-cachepage.eclerx.com/savepage/tk_1544250622839384_sr_2150.html","info")</f>
        <v/>
      </c>
      <c r="AA2764" t="n">
        <v>-6683939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331</v>
      </c>
      <c r="AQ2764" t="s">
        <v>91</v>
      </c>
      <c r="AR2764" t="s">
        <v>71</v>
      </c>
      <c r="AS2764" t="s"/>
      <c r="AT2764" t="s">
        <v>93</v>
      </c>
      <c r="AU2764" t="s"/>
      <c r="AV2764" t="s"/>
      <c r="AW2764" t="s"/>
      <c r="AX2764" t="s"/>
      <c r="AY2764" t="n">
        <v>6683939</v>
      </c>
      <c r="AZ2764" t="s">
        <v>3888</v>
      </c>
      <c r="BA2764" t="s"/>
      <c r="BB2764" t="n">
        <v>2845617</v>
      </c>
      <c r="BC2764" t="n">
        <v>98.9145489782095</v>
      </c>
      <c r="BD2764" t="n">
        <v>8.06585235366826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95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3891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530.55</v>
      </c>
      <c r="L2765" t="s">
        <v>77</v>
      </c>
      <c r="M2765" t="s"/>
      <c r="N2765" t="s">
        <v>3892</v>
      </c>
      <c r="O2765" t="s">
        <v>79</v>
      </c>
      <c r="P2765" t="s">
        <v>3891</v>
      </c>
      <c r="Q2765" t="s"/>
      <c r="R2765" t="s">
        <v>158</v>
      </c>
      <c r="S2765" t="s">
        <v>3893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>
        <f>HYPERLINK("https://hotelmonitor-cachepage.eclerx.com/savepage/tk_15442501684518192_sr_2150.html","info")</f>
        <v/>
      </c>
      <c r="AA2765" t="n">
        <v>-2995212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89</v>
      </c>
      <c r="AO2765" t="s">
        <v>3894</v>
      </c>
      <c r="AP2765" t="n">
        <v>154</v>
      </c>
      <c r="AQ2765" t="s">
        <v>91</v>
      </c>
      <c r="AR2765" t="s">
        <v>71</v>
      </c>
      <c r="AS2765" t="s"/>
      <c r="AT2765" t="s">
        <v>93</v>
      </c>
      <c r="AU2765" t="s"/>
      <c r="AV2765" t="s"/>
      <c r="AW2765" t="s"/>
      <c r="AX2765" t="s"/>
      <c r="AY2765" t="n">
        <v>2995212</v>
      </c>
      <c r="AZ2765" t="s">
        <v>3895</v>
      </c>
      <c r="BA2765" t="s"/>
      <c r="BB2765" t="n">
        <v>751645</v>
      </c>
      <c r="BC2765" t="n">
        <v>98.91802310943601</v>
      </c>
      <c r="BD2765" t="n">
        <v>8.06263009463505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95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3891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530.55</v>
      </c>
      <c r="L2766" t="s">
        <v>77</v>
      </c>
      <c r="M2766" t="s"/>
      <c r="N2766" t="s">
        <v>3892</v>
      </c>
      <c r="O2766" t="s">
        <v>79</v>
      </c>
      <c r="P2766" t="s">
        <v>3891</v>
      </c>
      <c r="Q2766" t="s"/>
      <c r="R2766" t="s">
        <v>158</v>
      </c>
      <c r="S2766" t="s">
        <v>3893</v>
      </c>
      <c r="T2766" t="s">
        <v>82</v>
      </c>
      <c r="U2766" t="s">
        <v>83</v>
      </c>
      <c r="V2766" t="s">
        <v>84</v>
      </c>
      <c r="W2766" t="s">
        <v>85</v>
      </c>
      <c r="X2766" t="s"/>
      <c r="Y2766" t="s">
        <v>86</v>
      </c>
      <c r="Z2766">
        <f>HYPERLINK("https://hotelmonitor-cachepage.eclerx.com/savepage/tk_15442501684518192_sr_2150.html","info")</f>
        <v/>
      </c>
      <c r="AA2766" t="n">
        <v>-2995212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89</v>
      </c>
      <c r="AO2766" t="s">
        <v>3894</v>
      </c>
      <c r="AP2766" t="n">
        <v>154</v>
      </c>
      <c r="AQ2766" t="s">
        <v>91</v>
      </c>
      <c r="AR2766" t="s">
        <v>71</v>
      </c>
      <c r="AS2766" t="s"/>
      <c r="AT2766" t="s">
        <v>93</v>
      </c>
      <c r="AU2766" t="s"/>
      <c r="AV2766" t="s"/>
      <c r="AW2766" t="s"/>
      <c r="AX2766" t="s"/>
      <c r="AY2766" t="n">
        <v>2995212</v>
      </c>
      <c r="AZ2766" t="s">
        <v>3895</v>
      </c>
      <c r="BA2766" t="s"/>
      <c r="BB2766" t="n">
        <v>751645</v>
      </c>
      <c r="BC2766" t="n">
        <v>98.91802310943601</v>
      </c>
      <c r="BD2766" t="n">
        <v>8.06263009463505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95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3891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700.9299999999999</v>
      </c>
      <c r="L2767" t="s">
        <v>77</v>
      </c>
      <c r="M2767" t="s"/>
      <c r="N2767" t="s">
        <v>2684</v>
      </c>
      <c r="O2767" t="s">
        <v>79</v>
      </c>
      <c r="P2767" t="s">
        <v>3891</v>
      </c>
      <c r="Q2767" t="s"/>
      <c r="R2767" t="s">
        <v>158</v>
      </c>
      <c r="S2767" t="s">
        <v>1247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>
        <f>HYPERLINK("https://hotelmonitor-cachepage.eclerx.com/savepage/tk_15442501684518192_sr_2150.html","info")</f>
        <v/>
      </c>
      <c r="AA2767" t="n">
        <v>-2995212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154</v>
      </c>
      <c r="AQ2767" t="s">
        <v>91</v>
      </c>
      <c r="AR2767" t="s">
        <v>92</v>
      </c>
      <c r="AS2767" t="s"/>
      <c r="AT2767" t="s">
        <v>93</v>
      </c>
      <c r="AU2767" t="s"/>
      <c r="AV2767" t="s"/>
      <c r="AW2767" t="s"/>
      <c r="AX2767" t="s"/>
      <c r="AY2767" t="n">
        <v>2995212</v>
      </c>
      <c r="AZ2767" t="s">
        <v>3895</v>
      </c>
      <c r="BA2767" t="s"/>
      <c r="BB2767" t="n">
        <v>751645</v>
      </c>
      <c r="BC2767" t="n">
        <v>98.91802310943601</v>
      </c>
      <c r="BD2767" t="n">
        <v>8.06263009463505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95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3896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1010.95</v>
      </c>
      <c r="L2768" t="s">
        <v>77</v>
      </c>
      <c r="M2768" t="s"/>
      <c r="N2768" t="s">
        <v>197</v>
      </c>
      <c r="O2768" t="s">
        <v>79</v>
      </c>
      <c r="P2768" t="s">
        <v>3896</v>
      </c>
      <c r="Q2768" t="s"/>
      <c r="R2768" t="s">
        <v>115</v>
      </c>
      <c r="S2768" t="s">
        <v>656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HYPERLINK("https://hotelmonitor-cachepage.eclerx.com/savepage/tk_15442508405143964_sr_2150.html","info")</f>
        <v/>
      </c>
      <c r="AA2768" t="n">
        <v>-4750991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407</v>
      </c>
      <c r="AQ2768" t="s">
        <v>91</v>
      </c>
      <c r="AR2768" t="s">
        <v>92</v>
      </c>
      <c r="AS2768" t="s"/>
      <c r="AT2768" t="s">
        <v>93</v>
      </c>
      <c r="AU2768" t="s"/>
      <c r="AV2768" t="s"/>
      <c r="AW2768" t="s"/>
      <c r="AX2768" t="s"/>
      <c r="AY2768" t="n">
        <v>4750991</v>
      </c>
      <c r="AZ2768" t="s">
        <v>3897</v>
      </c>
      <c r="BA2768" t="s"/>
      <c r="BB2768" t="n">
        <v>804920</v>
      </c>
      <c r="BC2768" t="n">
        <v>98.80387</v>
      </c>
      <c r="BD2768" t="n">
        <v>8.051651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95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3896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1263.69</v>
      </c>
      <c r="L2769" t="s">
        <v>77</v>
      </c>
      <c r="M2769" t="s"/>
      <c r="N2769" t="s">
        <v>3153</v>
      </c>
      <c r="O2769" t="s">
        <v>79</v>
      </c>
      <c r="P2769" t="s">
        <v>3896</v>
      </c>
      <c r="Q2769" t="s"/>
      <c r="R2769" t="s">
        <v>115</v>
      </c>
      <c r="S2769" t="s">
        <v>659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HYPERLINK("https://hotelmonitor-cachepage.eclerx.com/savepage/tk_15442508405143964_sr_2150.html","info")</f>
        <v/>
      </c>
      <c r="AA2769" t="n">
        <v>-4750991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407</v>
      </c>
      <c r="AQ2769" t="s">
        <v>91</v>
      </c>
      <c r="AR2769" t="s">
        <v>92</v>
      </c>
      <c r="AS2769" t="s"/>
      <c r="AT2769" t="s">
        <v>93</v>
      </c>
      <c r="AU2769" t="s"/>
      <c r="AV2769" t="s"/>
      <c r="AW2769" t="s"/>
      <c r="AX2769" t="s"/>
      <c r="AY2769" t="n">
        <v>4750991</v>
      </c>
      <c r="AZ2769" t="s">
        <v>3897</v>
      </c>
      <c r="BA2769" t="s"/>
      <c r="BB2769" t="n">
        <v>804920</v>
      </c>
      <c r="BC2769" t="n">
        <v>98.80387</v>
      </c>
      <c r="BD2769" t="n">
        <v>8.051651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95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3898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1258.25</v>
      </c>
      <c r="L2770" t="s">
        <v>77</v>
      </c>
      <c r="M2770" t="s"/>
      <c r="N2770" t="s">
        <v>3899</v>
      </c>
      <c r="O2770" t="s">
        <v>79</v>
      </c>
      <c r="P2770" t="s">
        <v>3898</v>
      </c>
      <c r="Q2770" t="s"/>
      <c r="R2770" t="s">
        <v>237</v>
      </c>
      <c r="S2770" t="s">
        <v>3900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>
        <f>HYPERLINK("https://hotelmonitor-cachepage.eclerx.com/savepage/tk_15442503195878408_sr_2150.html","info")</f>
        <v/>
      </c>
      <c r="AA2770" t="n">
        <v>-3791702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89</v>
      </c>
      <c r="AO2770" t="s">
        <v>3901</v>
      </c>
      <c r="AP2770" t="n">
        <v>211</v>
      </c>
      <c r="AQ2770" t="s">
        <v>91</v>
      </c>
      <c r="AR2770" t="s">
        <v>71</v>
      </c>
      <c r="AS2770" t="s"/>
      <c r="AT2770" t="s">
        <v>93</v>
      </c>
      <c r="AU2770" t="s"/>
      <c r="AV2770" t="s"/>
      <c r="AW2770" t="s"/>
      <c r="AX2770" t="s"/>
      <c r="AY2770" t="n">
        <v>3791702</v>
      </c>
      <c r="AZ2770" t="s">
        <v>3902</v>
      </c>
      <c r="BA2770" t="s"/>
      <c r="BB2770" t="n">
        <v>1618539</v>
      </c>
      <c r="BC2770" t="n">
        <v>98.8334865868092</v>
      </c>
      <c r="BD2770" t="n">
        <v>8.036504005335059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95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3898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1345.96</v>
      </c>
      <c r="L2771" t="s">
        <v>77</v>
      </c>
      <c r="M2771" t="s"/>
      <c r="N2771" t="s">
        <v>3899</v>
      </c>
      <c r="O2771" t="s">
        <v>79</v>
      </c>
      <c r="P2771" t="s">
        <v>3898</v>
      </c>
      <c r="Q2771" t="s"/>
      <c r="R2771" t="s">
        <v>237</v>
      </c>
      <c r="S2771" t="s">
        <v>3903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>
        <f>HYPERLINK("https://hotelmonitor-cachepage.eclerx.com/savepage/tk_15442503195878408_sr_2150.html","info")</f>
        <v/>
      </c>
      <c r="AA2771" t="n">
        <v>-3791702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211</v>
      </c>
      <c r="AQ2771" t="s">
        <v>91</v>
      </c>
      <c r="AR2771" t="s">
        <v>71</v>
      </c>
      <c r="AS2771" t="s"/>
      <c r="AT2771" t="s">
        <v>93</v>
      </c>
      <c r="AU2771" t="s"/>
      <c r="AV2771" t="s"/>
      <c r="AW2771" t="s"/>
      <c r="AX2771" t="s"/>
      <c r="AY2771" t="n">
        <v>3791702</v>
      </c>
      <c r="AZ2771" t="s">
        <v>3902</v>
      </c>
      <c r="BA2771" t="s"/>
      <c r="BB2771" t="n">
        <v>1618539</v>
      </c>
      <c r="BC2771" t="n">
        <v>98.8334865868092</v>
      </c>
      <c r="BD2771" t="n">
        <v>8.036504005335059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95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2648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3323.63</v>
      </c>
      <c r="L2772" t="s">
        <v>77</v>
      </c>
      <c r="M2772" t="s"/>
      <c r="N2772" t="s">
        <v>163</v>
      </c>
      <c r="O2772" t="s">
        <v>79</v>
      </c>
      <c r="P2772" t="s">
        <v>2648</v>
      </c>
      <c r="Q2772" t="s"/>
      <c r="R2772" t="s">
        <v>80</v>
      </c>
      <c r="S2772" t="s">
        <v>3904</v>
      </c>
      <c r="T2772" t="s">
        <v>82</v>
      </c>
      <c r="U2772" t="s">
        <v>83</v>
      </c>
      <c r="V2772" t="s">
        <v>84</v>
      </c>
      <c r="W2772" t="s">
        <v>105</v>
      </c>
      <c r="X2772" t="s"/>
      <c r="Y2772" t="s">
        <v>86</v>
      </c>
      <c r="Z2772">
        <f>HYPERLINK("https://hotelmonitor-cachepage.eclerx.com/savepage/tk_1544250270957916_sr_2150.html","info")</f>
        <v/>
      </c>
      <c r="AA2772" t="n">
        <v>-6713402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89</v>
      </c>
      <c r="AO2772" t="s">
        <v>3905</v>
      </c>
      <c r="AP2772" t="n">
        <v>195</v>
      </c>
      <c r="AQ2772" t="s">
        <v>91</v>
      </c>
      <c r="AR2772" t="s">
        <v>71</v>
      </c>
      <c r="AS2772" t="s"/>
      <c r="AT2772" t="s">
        <v>93</v>
      </c>
      <c r="AU2772" t="s"/>
      <c r="AV2772" t="s"/>
      <c r="AW2772" t="s"/>
      <c r="AX2772" t="s"/>
      <c r="AY2772" t="n">
        <v>6713402</v>
      </c>
      <c r="AZ2772" t="s">
        <v>2651</v>
      </c>
      <c r="BA2772" t="s"/>
      <c r="BB2772" t="n">
        <v>280023</v>
      </c>
      <c r="BC2772" t="n">
        <v>98.7491073608398</v>
      </c>
      <c r="BD2772" t="n">
        <v>8.059389114379879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95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2648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3583.78</v>
      </c>
      <c r="L2773" t="s">
        <v>77</v>
      </c>
      <c r="M2773" t="s"/>
      <c r="N2773" t="s">
        <v>163</v>
      </c>
      <c r="O2773" t="s">
        <v>79</v>
      </c>
      <c r="P2773" t="s">
        <v>2648</v>
      </c>
      <c r="Q2773" t="s"/>
      <c r="R2773" t="s">
        <v>80</v>
      </c>
      <c r="S2773" t="s">
        <v>3906</v>
      </c>
      <c r="T2773" t="s">
        <v>82</v>
      </c>
      <c r="U2773" t="s">
        <v>83</v>
      </c>
      <c r="V2773" t="s">
        <v>84</v>
      </c>
      <c r="W2773" t="s">
        <v>105</v>
      </c>
      <c r="X2773" t="s"/>
      <c r="Y2773" t="s">
        <v>86</v>
      </c>
      <c r="Z2773">
        <f>HYPERLINK("https://hotelmonitor-cachepage.eclerx.com/savepage/tk_1544250270957916_sr_2150.html","info")</f>
        <v/>
      </c>
      <c r="AA2773" t="n">
        <v>-6713402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89</v>
      </c>
      <c r="AO2773" t="s">
        <v>3907</v>
      </c>
      <c r="AP2773" t="n">
        <v>195</v>
      </c>
      <c r="AQ2773" t="s">
        <v>91</v>
      </c>
      <c r="AR2773" t="s">
        <v>71</v>
      </c>
      <c r="AS2773" t="s"/>
      <c r="AT2773" t="s">
        <v>93</v>
      </c>
      <c r="AU2773" t="s"/>
      <c r="AV2773" t="s"/>
      <c r="AW2773" t="s"/>
      <c r="AX2773" t="s"/>
      <c r="AY2773" t="n">
        <v>6713402</v>
      </c>
      <c r="AZ2773" t="s">
        <v>2651</v>
      </c>
      <c r="BA2773" t="s"/>
      <c r="BB2773" t="n">
        <v>280023</v>
      </c>
      <c r="BC2773" t="n">
        <v>98.7491073608398</v>
      </c>
      <c r="BD2773" t="n">
        <v>8.059389114379879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95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2648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3583.78</v>
      </c>
      <c r="L2774" t="s">
        <v>77</v>
      </c>
      <c r="M2774" t="s"/>
      <c r="N2774" t="s">
        <v>163</v>
      </c>
      <c r="O2774" t="s">
        <v>79</v>
      </c>
      <c r="P2774" t="s">
        <v>2648</v>
      </c>
      <c r="Q2774" t="s"/>
      <c r="R2774" t="s">
        <v>80</v>
      </c>
      <c r="S2774" t="s">
        <v>3906</v>
      </c>
      <c r="T2774" t="s">
        <v>82</v>
      </c>
      <c r="U2774" t="s">
        <v>83</v>
      </c>
      <c r="V2774" t="s">
        <v>84</v>
      </c>
      <c r="W2774" t="s">
        <v>105</v>
      </c>
      <c r="X2774" t="s"/>
      <c r="Y2774" t="s">
        <v>86</v>
      </c>
      <c r="Z2774">
        <f>HYPERLINK("https://hotelmonitor-cachepage.eclerx.com/savepage/tk_1544250270957916_sr_2150.html","info")</f>
        <v/>
      </c>
      <c r="AA2774" t="n">
        <v>-6713402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89</v>
      </c>
      <c r="AO2774" t="s">
        <v>3907</v>
      </c>
      <c r="AP2774" t="n">
        <v>195</v>
      </c>
      <c r="AQ2774" t="s">
        <v>91</v>
      </c>
      <c r="AR2774" t="s">
        <v>71</v>
      </c>
      <c r="AS2774" t="s"/>
      <c r="AT2774" t="s">
        <v>93</v>
      </c>
      <c r="AU2774" t="s"/>
      <c r="AV2774" t="s"/>
      <c r="AW2774" t="s"/>
      <c r="AX2774" t="s"/>
      <c r="AY2774" t="n">
        <v>6713402</v>
      </c>
      <c r="AZ2774" t="s">
        <v>2651</v>
      </c>
      <c r="BA2774" t="s"/>
      <c r="BB2774" t="n">
        <v>280023</v>
      </c>
      <c r="BC2774" t="n">
        <v>98.7491073608398</v>
      </c>
      <c r="BD2774" t="n">
        <v>8.059389114379879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95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3908</v>
      </c>
      <c r="F2775" t="n">
        <v>3495152</v>
      </c>
      <c r="G2775" t="s">
        <v>74</v>
      </c>
      <c r="H2775" t="s">
        <v>75</v>
      </c>
      <c r="I2775" t="s"/>
      <c r="J2775" t="s">
        <v>76</v>
      </c>
      <c r="K2775" t="n">
        <v>591.4</v>
      </c>
      <c r="L2775" t="s">
        <v>77</v>
      </c>
      <c r="M2775" t="s"/>
      <c r="N2775" t="s">
        <v>474</v>
      </c>
      <c r="O2775" t="s">
        <v>79</v>
      </c>
      <c r="P2775" t="s">
        <v>3908</v>
      </c>
      <c r="Q2775" t="s"/>
      <c r="R2775" t="s">
        <v>80</v>
      </c>
      <c r="S2775" t="s">
        <v>3909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>
        <f>HYPERLINK("https://hotelmonitor-cachepage.eclerx.com/savepage/tk_15442499418579001_sr_2150.html","info")</f>
        <v/>
      </c>
      <c r="AA2775" t="n">
        <v>235063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89</v>
      </c>
      <c r="AO2775" t="s">
        <v>788</v>
      </c>
      <c r="AP2775" t="n">
        <v>36</v>
      </c>
      <c r="AQ2775" t="s">
        <v>91</v>
      </c>
      <c r="AR2775" t="s">
        <v>92</v>
      </c>
      <c r="AS2775" t="s"/>
      <c r="AT2775" t="s">
        <v>93</v>
      </c>
      <c r="AU2775" t="s"/>
      <c r="AV2775" t="s"/>
      <c r="AW2775" t="s"/>
      <c r="AX2775" t="s"/>
      <c r="AY2775" t="n">
        <v>4060860</v>
      </c>
      <c r="AZ2775" t="s"/>
      <c r="BA2775" t="s"/>
      <c r="BB2775" t="n">
        <v>161809</v>
      </c>
      <c r="BC2775" t="n">
        <v>98.91606140136719</v>
      </c>
      <c r="BD2775" t="n">
        <v>8.064859390258789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95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3908</v>
      </c>
      <c r="F2776" t="n">
        <v>3495152</v>
      </c>
      <c r="G2776" t="s">
        <v>74</v>
      </c>
      <c r="H2776" t="s">
        <v>75</v>
      </c>
      <c r="I2776" t="s"/>
      <c r="J2776" t="s">
        <v>76</v>
      </c>
      <c r="K2776" t="n">
        <v>612.9</v>
      </c>
      <c r="L2776" t="s">
        <v>77</v>
      </c>
      <c r="M2776" t="s"/>
      <c r="N2776" t="s">
        <v>474</v>
      </c>
      <c r="O2776" t="s">
        <v>79</v>
      </c>
      <c r="P2776" t="s">
        <v>3908</v>
      </c>
      <c r="Q2776" t="s"/>
      <c r="R2776" t="s">
        <v>80</v>
      </c>
      <c r="S2776" t="s">
        <v>3910</v>
      </c>
      <c r="T2776" t="s">
        <v>82</v>
      </c>
      <c r="U2776" t="s">
        <v>83</v>
      </c>
      <c r="V2776" t="s">
        <v>84</v>
      </c>
      <c r="W2776" t="s">
        <v>85</v>
      </c>
      <c r="X2776" t="s"/>
      <c r="Y2776" t="s">
        <v>86</v>
      </c>
      <c r="Z2776">
        <f>HYPERLINK("https://hotelmonitor-cachepage.eclerx.com/savepage/tk_15442499418579001_sr_2150.html","info")</f>
        <v/>
      </c>
      <c r="AA2776" t="n">
        <v>235063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89</v>
      </c>
      <c r="AO2776" t="s">
        <v>3911</v>
      </c>
      <c r="AP2776" t="n">
        <v>36</v>
      </c>
      <c r="AQ2776" t="s">
        <v>91</v>
      </c>
      <c r="AR2776" t="s">
        <v>71</v>
      </c>
      <c r="AS2776" t="s"/>
      <c r="AT2776" t="s">
        <v>93</v>
      </c>
      <c r="AU2776" t="s"/>
      <c r="AV2776" t="s"/>
      <c r="AW2776" t="s"/>
      <c r="AX2776" t="s"/>
      <c r="AY2776" t="n">
        <v>4060860</v>
      </c>
      <c r="AZ2776" t="s"/>
      <c r="BA2776" t="s"/>
      <c r="BB2776" t="n">
        <v>161809</v>
      </c>
      <c r="BC2776" t="n">
        <v>98.91606140136719</v>
      </c>
      <c r="BD2776" t="n">
        <v>8.064859390258789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95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3908</v>
      </c>
      <c r="F2777" t="n">
        <v>3495152</v>
      </c>
      <c r="G2777" t="s">
        <v>74</v>
      </c>
      <c r="H2777" t="s">
        <v>75</v>
      </c>
      <c r="I2777" t="s"/>
      <c r="J2777" t="s">
        <v>76</v>
      </c>
      <c r="K2777" t="n">
        <v>612.9</v>
      </c>
      <c r="L2777" t="s">
        <v>77</v>
      </c>
      <c r="M2777" t="s"/>
      <c r="N2777" t="s">
        <v>474</v>
      </c>
      <c r="O2777" t="s">
        <v>79</v>
      </c>
      <c r="P2777" t="s">
        <v>3908</v>
      </c>
      <c r="Q2777" t="s"/>
      <c r="R2777" t="s">
        <v>80</v>
      </c>
      <c r="S2777" t="s">
        <v>3910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>
        <f>HYPERLINK("https://hotelmonitor-cachepage.eclerx.com/savepage/tk_15442499418579001_sr_2150.html","info")</f>
        <v/>
      </c>
      <c r="AA2777" t="n">
        <v>235063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89</v>
      </c>
      <c r="AO2777" t="s">
        <v>3911</v>
      </c>
      <c r="AP2777" t="n">
        <v>36</v>
      </c>
      <c r="AQ2777" t="s">
        <v>91</v>
      </c>
      <c r="AR2777" t="s">
        <v>261</v>
      </c>
      <c r="AS2777" t="s"/>
      <c r="AT2777" t="s">
        <v>93</v>
      </c>
      <c r="AU2777" t="s"/>
      <c r="AV2777" t="s"/>
      <c r="AW2777" t="s"/>
      <c r="AX2777" t="s"/>
      <c r="AY2777" t="n">
        <v>4060860</v>
      </c>
      <c r="AZ2777" t="s"/>
      <c r="BA2777" t="s"/>
      <c r="BB2777" t="n">
        <v>161809</v>
      </c>
      <c r="BC2777" t="n">
        <v>98.91606140136719</v>
      </c>
      <c r="BD2777" t="n">
        <v>8.064859390258789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95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3908</v>
      </c>
      <c r="F2778" t="n">
        <v>3495152</v>
      </c>
      <c r="G2778" t="s">
        <v>74</v>
      </c>
      <c r="H2778" t="s">
        <v>75</v>
      </c>
      <c r="I2778" t="s"/>
      <c r="J2778" t="s">
        <v>76</v>
      </c>
      <c r="K2778" t="n">
        <v>614.15</v>
      </c>
      <c r="L2778" t="s">
        <v>77</v>
      </c>
      <c r="M2778" t="s"/>
      <c r="N2778" t="s">
        <v>3912</v>
      </c>
      <c r="O2778" t="s">
        <v>79</v>
      </c>
      <c r="P2778" t="s">
        <v>3908</v>
      </c>
      <c r="Q2778" t="s"/>
      <c r="R2778" t="s">
        <v>80</v>
      </c>
      <c r="S2778" t="s">
        <v>3913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>
        <f>HYPERLINK("https://hotelmonitor-cachepage.eclerx.com/savepage/tk_15442499418579001_sr_2150.html","info")</f>
        <v/>
      </c>
      <c r="AA2778" t="n">
        <v>235063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89</v>
      </c>
      <c r="AO2778" t="s">
        <v>3914</v>
      </c>
      <c r="AP2778" t="n">
        <v>36</v>
      </c>
      <c r="AQ2778" t="s">
        <v>91</v>
      </c>
      <c r="AR2778" t="s">
        <v>92</v>
      </c>
      <c r="AS2778" t="s"/>
      <c r="AT2778" t="s">
        <v>93</v>
      </c>
      <c r="AU2778" t="s"/>
      <c r="AV2778" t="s"/>
      <c r="AW2778" t="s"/>
      <c r="AX2778" t="s"/>
      <c r="AY2778" t="n">
        <v>4060860</v>
      </c>
      <c r="AZ2778" t="s"/>
      <c r="BA2778" t="s"/>
      <c r="BB2778" t="n">
        <v>161809</v>
      </c>
      <c r="BC2778" t="n">
        <v>98.91606140136719</v>
      </c>
      <c r="BD2778" t="n">
        <v>8.064859390258789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95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3908</v>
      </c>
      <c r="F2779" t="n">
        <v>3495152</v>
      </c>
      <c r="G2779" t="s">
        <v>74</v>
      </c>
      <c r="H2779" t="s">
        <v>75</v>
      </c>
      <c r="I2779" t="s"/>
      <c r="J2779" t="s">
        <v>76</v>
      </c>
      <c r="K2779" t="n">
        <v>636.47</v>
      </c>
      <c r="L2779" t="s">
        <v>77</v>
      </c>
      <c r="M2779" t="s"/>
      <c r="N2779" t="s">
        <v>3912</v>
      </c>
      <c r="O2779" t="s">
        <v>79</v>
      </c>
      <c r="P2779" t="s">
        <v>3908</v>
      </c>
      <c r="Q2779" t="s"/>
      <c r="R2779" t="s">
        <v>80</v>
      </c>
      <c r="S2779" t="s">
        <v>3915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>
        <f>HYPERLINK("https://hotelmonitor-cachepage.eclerx.com/savepage/tk_15442499418579001_sr_2150.html","info")</f>
        <v/>
      </c>
      <c r="AA2779" t="n">
        <v>235063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89</v>
      </c>
      <c r="AO2779" t="s">
        <v>3916</v>
      </c>
      <c r="AP2779" t="n">
        <v>36</v>
      </c>
      <c r="AQ2779" t="s">
        <v>91</v>
      </c>
      <c r="AR2779" t="s">
        <v>71</v>
      </c>
      <c r="AS2779" t="s"/>
      <c r="AT2779" t="s">
        <v>93</v>
      </c>
      <c r="AU2779" t="s"/>
      <c r="AV2779" t="s"/>
      <c r="AW2779" t="s"/>
      <c r="AX2779" t="s"/>
      <c r="AY2779" t="n">
        <v>4060860</v>
      </c>
      <c r="AZ2779" t="s"/>
      <c r="BA2779" t="s"/>
      <c r="BB2779" t="n">
        <v>161809</v>
      </c>
      <c r="BC2779" t="n">
        <v>98.91606140136719</v>
      </c>
      <c r="BD2779" t="n">
        <v>8.064859390258789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95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3908</v>
      </c>
      <c r="F2780" t="n">
        <v>3495152</v>
      </c>
      <c r="G2780" t="s">
        <v>74</v>
      </c>
      <c r="H2780" t="s">
        <v>75</v>
      </c>
      <c r="I2780" t="s"/>
      <c r="J2780" t="s">
        <v>76</v>
      </c>
      <c r="K2780" t="n">
        <v>636.47</v>
      </c>
      <c r="L2780" t="s">
        <v>77</v>
      </c>
      <c r="M2780" t="s"/>
      <c r="N2780" t="s">
        <v>3912</v>
      </c>
      <c r="O2780" t="s">
        <v>79</v>
      </c>
      <c r="P2780" t="s">
        <v>3908</v>
      </c>
      <c r="Q2780" t="s"/>
      <c r="R2780" t="s">
        <v>80</v>
      </c>
      <c r="S2780" t="s">
        <v>3915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>
        <f>HYPERLINK("https://hotelmonitor-cachepage.eclerx.com/savepage/tk_15442499418579001_sr_2150.html","info")</f>
        <v/>
      </c>
      <c r="AA2780" t="n">
        <v>235063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89</v>
      </c>
      <c r="AO2780" t="s">
        <v>3916</v>
      </c>
      <c r="AP2780" t="n">
        <v>36</v>
      </c>
      <c r="AQ2780" t="s">
        <v>91</v>
      </c>
      <c r="AR2780" t="s">
        <v>261</v>
      </c>
      <c r="AS2780" t="s"/>
      <c r="AT2780" t="s">
        <v>93</v>
      </c>
      <c r="AU2780" t="s"/>
      <c r="AV2780" t="s"/>
      <c r="AW2780" t="s"/>
      <c r="AX2780" t="s"/>
      <c r="AY2780" t="n">
        <v>4060860</v>
      </c>
      <c r="AZ2780" t="s"/>
      <c r="BA2780" t="s"/>
      <c r="BB2780" t="n">
        <v>161809</v>
      </c>
      <c r="BC2780" t="n">
        <v>98.91606140136719</v>
      </c>
      <c r="BD2780" t="n">
        <v>8.064859390258789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95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3908</v>
      </c>
      <c r="F2781" t="n">
        <v>3495152</v>
      </c>
      <c r="G2781" t="s">
        <v>74</v>
      </c>
      <c r="H2781" t="s">
        <v>75</v>
      </c>
      <c r="I2781" t="s"/>
      <c r="J2781" t="s">
        <v>76</v>
      </c>
      <c r="K2781" t="n">
        <v>744.23</v>
      </c>
      <c r="L2781" t="s">
        <v>77</v>
      </c>
      <c r="M2781" t="s"/>
      <c r="N2781" t="s">
        <v>474</v>
      </c>
      <c r="O2781" t="s">
        <v>79</v>
      </c>
      <c r="P2781" t="s">
        <v>3908</v>
      </c>
      <c r="Q2781" t="s"/>
      <c r="R2781" t="s">
        <v>80</v>
      </c>
      <c r="S2781" t="s">
        <v>3917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>
        <f>HYPERLINK("https://hotelmonitor-cachepage.eclerx.com/savepage/tk_15442499418579001_sr_2150.html","info")</f>
        <v/>
      </c>
      <c r="AA2781" t="n">
        <v>235063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89</v>
      </c>
      <c r="AO2781" t="s">
        <v>3918</v>
      </c>
      <c r="AP2781" t="n">
        <v>36</v>
      </c>
      <c r="AQ2781" t="s">
        <v>91</v>
      </c>
      <c r="AR2781" t="s">
        <v>71</v>
      </c>
      <c r="AS2781" t="s"/>
      <c r="AT2781" t="s">
        <v>93</v>
      </c>
      <c r="AU2781" t="s"/>
      <c r="AV2781" t="s"/>
      <c r="AW2781" t="s"/>
      <c r="AX2781" t="s"/>
      <c r="AY2781" t="n">
        <v>4060860</v>
      </c>
      <c r="AZ2781" t="s"/>
      <c r="BA2781" t="s"/>
      <c r="BB2781" t="n">
        <v>161809</v>
      </c>
      <c r="BC2781" t="n">
        <v>98.91606140136719</v>
      </c>
      <c r="BD2781" t="n">
        <v>8.064859390258789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95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3908</v>
      </c>
      <c r="F2782" t="n">
        <v>3495152</v>
      </c>
      <c r="G2782" t="s">
        <v>74</v>
      </c>
      <c r="H2782" t="s">
        <v>75</v>
      </c>
      <c r="I2782" t="s"/>
      <c r="J2782" t="s">
        <v>76</v>
      </c>
      <c r="K2782" t="n">
        <v>744.23</v>
      </c>
      <c r="L2782" t="s">
        <v>77</v>
      </c>
      <c r="M2782" t="s"/>
      <c r="N2782" t="s">
        <v>474</v>
      </c>
      <c r="O2782" t="s">
        <v>79</v>
      </c>
      <c r="P2782" t="s">
        <v>3908</v>
      </c>
      <c r="Q2782" t="s"/>
      <c r="R2782" t="s">
        <v>80</v>
      </c>
      <c r="S2782" t="s">
        <v>3917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>
        <f>HYPERLINK("https://hotelmonitor-cachepage.eclerx.com/savepage/tk_15442499418579001_sr_2150.html","info")</f>
        <v/>
      </c>
      <c r="AA2782" t="n">
        <v>235063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89</v>
      </c>
      <c r="AO2782" t="s">
        <v>3918</v>
      </c>
      <c r="AP2782" t="n">
        <v>36</v>
      </c>
      <c r="AQ2782" t="s">
        <v>91</v>
      </c>
      <c r="AR2782" t="s">
        <v>71</v>
      </c>
      <c r="AS2782" t="s"/>
      <c r="AT2782" t="s">
        <v>93</v>
      </c>
      <c r="AU2782" t="s"/>
      <c r="AV2782" t="s"/>
      <c r="AW2782" t="s"/>
      <c r="AX2782" t="s"/>
      <c r="AY2782" t="n">
        <v>4060860</v>
      </c>
      <c r="AZ2782" t="s"/>
      <c r="BA2782" t="s"/>
      <c r="BB2782" t="n">
        <v>161809</v>
      </c>
      <c r="BC2782" t="n">
        <v>98.91606140136719</v>
      </c>
      <c r="BD2782" t="n">
        <v>8.064859390258789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95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3908</v>
      </c>
      <c r="F2783" t="n">
        <v>3495152</v>
      </c>
      <c r="G2783" t="s">
        <v>74</v>
      </c>
      <c r="H2783" t="s">
        <v>75</v>
      </c>
      <c r="I2783" t="s"/>
      <c r="J2783" t="s">
        <v>76</v>
      </c>
      <c r="K2783" t="n">
        <v>744.23</v>
      </c>
      <c r="L2783" t="s">
        <v>77</v>
      </c>
      <c r="M2783" t="s"/>
      <c r="N2783" t="s">
        <v>474</v>
      </c>
      <c r="O2783" t="s">
        <v>79</v>
      </c>
      <c r="P2783" t="s">
        <v>3908</v>
      </c>
      <c r="Q2783" t="s"/>
      <c r="R2783" t="s">
        <v>80</v>
      </c>
      <c r="S2783" t="s">
        <v>3917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>
        <f>HYPERLINK("https://hotelmonitor-cachepage.eclerx.com/savepage/tk_15442499418579001_sr_2150.html","info")</f>
        <v/>
      </c>
      <c r="AA2783" t="n">
        <v>235063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89</v>
      </c>
      <c r="AO2783" t="s">
        <v>3918</v>
      </c>
      <c r="AP2783" t="n">
        <v>36</v>
      </c>
      <c r="AQ2783" t="s">
        <v>91</v>
      </c>
      <c r="AR2783" t="s">
        <v>261</v>
      </c>
      <c r="AS2783" t="s"/>
      <c r="AT2783" t="s">
        <v>93</v>
      </c>
      <c r="AU2783" t="s"/>
      <c r="AV2783" t="s"/>
      <c r="AW2783" t="s"/>
      <c r="AX2783" t="s"/>
      <c r="AY2783" t="n">
        <v>4060860</v>
      </c>
      <c r="AZ2783" t="s"/>
      <c r="BA2783" t="s"/>
      <c r="BB2783" t="n">
        <v>161809</v>
      </c>
      <c r="BC2783" t="n">
        <v>98.91606140136719</v>
      </c>
      <c r="BD2783" t="n">
        <v>8.064859390258789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95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3908</v>
      </c>
      <c r="F2784" t="n">
        <v>3495152</v>
      </c>
      <c r="G2784" t="s">
        <v>74</v>
      </c>
      <c r="H2784" t="s">
        <v>75</v>
      </c>
      <c r="I2784" t="s"/>
      <c r="J2784" t="s">
        <v>76</v>
      </c>
      <c r="K2784" t="n">
        <v>744.23</v>
      </c>
      <c r="L2784" t="s">
        <v>77</v>
      </c>
      <c r="M2784" t="s"/>
      <c r="N2784" t="s">
        <v>474</v>
      </c>
      <c r="O2784" t="s">
        <v>79</v>
      </c>
      <c r="P2784" t="s">
        <v>3908</v>
      </c>
      <c r="Q2784" t="s"/>
      <c r="R2784" t="s">
        <v>80</v>
      </c>
      <c r="S2784" t="s">
        <v>3917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>
        <f>HYPERLINK("https://hotelmonitor-cachepage.eclerx.com/savepage/tk_15442499418579001_sr_2150.html","info")</f>
        <v/>
      </c>
      <c r="AA2784" t="n">
        <v>235063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89</v>
      </c>
      <c r="AO2784" t="s">
        <v>3918</v>
      </c>
      <c r="AP2784" t="n">
        <v>36</v>
      </c>
      <c r="AQ2784" t="s">
        <v>91</v>
      </c>
      <c r="AR2784" t="s">
        <v>261</v>
      </c>
      <c r="AS2784" t="s"/>
      <c r="AT2784" t="s">
        <v>93</v>
      </c>
      <c r="AU2784" t="s"/>
      <c r="AV2784" t="s"/>
      <c r="AW2784" t="s"/>
      <c r="AX2784" t="s"/>
      <c r="AY2784" t="n">
        <v>4060860</v>
      </c>
      <c r="AZ2784" t="s"/>
      <c r="BA2784" t="s"/>
      <c r="BB2784" t="n">
        <v>161809</v>
      </c>
      <c r="BC2784" t="n">
        <v>98.91606140136719</v>
      </c>
      <c r="BD2784" t="n">
        <v>8.064859390258789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95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3908</v>
      </c>
      <c r="F2785" t="n">
        <v>3495152</v>
      </c>
      <c r="G2785" t="s">
        <v>74</v>
      </c>
      <c r="H2785" t="s">
        <v>75</v>
      </c>
      <c r="I2785" t="s"/>
      <c r="J2785" t="s">
        <v>76</v>
      </c>
      <c r="K2785" t="n">
        <v>772.85</v>
      </c>
      <c r="L2785" t="s">
        <v>77</v>
      </c>
      <c r="M2785" t="s"/>
      <c r="N2785" t="s">
        <v>3912</v>
      </c>
      <c r="O2785" t="s">
        <v>79</v>
      </c>
      <c r="P2785" t="s">
        <v>3908</v>
      </c>
      <c r="Q2785" t="s"/>
      <c r="R2785" t="s">
        <v>80</v>
      </c>
      <c r="S2785" t="s">
        <v>3919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>
        <f>HYPERLINK("https://hotelmonitor-cachepage.eclerx.com/savepage/tk_15442499418579001_sr_2150.html","info")</f>
        <v/>
      </c>
      <c r="AA2785" t="n">
        <v>235063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89</v>
      </c>
      <c r="AO2785" t="s">
        <v>3920</v>
      </c>
      <c r="AP2785" t="n">
        <v>36</v>
      </c>
      <c r="AQ2785" t="s">
        <v>91</v>
      </c>
      <c r="AR2785" t="s">
        <v>71</v>
      </c>
      <c r="AS2785" t="s"/>
      <c r="AT2785" t="s">
        <v>93</v>
      </c>
      <c r="AU2785" t="s"/>
      <c r="AV2785" t="s"/>
      <c r="AW2785" t="s"/>
      <c r="AX2785" t="s"/>
      <c r="AY2785" t="n">
        <v>4060860</v>
      </c>
      <c r="AZ2785" t="s"/>
      <c r="BA2785" t="s"/>
      <c r="BB2785" t="n">
        <v>161809</v>
      </c>
      <c r="BC2785" t="n">
        <v>98.91606140136719</v>
      </c>
      <c r="BD2785" t="n">
        <v>8.064859390258789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95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3908</v>
      </c>
      <c r="F2786" t="n">
        <v>3495152</v>
      </c>
      <c r="G2786" t="s">
        <v>74</v>
      </c>
      <c r="H2786" t="s">
        <v>75</v>
      </c>
      <c r="I2786" t="s"/>
      <c r="J2786" t="s">
        <v>76</v>
      </c>
      <c r="K2786" t="n">
        <v>772.85</v>
      </c>
      <c r="L2786" t="s">
        <v>77</v>
      </c>
      <c r="M2786" t="s"/>
      <c r="N2786" t="s">
        <v>3912</v>
      </c>
      <c r="O2786" t="s">
        <v>79</v>
      </c>
      <c r="P2786" t="s">
        <v>3908</v>
      </c>
      <c r="Q2786" t="s"/>
      <c r="R2786" t="s">
        <v>80</v>
      </c>
      <c r="S2786" t="s">
        <v>3919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HYPERLINK("https://hotelmonitor-cachepage.eclerx.com/savepage/tk_15442499418579001_sr_2150.html","info")</f>
        <v/>
      </c>
      <c r="AA2786" t="n">
        <v>235063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89</v>
      </c>
      <c r="AO2786" t="s">
        <v>3920</v>
      </c>
      <c r="AP2786" t="n">
        <v>36</v>
      </c>
      <c r="AQ2786" t="s">
        <v>91</v>
      </c>
      <c r="AR2786" t="s">
        <v>71</v>
      </c>
      <c r="AS2786" t="s"/>
      <c r="AT2786" t="s">
        <v>93</v>
      </c>
      <c r="AU2786" t="s"/>
      <c r="AV2786" t="s"/>
      <c r="AW2786" t="s"/>
      <c r="AX2786" t="s"/>
      <c r="AY2786" t="n">
        <v>4060860</v>
      </c>
      <c r="AZ2786" t="s"/>
      <c r="BA2786" t="s"/>
      <c r="BB2786" t="n">
        <v>161809</v>
      </c>
      <c r="BC2786" t="n">
        <v>98.91606140136719</v>
      </c>
      <c r="BD2786" t="n">
        <v>8.064859390258789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95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3908</v>
      </c>
      <c r="F2787" t="n">
        <v>3495152</v>
      </c>
      <c r="G2787" t="s">
        <v>74</v>
      </c>
      <c r="H2787" t="s">
        <v>75</v>
      </c>
      <c r="I2787" t="s"/>
      <c r="J2787" t="s">
        <v>76</v>
      </c>
      <c r="K2787" t="n">
        <v>772.85</v>
      </c>
      <c r="L2787" t="s">
        <v>77</v>
      </c>
      <c r="M2787" t="s"/>
      <c r="N2787" t="s">
        <v>3912</v>
      </c>
      <c r="O2787" t="s">
        <v>79</v>
      </c>
      <c r="P2787" t="s">
        <v>3908</v>
      </c>
      <c r="Q2787" t="s"/>
      <c r="R2787" t="s">
        <v>80</v>
      </c>
      <c r="S2787" t="s">
        <v>3919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HYPERLINK("https://hotelmonitor-cachepage.eclerx.com/savepage/tk_15442499418579001_sr_2150.html","info")</f>
        <v/>
      </c>
      <c r="AA2787" t="n">
        <v>235063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89</v>
      </c>
      <c r="AO2787" t="s">
        <v>3920</v>
      </c>
      <c r="AP2787" t="n">
        <v>36</v>
      </c>
      <c r="AQ2787" t="s">
        <v>91</v>
      </c>
      <c r="AR2787" t="s">
        <v>261</v>
      </c>
      <c r="AS2787" t="s"/>
      <c r="AT2787" t="s">
        <v>93</v>
      </c>
      <c r="AU2787" t="s"/>
      <c r="AV2787" t="s"/>
      <c r="AW2787" t="s"/>
      <c r="AX2787" t="s"/>
      <c r="AY2787" t="n">
        <v>4060860</v>
      </c>
      <c r="AZ2787" t="s"/>
      <c r="BA2787" t="s"/>
      <c r="BB2787" t="n">
        <v>161809</v>
      </c>
      <c r="BC2787" t="n">
        <v>98.91606140136719</v>
      </c>
      <c r="BD2787" t="n">
        <v>8.064859390258789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95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3908</v>
      </c>
      <c r="F2788" t="n">
        <v>3495152</v>
      </c>
      <c r="G2788" t="s">
        <v>74</v>
      </c>
      <c r="H2788" t="s">
        <v>75</v>
      </c>
      <c r="I2788" t="s"/>
      <c r="J2788" t="s">
        <v>76</v>
      </c>
      <c r="K2788" t="n">
        <v>772.85</v>
      </c>
      <c r="L2788" t="s">
        <v>77</v>
      </c>
      <c r="M2788" t="s"/>
      <c r="N2788" t="s">
        <v>3912</v>
      </c>
      <c r="O2788" t="s">
        <v>79</v>
      </c>
      <c r="P2788" t="s">
        <v>3908</v>
      </c>
      <c r="Q2788" t="s"/>
      <c r="R2788" t="s">
        <v>80</v>
      </c>
      <c r="S2788" t="s">
        <v>3919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>
        <f>HYPERLINK("https://hotelmonitor-cachepage.eclerx.com/savepage/tk_15442499418579001_sr_2150.html","info")</f>
        <v/>
      </c>
      <c r="AA2788" t="n">
        <v>235063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89</v>
      </c>
      <c r="AO2788" t="s">
        <v>3920</v>
      </c>
      <c r="AP2788" t="n">
        <v>36</v>
      </c>
      <c r="AQ2788" t="s">
        <v>91</v>
      </c>
      <c r="AR2788" t="s">
        <v>261</v>
      </c>
      <c r="AS2788" t="s"/>
      <c r="AT2788" t="s">
        <v>93</v>
      </c>
      <c r="AU2788" t="s"/>
      <c r="AV2788" t="s"/>
      <c r="AW2788" t="s"/>
      <c r="AX2788" t="s"/>
      <c r="AY2788" t="n">
        <v>4060860</v>
      </c>
      <c r="AZ2788" t="s"/>
      <c r="BA2788" t="s"/>
      <c r="BB2788" t="n">
        <v>161809</v>
      </c>
      <c r="BC2788" t="n">
        <v>98.91606140136719</v>
      </c>
      <c r="BD2788" t="n">
        <v>8.064859390258789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95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3908</v>
      </c>
      <c r="F2789" t="n">
        <v>3495152</v>
      </c>
      <c r="G2789" t="s">
        <v>74</v>
      </c>
      <c r="H2789" t="s">
        <v>75</v>
      </c>
      <c r="I2789" t="s"/>
      <c r="J2789" t="s">
        <v>76</v>
      </c>
      <c r="K2789" t="n">
        <v>773.38</v>
      </c>
      <c r="L2789" t="s">
        <v>77</v>
      </c>
      <c r="M2789" t="s"/>
      <c r="N2789" t="s">
        <v>474</v>
      </c>
      <c r="O2789" t="s">
        <v>79</v>
      </c>
      <c r="P2789" t="s">
        <v>3908</v>
      </c>
      <c r="Q2789" t="s"/>
      <c r="R2789" t="s">
        <v>80</v>
      </c>
      <c r="S2789" t="s">
        <v>3921</v>
      </c>
      <c r="T2789" t="s">
        <v>82</v>
      </c>
      <c r="U2789" t="s">
        <v>83</v>
      </c>
      <c r="V2789" t="s">
        <v>84</v>
      </c>
      <c r="W2789" t="s">
        <v>105</v>
      </c>
      <c r="X2789" t="s"/>
      <c r="Y2789" t="s">
        <v>86</v>
      </c>
      <c r="Z2789">
        <f>HYPERLINK("https://hotelmonitor-cachepage.eclerx.com/savepage/tk_15442499418579001_sr_2150.html","info")</f>
        <v/>
      </c>
      <c r="AA2789" t="n">
        <v>235063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89</v>
      </c>
      <c r="AO2789" t="s">
        <v>946</v>
      </c>
      <c r="AP2789" t="n">
        <v>36</v>
      </c>
      <c r="AQ2789" t="s">
        <v>91</v>
      </c>
      <c r="AR2789" t="s">
        <v>92</v>
      </c>
      <c r="AS2789" t="s"/>
      <c r="AT2789" t="s">
        <v>93</v>
      </c>
      <c r="AU2789" t="s"/>
      <c r="AV2789" t="s"/>
      <c r="AW2789" t="s"/>
      <c r="AX2789" t="s"/>
      <c r="AY2789" t="n">
        <v>4060860</v>
      </c>
      <c r="AZ2789" t="s"/>
      <c r="BA2789" t="s"/>
      <c r="BB2789" t="n">
        <v>161809</v>
      </c>
      <c r="BC2789" t="n">
        <v>98.91606140136719</v>
      </c>
      <c r="BD2789" t="n">
        <v>8.064859390258789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95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3908</v>
      </c>
      <c r="F2790" t="n">
        <v>3495152</v>
      </c>
      <c r="G2790" t="s">
        <v>74</v>
      </c>
      <c r="H2790" t="s">
        <v>75</v>
      </c>
      <c r="I2790" t="s"/>
      <c r="J2790" t="s">
        <v>76</v>
      </c>
      <c r="K2790" t="n">
        <v>796.13</v>
      </c>
      <c r="L2790" t="s">
        <v>77</v>
      </c>
      <c r="M2790" t="s"/>
      <c r="N2790" t="s">
        <v>3912</v>
      </c>
      <c r="O2790" t="s">
        <v>79</v>
      </c>
      <c r="P2790" t="s">
        <v>3908</v>
      </c>
      <c r="Q2790" t="s"/>
      <c r="R2790" t="s">
        <v>80</v>
      </c>
      <c r="S2790" t="s">
        <v>1958</v>
      </c>
      <c r="T2790" t="s">
        <v>82</v>
      </c>
      <c r="U2790" t="s">
        <v>83</v>
      </c>
      <c r="V2790" t="s">
        <v>84</v>
      </c>
      <c r="W2790" t="s">
        <v>105</v>
      </c>
      <c r="X2790" t="s"/>
      <c r="Y2790" t="s">
        <v>86</v>
      </c>
      <c r="Z2790">
        <f>HYPERLINK("https://hotelmonitor-cachepage.eclerx.com/savepage/tk_15442499418579001_sr_2150.html","info")</f>
        <v/>
      </c>
      <c r="AA2790" t="n">
        <v>235063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89</v>
      </c>
      <c r="AO2790" t="s">
        <v>940</v>
      </c>
      <c r="AP2790" t="n">
        <v>36</v>
      </c>
      <c r="AQ2790" t="s">
        <v>91</v>
      </c>
      <c r="AR2790" t="s">
        <v>92</v>
      </c>
      <c r="AS2790" t="s"/>
      <c r="AT2790" t="s">
        <v>93</v>
      </c>
      <c r="AU2790" t="s"/>
      <c r="AV2790" t="s"/>
      <c r="AW2790" t="s"/>
      <c r="AX2790" t="s"/>
      <c r="AY2790" t="n">
        <v>4060860</v>
      </c>
      <c r="AZ2790" t="s"/>
      <c r="BA2790" t="s"/>
      <c r="BB2790" t="n">
        <v>161809</v>
      </c>
      <c r="BC2790" t="n">
        <v>98.91606140136719</v>
      </c>
      <c r="BD2790" t="n">
        <v>8.064859390258789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95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3908</v>
      </c>
      <c r="F2791" t="n">
        <v>3495152</v>
      </c>
      <c r="G2791" t="s">
        <v>74</v>
      </c>
      <c r="H2791" t="s">
        <v>75</v>
      </c>
      <c r="I2791" t="s"/>
      <c r="J2791" t="s">
        <v>76</v>
      </c>
      <c r="K2791" t="n">
        <v>1010.27</v>
      </c>
      <c r="L2791" t="s">
        <v>77</v>
      </c>
      <c r="M2791" t="s"/>
      <c r="N2791" t="s">
        <v>3922</v>
      </c>
      <c r="O2791" t="s">
        <v>79</v>
      </c>
      <c r="P2791" t="s">
        <v>3908</v>
      </c>
      <c r="Q2791" t="s"/>
      <c r="R2791" t="s">
        <v>80</v>
      </c>
      <c r="S2791" t="s">
        <v>3672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>
        <f>HYPERLINK("https://hotelmonitor-cachepage.eclerx.com/savepage/tk_15442499418579001_sr_2150.html","info")</f>
        <v/>
      </c>
      <c r="AA2791" t="n">
        <v>235063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89</v>
      </c>
      <c r="AO2791" t="s">
        <v>3923</v>
      </c>
      <c r="AP2791" t="n">
        <v>36</v>
      </c>
      <c r="AQ2791" t="s">
        <v>91</v>
      </c>
      <c r="AR2791" t="s">
        <v>71</v>
      </c>
      <c r="AS2791" t="s"/>
      <c r="AT2791" t="s">
        <v>93</v>
      </c>
      <c r="AU2791" t="s"/>
      <c r="AV2791" t="s"/>
      <c r="AW2791" t="s"/>
      <c r="AX2791" t="s"/>
      <c r="AY2791" t="n">
        <v>4060860</v>
      </c>
      <c r="AZ2791" t="s"/>
      <c r="BA2791" t="s"/>
      <c r="BB2791" t="n">
        <v>161809</v>
      </c>
      <c r="BC2791" t="n">
        <v>98.91606140136719</v>
      </c>
      <c r="BD2791" t="n">
        <v>8.064859390258789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95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3908</v>
      </c>
      <c r="F2792" t="n">
        <v>3495152</v>
      </c>
      <c r="G2792" t="s">
        <v>74</v>
      </c>
      <c r="H2792" t="s">
        <v>75</v>
      </c>
      <c r="I2792" t="s"/>
      <c r="J2792" t="s">
        <v>76</v>
      </c>
      <c r="K2792" t="n">
        <v>1010.27</v>
      </c>
      <c r="L2792" t="s">
        <v>77</v>
      </c>
      <c r="M2792" t="s"/>
      <c r="N2792" t="s">
        <v>3922</v>
      </c>
      <c r="O2792" t="s">
        <v>79</v>
      </c>
      <c r="P2792" t="s">
        <v>3908</v>
      </c>
      <c r="Q2792" t="s"/>
      <c r="R2792" t="s">
        <v>80</v>
      </c>
      <c r="S2792" t="s">
        <v>3672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HYPERLINK("https://hotelmonitor-cachepage.eclerx.com/savepage/tk_15442499418579001_sr_2150.html","info")</f>
        <v/>
      </c>
      <c r="AA2792" t="n">
        <v>235063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89</v>
      </c>
      <c r="AO2792" t="s">
        <v>3923</v>
      </c>
      <c r="AP2792" t="n">
        <v>36</v>
      </c>
      <c r="AQ2792" t="s">
        <v>91</v>
      </c>
      <c r="AR2792" t="s">
        <v>261</v>
      </c>
      <c r="AS2792" t="s"/>
      <c r="AT2792" t="s">
        <v>93</v>
      </c>
      <c r="AU2792" t="s"/>
      <c r="AV2792" t="s"/>
      <c r="AW2792" t="s"/>
      <c r="AX2792" t="s"/>
      <c r="AY2792" t="n">
        <v>4060860</v>
      </c>
      <c r="AZ2792" t="s"/>
      <c r="BA2792" t="s"/>
      <c r="BB2792" t="n">
        <v>161809</v>
      </c>
      <c r="BC2792" t="n">
        <v>98.91606140136719</v>
      </c>
      <c r="BD2792" t="n">
        <v>8.064859390258789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95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3908</v>
      </c>
      <c r="F2793" t="n">
        <v>3495152</v>
      </c>
      <c r="G2793" t="s">
        <v>74</v>
      </c>
      <c r="H2793" t="s">
        <v>75</v>
      </c>
      <c r="I2793" t="s"/>
      <c r="J2793" t="s">
        <v>76</v>
      </c>
      <c r="K2793" t="n">
        <v>1137.32</v>
      </c>
      <c r="L2793" t="s">
        <v>77</v>
      </c>
      <c r="M2793" t="s"/>
      <c r="N2793" t="s">
        <v>3922</v>
      </c>
      <c r="O2793" t="s">
        <v>79</v>
      </c>
      <c r="P2793" t="s">
        <v>3908</v>
      </c>
      <c r="Q2793" t="s"/>
      <c r="R2793" t="s">
        <v>80</v>
      </c>
      <c r="S2793" t="s">
        <v>1349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HYPERLINK("https://hotelmonitor-cachepage.eclerx.com/savepage/tk_15442499418579001_sr_2150.html","info")</f>
        <v/>
      </c>
      <c r="AA2793" t="n">
        <v>235063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89</v>
      </c>
      <c r="AO2793" t="s">
        <v>1076</v>
      </c>
      <c r="AP2793" t="n">
        <v>36</v>
      </c>
      <c r="AQ2793" t="s">
        <v>91</v>
      </c>
      <c r="AR2793" t="s">
        <v>92</v>
      </c>
      <c r="AS2793" t="s"/>
      <c r="AT2793" t="s">
        <v>93</v>
      </c>
      <c r="AU2793" t="s"/>
      <c r="AV2793" t="s"/>
      <c r="AW2793" t="s"/>
      <c r="AX2793" t="s"/>
      <c r="AY2793" t="n">
        <v>4060860</v>
      </c>
      <c r="AZ2793" t="s"/>
      <c r="BA2793" t="s"/>
      <c r="BB2793" t="n">
        <v>161809</v>
      </c>
      <c r="BC2793" t="n">
        <v>98.91606140136719</v>
      </c>
      <c r="BD2793" t="n">
        <v>8.064859390258789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95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3908</v>
      </c>
      <c r="F2794" t="n">
        <v>3495152</v>
      </c>
      <c r="G2794" t="s">
        <v>74</v>
      </c>
      <c r="H2794" t="s">
        <v>75</v>
      </c>
      <c r="I2794" t="s"/>
      <c r="J2794" t="s">
        <v>76</v>
      </c>
      <c r="K2794" t="n">
        <v>1212.32</v>
      </c>
      <c r="L2794" t="s">
        <v>77</v>
      </c>
      <c r="M2794" t="s"/>
      <c r="N2794" t="s">
        <v>3922</v>
      </c>
      <c r="O2794" t="s">
        <v>79</v>
      </c>
      <c r="P2794" t="s">
        <v>3908</v>
      </c>
      <c r="Q2794" t="s"/>
      <c r="R2794" t="s">
        <v>80</v>
      </c>
      <c r="S2794" t="s">
        <v>800</v>
      </c>
      <c r="T2794" t="s">
        <v>82</v>
      </c>
      <c r="U2794" t="s">
        <v>83</v>
      </c>
      <c r="V2794" t="s">
        <v>84</v>
      </c>
      <c r="W2794" t="s">
        <v>85</v>
      </c>
      <c r="X2794" t="s"/>
      <c r="Y2794" t="s">
        <v>86</v>
      </c>
      <c r="Z2794">
        <f>HYPERLINK("https://hotelmonitor-cachepage.eclerx.com/savepage/tk_15442499418579001_sr_2150.html","info")</f>
        <v/>
      </c>
      <c r="AA2794" t="n">
        <v>235063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89</v>
      </c>
      <c r="AO2794" t="s">
        <v>3924</v>
      </c>
      <c r="AP2794" t="n">
        <v>36</v>
      </c>
      <c r="AQ2794" t="s">
        <v>91</v>
      </c>
      <c r="AR2794" t="s">
        <v>71</v>
      </c>
      <c r="AS2794" t="s"/>
      <c r="AT2794" t="s">
        <v>93</v>
      </c>
      <c r="AU2794" t="s"/>
      <c r="AV2794" t="s"/>
      <c r="AW2794" t="s"/>
      <c r="AX2794" t="s"/>
      <c r="AY2794" t="n">
        <v>4060860</v>
      </c>
      <c r="AZ2794" t="s"/>
      <c r="BA2794" t="s"/>
      <c r="BB2794" t="n">
        <v>161809</v>
      </c>
      <c r="BC2794" t="n">
        <v>98.91606140136719</v>
      </c>
      <c r="BD2794" t="n">
        <v>8.064859390258789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95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3908</v>
      </c>
      <c r="F2795" t="n">
        <v>3495152</v>
      </c>
      <c r="G2795" t="s">
        <v>74</v>
      </c>
      <c r="H2795" t="s">
        <v>75</v>
      </c>
      <c r="I2795" t="s"/>
      <c r="J2795" t="s">
        <v>76</v>
      </c>
      <c r="K2795" t="n">
        <v>1212.32</v>
      </c>
      <c r="L2795" t="s">
        <v>77</v>
      </c>
      <c r="M2795" t="s"/>
      <c r="N2795" t="s">
        <v>3922</v>
      </c>
      <c r="O2795" t="s">
        <v>79</v>
      </c>
      <c r="P2795" t="s">
        <v>3908</v>
      </c>
      <c r="Q2795" t="s"/>
      <c r="R2795" t="s">
        <v>80</v>
      </c>
      <c r="S2795" t="s">
        <v>800</v>
      </c>
      <c r="T2795" t="s">
        <v>82</v>
      </c>
      <c r="U2795" t="s">
        <v>83</v>
      </c>
      <c r="V2795" t="s">
        <v>84</v>
      </c>
      <c r="W2795" t="s">
        <v>85</v>
      </c>
      <c r="X2795" t="s"/>
      <c r="Y2795" t="s">
        <v>86</v>
      </c>
      <c r="Z2795">
        <f>HYPERLINK("https://hotelmonitor-cachepage.eclerx.com/savepage/tk_15442499418579001_sr_2150.html","info")</f>
        <v/>
      </c>
      <c r="AA2795" t="n">
        <v>235063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89</v>
      </c>
      <c r="AO2795" t="s">
        <v>3924</v>
      </c>
      <c r="AP2795" t="n">
        <v>36</v>
      </c>
      <c r="AQ2795" t="s">
        <v>91</v>
      </c>
      <c r="AR2795" t="s">
        <v>71</v>
      </c>
      <c r="AS2795" t="s"/>
      <c r="AT2795" t="s">
        <v>93</v>
      </c>
      <c r="AU2795" t="s"/>
      <c r="AV2795" t="s"/>
      <c r="AW2795" t="s"/>
      <c r="AX2795" t="s"/>
      <c r="AY2795" t="n">
        <v>4060860</v>
      </c>
      <c r="AZ2795" t="s"/>
      <c r="BA2795" t="s"/>
      <c r="BB2795" t="n">
        <v>161809</v>
      </c>
      <c r="BC2795" t="n">
        <v>98.91606140136719</v>
      </c>
      <c r="BD2795" t="n">
        <v>8.064859390258789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95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3908</v>
      </c>
      <c r="F2796" t="n">
        <v>3495152</v>
      </c>
      <c r="G2796" t="s">
        <v>74</v>
      </c>
      <c r="H2796" t="s">
        <v>75</v>
      </c>
      <c r="I2796" t="s"/>
      <c r="J2796" t="s">
        <v>76</v>
      </c>
      <c r="K2796" t="n">
        <v>1212.32</v>
      </c>
      <c r="L2796" t="s">
        <v>77</v>
      </c>
      <c r="M2796" t="s"/>
      <c r="N2796" t="s">
        <v>3922</v>
      </c>
      <c r="O2796" t="s">
        <v>79</v>
      </c>
      <c r="P2796" t="s">
        <v>3908</v>
      </c>
      <c r="Q2796" t="s"/>
      <c r="R2796" t="s">
        <v>80</v>
      </c>
      <c r="S2796" t="s">
        <v>800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>
        <f>HYPERLINK("https://hotelmonitor-cachepage.eclerx.com/savepage/tk_15442499418579001_sr_2150.html","info")</f>
        <v/>
      </c>
      <c r="AA2796" t="n">
        <v>235063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89</v>
      </c>
      <c r="AO2796" t="s">
        <v>3924</v>
      </c>
      <c r="AP2796" t="n">
        <v>36</v>
      </c>
      <c r="AQ2796" t="s">
        <v>91</v>
      </c>
      <c r="AR2796" t="s">
        <v>261</v>
      </c>
      <c r="AS2796" t="s"/>
      <c r="AT2796" t="s">
        <v>93</v>
      </c>
      <c r="AU2796" t="s"/>
      <c r="AV2796" t="s"/>
      <c r="AW2796" t="s"/>
      <c r="AX2796" t="s"/>
      <c r="AY2796" t="n">
        <v>4060860</v>
      </c>
      <c r="AZ2796" t="s"/>
      <c r="BA2796" t="s"/>
      <c r="BB2796" t="n">
        <v>161809</v>
      </c>
      <c r="BC2796" t="n">
        <v>98.91606140136719</v>
      </c>
      <c r="BD2796" t="n">
        <v>8.064859390258789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95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3908</v>
      </c>
      <c r="F2797" t="n">
        <v>3495152</v>
      </c>
      <c r="G2797" t="s">
        <v>74</v>
      </c>
      <c r="H2797" t="s">
        <v>75</v>
      </c>
      <c r="I2797" t="s"/>
      <c r="J2797" t="s">
        <v>76</v>
      </c>
      <c r="K2797" t="n">
        <v>1212.32</v>
      </c>
      <c r="L2797" t="s">
        <v>77</v>
      </c>
      <c r="M2797" t="s"/>
      <c r="N2797" t="s">
        <v>3922</v>
      </c>
      <c r="O2797" t="s">
        <v>79</v>
      </c>
      <c r="P2797" t="s">
        <v>3908</v>
      </c>
      <c r="Q2797" t="s"/>
      <c r="R2797" t="s">
        <v>80</v>
      </c>
      <c r="S2797" t="s">
        <v>800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>
        <f>HYPERLINK("https://hotelmonitor-cachepage.eclerx.com/savepage/tk_15442499418579001_sr_2150.html","info")</f>
        <v/>
      </c>
      <c r="AA2797" t="n">
        <v>235063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89</v>
      </c>
      <c r="AO2797" t="s">
        <v>3924</v>
      </c>
      <c r="AP2797" t="n">
        <v>36</v>
      </c>
      <c r="AQ2797" t="s">
        <v>91</v>
      </c>
      <c r="AR2797" t="s">
        <v>261</v>
      </c>
      <c r="AS2797" t="s"/>
      <c r="AT2797" t="s">
        <v>93</v>
      </c>
      <c r="AU2797" t="s"/>
      <c r="AV2797" t="s"/>
      <c r="AW2797" t="s"/>
      <c r="AX2797" t="s"/>
      <c r="AY2797" t="n">
        <v>4060860</v>
      </c>
      <c r="AZ2797" t="s"/>
      <c r="BA2797" t="s"/>
      <c r="BB2797" t="n">
        <v>161809</v>
      </c>
      <c r="BC2797" t="n">
        <v>98.91606140136719</v>
      </c>
      <c r="BD2797" t="n">
        <v>8.064859390258789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95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3908</v>
      </c>
      <c r="F2798" t="n">
        <v>3495152</v>
      </c>
      <c r="G2798" t="s">
        <v>74</v>
      </c>
      <c r="H2798" t="s">
        <v>75</v>
      </c>
      <c r="I2798" t="s"/>
      <c r="J2798" t="s">
        <v>76</v>
      </c>
      <c r="K2798" t="n">
        <v>1288.96</v>
      </c>
      <c r="L2798" t="s">
        <v>77</v>
      </c>
      <c r="M2798" t="s"/>
      <c r="N2798" t="s">
        <v>3922</v>
      </c>
      <c r="O2798" t="s">
        <v>79</v>
      </c>
      <c r="P2798" t="s">
        <v>3908</v>
      </c>
      <c r="Q2798" t="s"/>
      <c r="R2798" t="s">
        <v>80</v>
      </c>
      <c r="S2798" t="s">
        <v>805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>
        <f>HYPERLINK("https://hotelmonitor-cachepage.eclerx.com/savepage/tk_15442499418579001_sr_2150.html","info")</f>
        <v/>
      </c>
      <c r="AA2798" t="n">
        <v>235063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89</v>
      </c>
      <c r="AO2798" t="s">
        <v>432</v>
      </c>
      <c r="AP2798" t="n">
        <v>36</v>
      </c>
      <c r="AQ2798" t="s">
        <v>91</v>
      </c>
      <c r="AR2798" t="s">
        <v>92</v>
      </c>
      <c r="AS2798" t="s"/>
      <c r="AT2798" t="s">
        <v>93</v>
      </c>
      <c r="AU2798" t="s"/>
      <c r="AV2798" t="s"/>
      <c r="AW2798" t="s"/>
      <c r="AX2798" t="s"/>
      <c r="AY2798" t="n">
        <v>4060860</v>
      </c>
      <c r="AZ2798" t="s"/>
      <c r="BA2798" t="s"/>
      <c r="BB2798" t="n">
        <v>161809</v>
      </c>
      <c r="BC2798" t="n">
        <v>98.91606140136719</v>
      </c>
      <c r="BD2798" t="n">
        <v>8.064859390258789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95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3908</v>
      </c>
      <c r="F2799" t="n">
        <v>3495152</v>
      </c>
      <c r="G2799" t="s">
        <v>74</v>
      </c>
      <c r="H2799" t="s">
        <v>75</v>
      </c>
      <c r="I2799" t="s"/>
      <c r="J2799" t="s">
        <v>76</v>
      </c>
      <c r="K2799" t="n">
        <v>1478.52</v>
      </c>
      <c r="L2799" t="s">
        <v>77</v>
      </c>
      <c r="M2799" t="s"/>
      <c r="N2799" t="s">
        <v>3922</v>
      </c>
      <c r="O2799" t="s">
        <v>79</v>
      </c>
      <c r="P2799" t="s">
        <v>3908</v>
      </c>
      <c r="Q2799" t="s"/>
      <c r="R2799" t="s">
        <v>80</v>
      </c>
      <c r="S2799" t="s">
        <v>3925</v>
      </c>
      <c r="T2799" t="s">
        <v>82</v>
      </c>
      <c r="U2799" t="s">
        <v>83</v>
      </c>
      <c r="V2799" t="s">
        <v>84</v>
      </c>
      <c r="W2799" t="s">
        <v>105</v>
      </c>
      <c r="X2799" t="s"/>
      <c r="Y2799" t="s">
        <v>86</v>
      </c>
      <c r="Z2799">
        <f>HYPERLINK("https://hotelmonitor-cachepage.eclerx.com/savepage/tk_15442499418579001_sr_2150.html","info")</f>
        <v/>
      </c>
      <c r="AA2799" t="n">
        <v>235063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89</v>
      </c>
      <c r="AO2799" t="s">
        <v>1125</v>
      </c>
      <c r="AP2799" t="n">
        <v>36</v>
      </c>
      <c r="AQ2799" t="s">
        <v>91</v>
      </c>
      <c r="AR2799" t="s">
        <v>92</v>
      </c>
      <c r="AS2799" t="s"/>
      <c r="AT2799" t="s">
        <v>93</v>
      </c>
      <c r="AU2799" t="s"/>
      <c r="AV2799" t="s"/>
      <c r="AW2799" t="s"/>
      <c r="AX2799" t="s"/>
      <c r="AY2799" t="n">
        <v>4060860</v>
      </c>
      <c r="AZ2799" t="s"/>
      <c r="BA2799" t="s"/>
      <c r="BB2799" t="n">
        <v>161809</v>
      </c>
      <c r="BC2799" t="n">
        <v>98.91606140136719</v>
      </c>
      <c r="BD2799" t="n">
        <v>8.064859390258789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95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3908</v>
      </c>
      <c r="F2800" t="n">
        <v>3495152</v>
      </c>
      <c r="G2800" t="s">
        <v>74</v>
      </c>
      <c r="H2800" t="s">
        <v>75</v>
      </c>
      <c r="I2800" t="s"/>
      <c r="J2800" t="s">
        <v>76</v>
      </c>
      <c r="K2800" t="n">
        <v>1675.66</v>
      </c>
      <c r="L2800" t="s">
        <v>77</v>
      </c>
      <c r="M2800" t="s"/>
      <c r="N2800" t="s">
        <v>3922</v>
      </c>
      <c r="O2800" t="s">
        <v>79</v>
      </c>
      <c r="P2800" t="s">
        <v>3908</v>
      </c>
      <c r="Q2800" t="s"/>
      <c r="R2800" t="s">
        <v>80</v>
      </c>
      <c r="S2800" t="s">
        <v>3926</v>
      </c>
      <c r="T2800" t="s">
        <v>82</v>
      </c>
      <c r="U2800" t="s">
        <v>83</v>
      </c>
      <c r="V2800" t="s">
        <v>84</v>
      </c>
      <c r="W2800" t="s">
        <v>105</v>
      </c>
      <c r="X2800" t="s"/>
      <c r="Y2800" t="s">
        <v>86</v>
      </c>
      <c r="Z2800">
        <f>HYPERLINK("https://hotelmonitor-cachepage.eclerx.com/savepage/tk_15442499418579001_sr_2150.html","info")</f>
        <v/>
      </c>
      <c r="AA2800" t="n">
        <v>235063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89</v>
      </c>
      <c r="AO2800" t="s">
        <v>287</v>
      </c>
      <c r="AP2800" t="n">
        <v>36</v>
      </c>
      <c r="AQ2800" t="s">
        <v>91</v>
      </c>
      <c r="AR2800" t="s">
        <v>92</v>
      </c>
      <c r="AS2800" t="s"/>
      <c r="AT2800" t="s">
        <v>93</v>
      </c>
      <c r="AU2800" t="s"/>
      <c r="AV2800" t="s"/>
      <c r="AW2800" t="s"/>
      <c r="AX2800" t="s"/>
      <c r="AY2800" t="n">
        <v>4060860</v>
      </c>
      <c r="AZ2800" t="s"/>
      <c r="BA2800" t="s"/>
      <c r="BB2800" t="n">
        <v>161809</v>
      </c>
      <c r="BC2800" t="n">
        <v>98.91606140136719</v>
      </c>
      <c r="BD2800" t="n">
        <v>8.064859390258789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95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3927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376.24</v>
      </c>
      <c r="L2801" t="s">
        <v>77</v>
      </c>
      <c r="M2801" t="s"/>
      <c r="N2801" t="s">
        <v>3928</v>
      </c>
      <c r="O2801" t="s">
        <v>79</v>
      </c>
      <c r="P2801" t="s">
        <v>3927</v>
      </c>
      <c r="Q2801" t="s"/>
      <c r="R2801" t="s">
        <v>354</v>
      </c>
      <c r="S2801" t="s">
        <v>1257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>
        <f>HYPERLINK("https://hotelmonitor-cachepage.eclerx.com/savepage/tk_15442506324865685_sr_2150.html","info")</f>
        <v/>
      </c>
      <c r="AA2801" t="n">
        <v>-4631732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88</v>
      </c>
      <c r="AO2801" t="s"/>
      <c r="AP2801" t="n">
        <v>335</v>
      </c>
      <c r="AQ2801" t="s">
        <v>91</v>
      </c>
      <c r="AR2801" t="s">
        <v>92</v>
      </c>
      <c r="AS2801" t="s"/>
      <c r="AT2801" t="s">
        <v>93</v>
      </c>
      <c r="AU2801" t="s"/>
      <c r="AV2801" t="s"/>
      <c r="AW2801" t="s"/>
      <c r="AX2801" t="s"/>
      <c r="AY2801" t="n">
        <v>4631732</v>
      </c>
      <c r="AZ2801" t="s">
        <v>3929</v>
      </c>
      <c r="BA2801" t="s"/>
      <c r="BB2801" t="n">
        <v>2614084</v>
      </c>
      <c r="BC2801" t="n">
        <v>98.9184549450874</v>
      </c>
      <c r="BD2801" t="n">
        <v>8.06269266947449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95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3927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445.54</v>
      </c>
      <c r="L2802" t="s">
        <v>77</v>
      </c>
      <c r="M2802" t="s"/>
      <c r="N2802" t="s">
        <v>3930</v>
      </c>
      <c r="O2802" t="s">
        <v>79</v>
      </c>
      <c r="P2802" t="s">
        <v>3927</v>
      </c>
      <c r="Q2802" t="s"/>
      <c r="R2802" t="s">
        <v>354</v>
      </c>
      <c r="S2802" t="s">
        <v>1230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>
        <f>HYPERLINK("https://hotelmonitor-cachepage.eclerx.com/savepage/tk_15442506324865685_sr_2150.html","info")</f>
        <v/>
      </c>
      <c r="AA2802" t="n">
        <v>-4631732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88</v>
      </c>
      <c r="AO2802" t="s"/>
      <c r="AP2802" t="n">
        <v>335</v>
      </c>
      <c r="AQ2802" t="s">
        <v>91</v>
      </c>
      <c r="AR2802" t="s">
        <v>92</v>
      </c>
      <c r="AS2802" t="s"/>
      <c r="AT2802" t="s">
        <v>93</v>
      </c>
      <c r="AU2802" t="s"/>
      <c r="AV2802" t="s"/>
      <c r="AW2802" t="s"/>
      <c r="AX2802" t="s"/>
      <c r="AY2802" t="n">
        <v>4631732</v>
      </c>
      <c r="AZ2802" t="s">
        <v>3929</v>
      </c>
      <c r="BA2802" t="s"/>
      <c r="BB2802" t="n">
        <v>2614084</v>
      </c>
      <c r="BC2802" t="n">
        <v>98.9184549450874</v>
      </c>
      <c r="BD2802" t="n">
        <v>8.06269266947449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95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3931</v>
      </c>
      <c r="F2803" t="n">
        <v>854230</v>
      </c>
      <c r="G2803" t="s">
        <v>74</v>
      </c>
      <c r="H2803" t="s">
        <v>75</v>
      </c>
      <c r="I2803" t="s"/>
      <c r="J2803" t="s">
        <v>76</v>
      </c>
      <c r="K2803" t="n">
        <v>4625.11</v>
      </c>
      <c r="L2803" t="s">
        <v>77</v>
      </c>
      <c r="M2803" t="s"/>
      <c r="N2803" t="s">
        <v>248</v>
      </c>
      <c r="O2803" t="s">
        <v>79</v>
      </c>
      <c r="P2803" t="s">
        <v>3932</v>
      </c>
      <c r="Q2803" t="s"/>
      <c r="R2803" t="s">
        <v>168</v>
      </c>
      <c r="S2803" t="s">
        <v>3335</v>
      </c>
      <c r="T2803" t="s">
        <v>82</v>
      </c>
      <c r="U2803" t="s">
        <v>83</v>
      </c>
      <c r="V2803" t="s">
        <v>84</v>
      </c>
      <c r="W2803" t="s">
        <v>105</v>
      </c>
      <c r="X2803" t="s"/>
      <c r="Y2803" t="s">
        <v>86</v>
      </c>
      <c r="Z2803">
        <f>HYPERLINK("https://hotelmonitor-cachepage.eclerx.com/savepage/tk_1544250191058458_sr_2150.html","info")</f>
        <v/>
      </c>
      <c r="AA2803" t="n">
        <v>156362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89</v>
      </c>
      <c r="AO2803" t="s">
        <v>3481</v>
      </c>
      <c r="AP2803" t="n">
        <v>166</v>
      </c>
      <c r="AQ2803" t="s">
        <v>91</v>
      </c>
      <c r="AR2803" t="s">
        <v>92</v>
      </c>
      <c r="AS2803" t="s"/>
      <c r="AT2803" t="s">
        <v>93</v>
      </c>
      <c r="AU2803" t="s"/>
      <c r="AV2803" t="s"/>
      <c r="AW2803" t="s"/>
      <c r="AX2803" t="s"/>
      <c r="AY2803" t="n">
        <v>1803192</v>
      </c>
      <c r="AZ2803" t="s">
        <v>3933</v>
      </c>
      <c r="BA2803" t="s"/>
      <c r="BB2803" t="n">
        <v>286850</v>
      </c>
      <c r="BC2803" t="n">
        <v>98.8179901242256</v>
      </c>
      <c r="BD2803" t="n">
        <v>8.04216656596819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95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3931</v>
      </c>
      <c r="F2804" t="n">
        <v>854230</v>
      </c>
      <c r="G2804" t="s">
        <v>74</v>
      </c>
      <c r="H2804" t="s">
        <v>75</v>
      </c>
      <c r="I2804" t="s"/>
      <c r="J2804" t="s">
        <v>76</v>
      </c>
      <c r="K2804" t="n">
        <v>6463.09</v>
      </c>
      <c r="L2804" t="s">
        <v>77</v>
      </c>
      <c r="M2804" t="s"/>
      <c r="N2804" t="s">
        <v>248</v>
      </c>
      <c r="O2804" t="s">
        <v>79</v>
      </c>
      <c r="P2804" t="s">
        <v>3932</v>
      </c>
      <c r="Q2804" t="s"/>
      <c r="R2804" t="s">
        <v>168</v>
      </c>
      <c r="S2804" t="s">
        <v>3934</v>
      </c>
      <c r="T2804" t="s">
        <v>82</v>
      </c>
      <c r="U2804" t="s">
        <v>83</v>
      </c>
      <c r="V2804" t="s">
        <v>84</v>
      </c>
      <c r="W2804" t="s">
        <v>105</v>
      </c>
      <c r="X2804" t="s"/>
      <c r="Y2804" t="s">
        <v>86</v>
      </c>
      <c r="Z2804">
        <f>HYPERLINK("https://hotelmonitor-cachepage.eclerx.com/savepage/tk_1544250191058458_sr_2150.html","info")</f>
        <v/>
      </c>
      <c r="AA2804" t="n">
        <v>156362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89</v>
      </c>
      <c r="AO2804" t="s">
        <v>3935</v>
      </c>
      <c r="AP2804" t="n">
        <v>166</v>
      </c>
      <c r="AQ2804" t="s">
        <v>91</v>
      </c>
      <c r="AR2804" t="s">
        <v>71</v>
      </c>
      <c r="AS2804" t="s"/>
      <c r="AT2804" t="s">
        <v>93</v>
      </c>
      <c r="AU2804" t="s"/>
      <c r="AV2804" t="s"/>
      <c r="AW2804" t="s"/>
      <c r="AX2804" t="s"/>
      <c r="AY2804" t="n">
        <v>1803192</v>
      </c>
      <c r="AZ2804" t="s">
        <v>3933</v>
      </c>
      <c r="BA2804" t="s"/>
      <c r="BB2804" t="n">
        <v>286850</v>
      </c>
      <c r="BC2804" t="n">
        <v>98.8179901242256</v>
      </c>
      <c r="BD2804" t="n">
        <v>8.04216656596819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95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3931</v>
      </c>
      <c r="F2805" t="n">
        <v>854230</v>
      </c>
      <c r="G2805" t="s">
        <v>74</v>
      </c>
      <c r="H2805" t="s">
        <v>75</v>
      </c>
      <c r="I2805" t="s"/>
      <c r="J2805" t="s">
        <v>76</v>
      </c>
      <c r="K2805" t="n">
        <v>6463.09</v>
      </c>
      <c r="L2805" t="s">
        <v>77</v>
      </c>
      <c r="M2805" t="s"/>
      <c r="N2805" t="s">
        <v>248</v>
      </c>
      <c r="O2805" t="s">
        <v>79</v>
      </c>
      <c r="P2805" t="s">
        <v>3932</v>
      </c>
      <c r="Q2805" t="s"/>
      <c r="R2805" t="s">
        <v>168</v>
      </c>
      <c r="S2805" t="s">
        <v>3934</v>
      </c>
      <c r="T2805" t="s">
        <v>82</v>
      </c>
      <c r="U2805" t="s">
        <v>83</v>
      </c>
      <c r="V2805" t="s">
        <v>84</v>
      </c>
      <c r="W2805" t="s">
        <v>105</v>
      </c>
      <c r="X2805" t="s"/>
      <c r="Y2805" t="s">
        <v>86</v>
      </c>
      <c r="Z2805">
        <f>HYPERLINK("https://hotelmonitor-cachepage.eclerx.com/savepage/tk_1544250191058458_sr_2150.html","info")</f>
        <v/>
      </c>
      <c r="AA2805" t="n">
        <v>156362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89</v>
      </c>
      <c r="AO2805" t="s">
        <v>3935</v>
      </c>
      <c r="AP2805" t="n">
        <v>166</v>
      </c>
      <c r="AQ2805" t="s">
        <v>91</v>
      </c>
      <c r="AR2805" t="s">
        <v>261</v>
      </c>
      <c r="AS2805" t="s"/>
      <c r="AT2805" t="s">
        <v>93</v>
      </c>
      <c r="AU2805" t="s"/>
      <c r="AV2805" t="s"/>
      <c r="AW2805" t="s"/>
      <c r="AX2805" t="s"/>
      <c r="AY2805" t="n">
        <v>1803192</v>
      </c>
      <c r="AZ2805" t="s">
        <v>3933</v>
      </c>
      <c r="BA2805" t="s"/>
      <c r="BB2805" t="n">
        <v>286850</v>
      </c>
      <c r="BC2805" t="n">
        <v>98.8179901242256</v>
      </c>
      <c r="BD2805" t="n">
        <v>8.04216656596819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95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3931</v>
      </c>
      <c r="F2806" t="n">
        <v>854230</v>
      </c>
      <c r="G2806" t="s">
        <v>74</v>
      </c>
      <c r="H2806" t="s">
        <v>75</v>
      </c>
      <c r="I2806" t="s"/>
      <c r="J2806" t="s">
        <v>76</v>
      </c>
      <c r="K2806" t="n">
        <v>6671.68</v>
      </c>
      <c r="L2806" t="s">
        <v>77</v>
      </c>
      <c r="M2806" t="s"/>
      <c r="N2806" t="s">
        <v>752</v>
      </c>
      <c r="O2806" t="s">
        <v>79</v>
      </c>
      <c r="P2806" t="s">
        <v>3932</v>
      </c>
      <c r="Q2806" t="s"/>
      <c r="R2806" t="s">
        <v>168</v>
      </c>
      <c r="S2806" t="s">
        <v>3936</v>
      </c>
      <c r="T2806" t="s">
        <v>82</v>
      </c>
      <c r="U2806" t="s">
        <v>83</v>
      </c>
      <c r="V2806" t="s">
        <v>84</v>
      </c>
      <c r="W2806" t="s">
        <v>105</v>
      </c>
      <c r="X2806" t="s"/>
      <c r="Y2806" t="s">
        <v>86</v>
      </c>
      <c r="Z2806">
        <f>HYPERLINK("https://hotelmonitor-cachepage.eclerx.com/savepage/tk_1544250191058458_sr_2150.html","info")</f>
        <v/>
      </c>
      <c r="AA2806" t="n">
        <v>156362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89</v>
      </c>
      <c r="AO2806" t="s">
        <v>3937</v>
      </c>
      <c r="AP2806" t="n">
        <v>166</v>
      </c>
      <c r="AQ2806" t="s">
        <v>91</v>
      </c>
      <c r="AR2806" t="s">
        <v>71</v>
      </c>
      <c r="AS2806" t="s"/>
      <c r="AT2806" t="s">
        <v>93</v>
      </c>
      <c r="AU2806" t="s"/>
      <c r="AV2806" t="s"/>
      <c r="AW2806" t="s"/>
      <c r="AX2806" t="s"/>
      <c r="AY2806" t="n">
        <v>1803192</v>
      </c>
      <c r="AZ2806" t="s">
        <v>3933</v>
      </c>
      <c r="BA2806" t="s"/>
      <c r="BB2806" t="n">
        <v>286850</v>
      </c>
      <c r="BC2806" t="n">
        <v>98.8179901242256</v>
      </c>
      <c r="BD2806" t="n">
        <v>8.04216656596819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95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3931</v>
      </c>
      <c r="F2807" t="n">
        <v>854230</v>
      </c>
      <c r="G2807" t="s">
        <v>74</v>
      </c>
      <c r="H2807" t="s">
        <v>75</v>
      </c>
      <c r="I2807" t="s"/>
      <c r="J2807" t="s">
        <v>76</v>
      </c>
      <c r="K2807" t="n">
        <v>6671.68</v>
      </c>
      <c r="L2807" t="s">
        <v>77</v>
      </c>
      <c r="M2807" t="s"/>
      <c r="N2807" t="s">
        <v>752</v>
      </c>
      <c r="O2807" t="s">
        <v>79</v>
      </c>
      <c r="P2807" t="s">
        <v>3932</v>
      </c>
      <c r="Q2807" t="s"/>
      <c r="R2807" t="s">
        <v>168</v>
      </c>
      <c r="S2807" t="s">
        <v>3936</v>
      </c>
      <c r="T2807" t="s">
        <v>82</v>
      </c>
      <c r="U2807" t="s">
        <v>83</v>
      </c>
      <c r="V2807" t="s">
        <v>84</v>
      </c>
      <c r="W2807" t="s">
        <v>105</v>
      </c>
      <c r="X2807" t="s"/>
      <c r="Y2807" t="s">
        <v>86</v>
      </c>
      <c r="Z2807">
        <f>HYPERLINK("https://hotelmonitor-cachepage.eclerx.com/savepage/tk_1544250191058458_sr_2150.html","info")</f>
        <v/>
      </c>
      <c r="AA2807" t="n">
        <v>156362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89</v>
      </c>
      <c r="AO2807" t="s">
        <v>3937</v>
      </c>
      <c r="AP2807" t="n">
        <v>166</v>
      </c>
      <c r="AQ2807" t="s">
        <v>91</v>
      </c>
      <c r="AR2807" t="s">
        <v>261</v>
      </c>
      <c r="AS2807" t="s"/>
      <c r="AT2807" t="s">
        <v>93</v>
      </c>
      <c r="AU2807" t="s"/>
      <c r="AV2807" t="s"/>
      <c r="AW2807" t="s"/>
      <c r="AX2807" t="s"/>
      <c r="AY2807" t="n">
        <v>1803192</v>
      </c>
      <c r="AZ2807" t="s">
        <v>3933</v>
      </c>
      <c r="BA2807" t="s"/>
      <c r="BB2807" t="n">
        <v>286850</v>
      </c>
      <c r="BC2807" t="n">
        <v>98.8179901242256</v>
      </c>
      <c r="BD2807" t="n">
        <v>8.04216656596819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95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3931</v>
      </c>
      <c r="F2808" t="n">
        <v>854230</v>
      </c>
      <c r="G2808" t="s">
        <v>74</v>
      </c>
      <c r="H2808" t="s">
        <v>75</v>
      </c>
      <c r="I2808" t="s"/>
      <c r="J2808" t="s">
        <v>76</v>
      </c>
      <c r="K2808" t="n">
        <v>6755.68</v>
      </c>
      <c r="L2808" t="s">
        <v>77</v>
      </c>
      <c r="M2808" t="s"/>
      <c r="N2808" t="s">
        <v>752</v>
      </c>
      <c r="O2808" t="s">
        <v>79</v>
      </c>
      <c r="P2808" t="s">
        <v>3932</v>
      </c>
      <c r="Q2808" t="s"/>
      <c r="R2808" t="s">
        <v>168</v>
      </c>
      <c r="S2808" t="s">
        <v>3938</v>
      </c>
      <c r="T2808" t="s">
        <v>82</v>
      </c>
      <c r="U2808" t="s">
        <v>83</v>
      </c>
      <c r="V2808" t="s">
        <v>84</v>
      </c>
      <c r="W2808" t="s">
        <v>105</v>
      </c>
      <c r="X2808" t="s"/>
      <c r="Y2808" t="s">
        <v>86</v>
      </c>
      <c r="Z2808">
        <f>HYPERLINK("https://hotelmonitor-cachepage.eclerx.com/savepage/tk_1544250191058458_sr_2150.html","info")</f>
        <v/>
      </c>
      <c r="AA2808" t="n">
        <v>156362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89</v>
      </c>
      <c r="AO2808" t="s">
        <v>935</v>
      </c>
      <c r="AP2808" t="n">
        <v>166</v>
      </c>
      <c r="AQ2808" t="s">
        <v>91</v>
      </c>
      <c r="AR2808" t="s">
        <v>92</v>
      </c>
      <c r="AS2808" t="s"/>
      <c r="AT2808" t="s">
        <v>93</v>
      </c>
      <c r="AU2808" t="s"/>
      <c r="AV2808" t="s"/>
      <c r="AW2808" t="s"/>
      <c r="AX2808" t="s"/>
      <c r="AY2808" t="n">
        <v>1803192</v>
      </c>
      <c r="AZ2808" t="s">
        <v>3933</v>
      </c>
      <c r="BA2808" t="s"/>
      <c r="BB2808" t="n">
        <v>286850</v>
      </c>
      <c r="BC2808" t="n">
        <v>98.8179901242256</v>
      </c>
      <c r="BD2808" t="n">
        <v>8.04216656596819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95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3931</v>
      </c>
      <c r="F2809" t="n">
        <v>854230</v>
      </c>
      <c r="G2809" t="s">
        <v>74</v>
      </c>
      <c r="H2809" t="s">
        <v>75</v>
      </c>
      <c r="I2809" t="s"/>
      <c r="J2809" t="s">
        <v>76</v>
      </c>
      <c r="K2809" t="n">
        <v>7203.04</v>
      </c>
      <c r="L2809" t="s">
        <v>77</v>
      </c>
      <c r="M2809" t="s"/>
      <c r="N2809" t="s">
        <v>248</v>
      </c>
      <c r="O2809" t="s">
        <v>79</v>
      </c>
      <c r="P2809" t="s">
        <v>3932</v>
      </c>
      <c r="Q2809" t="s"/>
      <c r="R2809" t="s">
        <v>168</v>
      </c>
      <c r="S2809" t="s">
        <v>3939</v>
      </c>
      <c r="T2809" t="s">
        <v>82</v>
      </c>
      <c r="U2809" t="s">
        <v>83</v>
      </c>
      <c r="V2809" t="s">
        <v>84</v>
      </c>
      <c r="W2809" t="s">
        <v>105</v>
      </c>
      <c r="X2809" t="s"/>
      <c r="Y2809" t="s">
        <v>86</v>
      </c>
      <c r="Z2809">
        <f>HYPERLINK("https://hotelmonitor-cachepage.eclerx.com/savepage/tk_1544250191058458_sr_2150.html","info")</f>
        <v/>
      </c>
      <c r="AA2809" t="n">
        <v>156362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89</v>
      </c>
      <c r="AO2809" t="s">
        <v>799</v>
      </c>
      <c r="AP2809" t="n">
        <v>166</v>
      </c>
      <c r="AQ2809" t="s">
        <v>91</v>
      </c>
      <c r="AR2809" t="s">
        <v>92</v>
      </c>
      <c r="AS2809" t="s"/>
      <c r="AT2809" t="s">
        <v>93</v>
      </c>
      <c r="AU2809" t="s"/>
      <c r="AV2809" t="s"/>
      <c r="AW2809" t="s"/>
      <c r="AX2809" t="s"/>
      <c r="AY2809" t="n">
        <v>1803192</v>
      </c>
      <c r="AZ2809" t="s">
        <v>3933</v>
      </c>
      <c r="BA2809" t="s"/>
      <c r="BB2809" t="n">
        <v>286850</v>
      </c>
      <c r="BC2809" t="n">
        <v>98.8179901242256</v>
      </c>
      <c r="BD2809" t="n">
        <v>8.04216656596819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95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3931</v>
      </c>
      <c r="F2810" t="n">
        <v>854230</v>
      </c>
      <c r="G2810" t="s">
        <v>74</v>
      </c>
      <c r="H2810" t="s">
        <v>75</v>
      </c>
      <c r="I2810" t="s"/>
      <c r="J2810" t="s">
        <v>76</v>
      </c>
      <c r="K2810" t="n">
        <v>7301.6</v>
      </c>
      <c r="L2810" t="s">
        <v>77</v>
      </c>
      <c r="M2810" t="s"/>
      <c r="N2810" t="s">
        <v>248</v>
      </c>
      <c r="O2810" t="s">
        <v>79</v>
      </c>
      <c r="P2810" t="s">
        <v>3932</v>
      </c>
      <c r="Q2810" t="s"/>
      <c r="R2810" t="s">
        <v>168</v>
      </c>
      <c r="S2810" t="s">
        <v>3940</v>
      </c>
      <c r="T2810" t="s">
        <v>82</v>
      </c>
      <c r="U2810" t="s">
        <v>83</v>
      </c>
      <c r="V2810" t="s">
        <v>84</v>
      </c>
      <c r="W2810" t="s">
        <v>416</v>
      </c>
      <c r="X2810" t="s"/>
      <c r="Y2810" t="s">
        <v>86</v>
      </c>
      <c r="Z2810">
        <f>HYPERLINK("https://hotelmonitor-cachepage.eclerx.com/savepage/tk_1544250191058458_sr_2150.html","info")</f>
        <v/>
      </c>
      <c r="AA2810" t="n">
        <v>156362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89</v>
      </c>
      <c r="AO2810" t="s">
        <v>799</v>
      </c>
      <c r="AP2810" t="n">
        <v>166</v>
      </c>
      <c r="AQ2810" t="s">
        <v>91</v>
      </c>
      <c r="AR2810" t="s">
        <v>92</v>
      </c>
      <c r="AS2810" t="s"/>
      <c r="AT2810" t="s">
        <v>93</v>
      </c>
      <c r="AU2810" t="s"/>
      <c r="AV2810" t="s"/>
      <c r="AW2810" t="s"/>
      <c r="AX2810" t="s"/>
      <c r="AY2810" t="n">
        <v>1803192</v>
      </c>
      <c r="AZ2810" t="s">
        <v>3933</v>
      </c>
      <c r="BA2810" t="s"/>
      <c r="BB2810" t="n">
        <v>286850</v>
      </c>
      <c r="BC2810" t="n">
        <v>98.8179901242256</v>
      </c>
      <c r="BD2810" t="n">
        <v>8.04216656596819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95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3931</v>
      </c>
      <c r="F2811" t="n">
        <v>854230</v>
      </c>
      <c r="G2811" t="s">
        <v>74</v>
      </c>
      <c r="H2811" t="s">
        <v>75</v>
      </c>
      <c r="I2811" t="s"/>
      <c r="J2811" t="s">
        <v>76</v>
      </c>
      <c r="K2811" t="n">
        <v>7380.89</v>
      </c>
      <c r="L2811" t="s">
        <v>77</v>
      </c>
      <c r="M2811" t="s"/>
      <c r="N2811" t="s">
        <v>3941</v>
      </c>
      <c r="O2811" t="s">
        <v>79</v>
      </c>
      <c r="P2811" t="s">
        <v>3932</v>
      </c>
      <c r="Q2811" t="s"/>
      <c r="R2811" t="s">
        <v>168</v>
      </c>
      <c r="S2811" t="s">
        <v>3942</v>
      </c>
      <c r="T2811" t="s">
        <v>82</v>
      </c>
      <c r="U2811" t="s">
        <v>83</v>
      </c>
      <c r="V2811" t="s">
        <v>84</v>
      </c>
      <c r="W2811" t="s">
        <v>105</v>
      </c>
      <c r="X2811" t="s"/>
      <c r="Y2811" t="s">
        <v>86</v>
      </c>
      <c r="Z2811">
        <f>HYPERLINK("https://hotelmonitor-cachepage.eclerx.com/savepage/tk_1544250191058458_sr_2150.html","info")</f>
        <v/>
      </c>
      <c r="AA2811" t="n">
        <v>156362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89</v>
      </c>
      <c r="AO2811" t="s">
        <v>3943</v>
      </c>
      <c r="AP2811" t="n">
        <v>166</v>
      </c>
      <c r="AQ2811" t="s">
        <v>91</v>
      </c>
      <c r="AR2811" t="s">
        <v>71</v>
      </c>
      <c r="AS2811" t="s"/>
      <c r="AT2811" t="s">
        <v>93</v>
      </c>
      <c r="AU2811" t="s"/>
      <c r="AV2811" t="s"/>
      <c r="AW2811" t="s"/>
      <c r="AX2811" t="s"/>
      <c r="AY2811" t="n">
        <v>1803192</v>
      </c>
      <c r="AZ2811" t="s">
        <v>3933</v>
      </c>
      <c r="BA2811" t="s"/>
      <c r="BB2811" t="n">
        <v>286850</v>
      </c>
      <c r="BC2811" t="n">
        <v>98.8179901242256</v>
      </c>
      <c r="BD2811" t="n">
        <v>8.04216656596819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95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3931</v>
      </c>
      <c r="F2812" t="n">
        <v>854230</v>
      </c>
      <c r="G2812" t="s">
        <v>74</v>
      </c>
      <c r="H2812" t="s">
        <v>75</v>
      </c>
      <c r="I2812" t="s"/>
      <c r="J2812" t="s">
        <v>76</v>
      </c>
      <c r="K2812" t="n">
        <v>7380.89</v>
      </c>
      <c r="L2812" t="s">
        <v>77</v>
      </c>
      <c r="M2812" t="s"/>
      <c r="N2812" t="s">
        <v>3941</v>
      </c>
      <c r="O2812" t="s">
        <v>79</v>
      </c>
      <c r="P2812" t="s">
        <v>3932</v>
      </c>
      <c r="Q2812" t="s"/>
      <c r="R2812" t="s">
        <v>168</v>
      </c>
      <c r="S2812" t="s">
        <v>3942</v>
      </c>
      <c r="T2812" t="s">
        <v>82</v>
      </c>
      <c r="U2812" t="s">
        <v>83</v>
      </c>
      <c r="V2812" t="s">
        <v>84</v>
      </c>
      <c r="W2812" t="s">
        <v>105</v>
      </c>
      <c r="X2812" t="s"/>
      <c r="Y2812" t="s">
        <v>86</v>
      </c>
      <c r="Z2812">
        <f>HYPERLINK("https://hotelmonitor-cachepage.eclerx.com/savepage/tk_1544250191058458_sr_2150.html","info")</f>
        <v/>
      </c>
      <c r="AA2812" t="n">
        <v>156362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89</v>
      </c>
      <c r="AO2812" t="s">
        <v>3943</v>
      </c>
      <c r="AP2812" t="n">
        <v>166</v>
      </c>
      <c r="AQ2812" t="s">
        <v>91</v>
      </c>
      <c r="AR2812" t="s">
        <v>261</v>
      </c>
      <c r="AS2812" t="s"/>
      <c r="AT2812" t="s">
        <v>93</v>
      </c>
      <c r="AU2812" t="s"/>
      <c r="AV2812" t="s"/>
      <c r="AW2812" t="s"/>
      <c r="AX2812" t="s"/>
      <c r="AY2812" t="n">
        <v>1803192</v>
      </c>
      <c r="AZ2812" t="s">
        <v>3933</v>
      </c>
      <c r="BA2812" t="s"/>
      <c r="BB2812" t="n">
        <v>286850</v>
      </c>
      <c r="BC2812" t="n">
        <v>98.8179901242256</v>
      </c>
      <c r="BD2812" t="n">
        <v>8.04216656596819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95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3931</v>
      </c>
      <c r="F2813" t="n">
        <v>854230</v>
      </c>
      <c r="G2813" t="s">
        <v>74</v>
      </c>
      <c r="H2813" t="s">
        <v>75</v>
      </c>
      <c r="I2813" t="s"/>
      <c r="J2813" t="s">
        <v>76</v>
      </c>
      <c r="K2813" t="n">
        <v>7506.32</v>
      </c>
      <c r="L2813" t="s">
        <v>77</v>
      </c>
      <c r="M2813" t="s"/>
      <c r="N2813" t="s">
        <v>752</v>
      </c>
      <c r="O2813" t="s">
        <v>79</v>
      </c>
      <c r="P2813" t="s">
        <v>3932</v>
      </c>
      <c r="Q2813" t="s"/>
      <c r="R2813" t="s">
        <v>168</v>
      </c>
      <c r="S2813" t="s">
        <v>3944</v>
      </c>
      <c r="T2813" t="s">
        <v>82</v>
      </c>
      <c r="U2813" t="s">
        <v>83</v>
      </c>
      <c r="V2813" t="s">
        <v>84</v>
      </c>
      <c r="W2813" t="s">
        <v>105</v>
      </c>
      <c r="X2813" t="s"/>
      <c r="Y2813" t="s">
        <v>86</v>
      </c>
      <c r="Z2813">
        <f>HYPERLINK("https://hotelmonitor-cachepage.eclerx.com/savepage/tk_1544250191058458_sr_2150.html","info")</f>
        <v/>
      </c>
      <c r="AA2813" t="n">
        <v>156362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89</v>
      </c>
      <c r="AO2813" t="s">
        <v>799</v>
      </c>
      <c r="AP2813" t="n">
        <v>166</v>
      </c>
      <c r="AQ2813" t="s">
        <v>91</v>
      </c>
      <c r="AR2813" t="s">
        <v>92</v>
      </c>
      <c r="AS2813" t="s"/>
      <c r="AT2813" t="s">
        <v>93</v>
      </c>
      <c r="AU2813" t="s"/>
      <c r="AV2813" t="s"/>
      <c r="AW2813" t="s"/>
      <c r="AX2813" t="s"/>
      <c r="AY2813" t="n">
        <v>1803192</v>
      </c>
      <c r="AZ2813" t="s">
        <v>3933</v>
      </c>
      <c r="BA2813" t="s"/>
      <c r="BB2813" t="n">
        <v>286850</v>
      </c>
      <c r="BC2813" t="n">
        <v>98.8179901242256</v>
      </c>
      <c r="BD2813" t="n">
        <v>8.04216656596819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95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3931</v>
      </c>
      <c r="F2814" t="n">
        <v>854230</v>
      </c>
      <c r="G2814" t="s">
        <v>74</v>
      </c>
      <c r="H2814" t="s">
        <v>75</v>
      </c>
      <c r="I2814" t="s"/>
      <c r="J2814" t="s">
        <v>76</v>
      </c>
      <c r="K2814" t="n">
        <v>7574.55</v>
      </c>
      <c r="L2814" t="s">
        <v>77</v>
      </c>
      <c r="M2814" t="s"/>
      <c r="N2814" t="s">
        <v>752</v>
      </c>
      <c r="O2814" t="s">
        <v>79</v>
      </c>
      <c r="P2814" t="s">
        <v>3932</v>
      </c>
      <c r="Q2814" t="s"/>
      <c r="R2814" t="s">
        <v>168</v>
      </c>
      <c r="S2814" t="s">
        <v>3945</v>
      </c>
      <c r="T2814" t="s">
        <v>82</v>
      </c>
      <c r="U2814" t="s">
        <v>83</v>
      </c>
      <c r="V2814" t="s">
        <v>84</v>
      </c>
      <c r="W2814" t="s">
        <v>416</v>
      </c>
      <c r="X2814" t="s"/>
      <c r="Y2814" t="s">
        <v>86</v>
      </c>
      <c r="Z2814">
        <f>HYPERLINK("https://hotelmonitor-cachepage.eclerx.com/savepage/tk_1544250191058458_sr_2150.html","info")</f>
        <v/>
      </c>
      <c r="AA2814" t="n">
        <v>156362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89</v>
      </c>
      <c r="AO2814" t="s">
        <v>799</v>
      </c>
      <c r="AP2814" t="n">
        <v>166</v>
      </c>
      <c r="AQ2814" t="s">
        <v>91</v>
      </c>
      <c r="AR2814" t="s">
        <v>92</v>
      </c>
      <c r="AS2814" t="s"/>
      <c r="AT2814" t="s">
        <v>93</v>
      </c>
      <c r="AU2814" t="s"/>
      <c r="AV2814" t="s"/>
      <c r="AW2814" t="s"/>
      <c r="AX2814" t="s"/>
      <c r="AY2814" t="n">
        <v>1803192</v>
      </c>
      <c r="AZ2814" t="s">
        <v>3933</v>
      </c>
      <c r="BA2814" t="s"/>
      <c r="BB2814" t="n">
        <v>286850</v>
      </c>
      <c r="BC2814" t="n">
        <v>98.8179901242256</v>
      </c>
      <c r="BD2814" t="n">
        <v>8.04216656596819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95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3931</v>
      </c>
      <c r="F2815" t="n">
        <v>854230</v>
      </c>
      <c r="G2815" t="s">
        <v>74</v>
      </c>
      <c r="H2815" t="s">
        <v>75</v>
      </c>
      <c r="I2815" t="s"/>
      <c r="J2815" t="s">
        <v>76</v>
      </c>
      <c r="K2815" t="n">
        <v>7711.04</v>
      </c>
      <c r="L2815" t="s">
        <v>77</v>
      </c>
      <c r="M2815" t="s"/>
      <c r="N2815" t="s">
        <v>248</v>
      </c>
      <c r="O2815" t="s">
        <v>79</v>
      </c>
      <c r="P2815" t="s">
        <v>3932</v>
      </c>
      <c r="Q2815" t="s"/>
      <c r="R2815" t="s">
        <v>168</v>
      </c>
      <c r="S2815" t="s">
        <v>3946</v>
      </c>
      <c r="T2815" t="s">
        <v>82</v>
      </c>
      <c r="U2815" t="s">
        <v>83</v>
      </c>
      <c r="V2815" t="s">
        <v>84</v>
      </c>
      <c r="W2815" t="s">
        <v>105</v>
      </c>
      <c r="X2815" t="s"/>
      <c r="Y2815" t="s">
        <v>86</v>
      </c>
      <c r="Z2815">
        <f>HYPERLINK("https://hotelmonitor-cachepage.eclerx.com/savepage/tk_1544250191058458_sr_2150.html","info")</f>
        <v/>
      </c>
      <c r="AA2815" t="n">
        <v>156362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89</v>
      </c>
      <c r="AO2815" t="s">
        <v>946</v>
      </c>
      <c r="AP2815" t="n">
        <v>166</v>
      </c>
      <c r="AQ2815" t="s">
        <v>91</v>
      </c>
      <c r="AR2815" t="s">
        <v>92</v>
      </c>
      <c r="AS2815" t="s"/>
      <c r="AT2815" t="s">
        <v>93</v>
      </c>
      <c r="AU2815" t="s"/>
      <c r="AV2815" t="s"/>
      <c r="AW2815" t="s"/>
      <c r="AX2815" t="s"/>
      <c r="AY2815" t="n">
        <v>1803192</v>
      </c>
      <c r="AZ2815" t="s">
        <v>3933</v>
      </c>
      <c r="BA2815" t="s"/>
      <c r="BB2815" t="n">
        <v>286850</v>
      </c>
      <c r="BC2815" t="n">
        <v>98.8179901242256</v>
      </c>
      <c r="BD2815" t="n">
        <v>8.04216656596819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95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3931</v>
      </c>
      <c r="F2816" t="n">
        <v>854230</v>
      </c>
      <c r="G2816" t="s">
        <v>74</v>
      </c>
      <c r="H2816" t="s">
        <v>75</v>
      </c>
      <c r="I2816" t="s"/>
      <c r="J2816" t="s">
        <v>76</v>
      </c>
      <c r="K2816" t="n">
        <v>7847.52</v>
      </c>
      <c r="L2816" t="s">
        <v>77</v>
      </c>
      <c r="M2816" t="s"/>
      <c r="N2816" t="s">
        <v>3941</v>
      </c>
      <c r="O2816" t="s">
        <v>79</v>
      </c>
      <c r="P2816" t="s">
        <v>3932</v>
      </c>
      <c r="Q2816" t="s"/>
      <c r="R2816" t="s">
        <v>168</v>
      </c>
      <c r="S2816" t="s">
        <v>3947</v>
      </c>
      <c r="T2816" t="s">
        <v>82</v>
      </c>
      <c r="U2816" t="s">
        <v>83</v>
      </c>
      <c r="V2816" t="s">
        <v>84</v>
      </c>
      <c r="W2816" t="s">
        <v>105</v>
      </c>
      <c r="X2816" t="s"/>
      <c r="Y2816" t="s">
        <v>86</v>
      </c>
      <c r="Z2816">
        <f>HYPERLINK("https://hotelmonitor-cachepage.eclerx.com/savepage/tk_1544250191058458_sr_2150.html","info")</f>
        <v/>
      </c>
      <c r="AA2816" t="n">
        <v>156362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89</v>
      </c>
      <c r="AO2816" t="s">
        <v>799</v>
      </c>
      <c r="AP2816" t="n">
        <v>166</v>
      </c>
      <c r="AQ2816" t="s">
        <v>91</v>
      </c>
      <c r="AR2816" t="s">
        <v>92</v>
      </c>
      <c r="AS2816" t="s"/>
      <c r="AT2816" t="s">
        <v>93</v>
      </c>
      <c r="AU2816" t="s"/>
      <c r="AV2816" t="s"/>
      <c r="AW2816" t="s"/>
      <c r="AX2816" t="s"/>
      <c r="AY2816" t="n">
        <v>1803192</v>
      </c>
      <c r="AZ2816" t="s">
        <v>3933</v>
      </c>
      <c r="BA2816" t="s"/>
      <c r="BB2816" t="n">
        <v>286850</v>
      </c>
      <c r="BC2816" t="n">
        <v>98.8179901242256</v>
      </c>
      <c r="BD2816" t="n">
        <v>8.04216656596819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95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3931</v>
      </c>
      <c r="F2817" t="n">
        <v>854230</v>
      </c>
      <c r="G2817" t="s">
        <v>74</v>
      </c>
      <c r="H2817" t="s">
        <v>75</v>
      </c>
      <c r="I2817" t="s"/>
      <c r="J2817" t="s">
        <v>76</v>
      </c>
      <c r="K2817" t="n">
        <v>7984</v>
      </c>
      <c r="L2817" t="s">
        <v>77</v>
      </c>
      <c r="M2817" t="s"/>
      <c r="N2817" t="s">
        <v>752</v>
      </c>
      <c r="O2817" t="s">
        <v>79</v>
      </c>
      <c r="P2817" t="s">
        <v>3932</v>
      </c>
      <c r="Q2817" t="s"/>
      <c r="R2817" t="s">
        <v>168</v>
      </c>
      <c r="S2817" t="s">
        <v>3948</v>
      </c>
      <c r="T2817" t="s">
        <v>82</v>
      </c>
      <c r="U2817" t="s">
        <v>83</v>
      </c>
      <c r="V2817" t="s">
        <v>84</v>
      </c>
      <c r="W2817" t="s">
        <v>105</v>
      </c>
      <c r="X2817" t="s"/>
      <c r="Y2817" t="s">
        <v>86</v>
      </c>
      <c r="Z2817">
        <f>HYPERLINK("https://hotelmonitor-cachepage.eclerx.com/savepage/tk_1544250191058458_sr_2150.html","info")</f>
        <v/>
      </c>
      <c r="AA2817" t="n">
        <v>156362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89</v>
      </c>
      <c r="AO2817" t="s">
        <v>946</v>
      </c>
      <c r="AP2817" t="n">
        <v>166</v>
      </c>
      <c r="AQ2817" t="s">
        <v>91</v>
      </c>
      <c r="AR2817" t="s">
        <v>92</v>
      </c>
      <c r="AS2817" t="s"/>
      <c r="AT2817" t="s">
        <v>93</v>
      </c>
      <c r="AU2817" t="s"/>
      <c r="AV2817" t="s"/>
      <c r="AW2817" t="s"/>
      <c r="AX2817" t="s"/>
      <c r="AY2817" t="n">
        <v>1803192</v>
      </c>
      <c r="AZ2817" t="s">
        <v>3933</v>
      </c>
      <c r="BA2817" t="s"/>
      <c r="BB2817" t="n">
        <v>286850</v>
      </c>
      <c r="BC2817" t="n">
        <v>98.8179901242256</v>
      </c>
      <c r="BD2817" t="n">
        <v>8.04216656596819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95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3931</v>
      </c>
      <c r="F2818" t="n">
        <v>854230</v>
      </c>
      <c r="G2818" t="s">
        <v>74</v>
      </c>
      <c r="H2818" t="s">
        <v>75</v>
      </c>
      <c r="I2818" t="s"/>
      <c r="J2818" t="s">
        <v>76</v>
      </c>
      <c r="K2818" t="n">
        <v>8112.89</v>
      </c>
      <c r="L2818" t="s">
        <v>77</v>
      </c>
      <c r="M2818" t="s"/>
      <c r="N2818" t="s">
        <v>248</v>
      </c>
      <c r="O2818" t="s">
        <v>79</v>
      </c>
      <c r="P2818" t="s">
        <v>3932</v>
      </c>
      <c r="Q2818" t="s"/>
      <c r="R2818" t="s">
        <v>168</v>
      </c>
      <c r="S2818" t="s">
        <v>3949</v>
      </c>
      <c r="T2818" t="s">
        <v>82</v>
      </c>
      <c r="U2818" t="s">
        <v>83</v>
      </c>
      <c r="V2818" t="s">
        <v>84</v>
      </c>
      <c r="W2818" t="s">
        <v>416</v>
      </c>
      <c r="X2818" t="s"/>
      <c r="Y2818" t="s">
        <v>86</v>
      </c>
      <c r="Z2818">
        <f>HYPERLINK("https://hotelmonitor-cachepage.eclerx.com/savepage/tk_1544250191058458_sr_2150.html","info")</f>
        <v/>
      </c>
      <c r="AA2818" t="n">
        <v>156362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89</v>
      </c>
      <c r="AO2818" t="s">
        <v>955</v>
      </c>
      <c r="AP2818" t="n">
        <v>166</v>
      </c>
      <c r="AQ2818" t="s">
        <v>91</v>
      </c>
      <c r="AR2818" t="s">
        <v>92</v>
      </c>
      <c r="AS2818" t="s"/>
      <c r="AT2818" t="s">
        <v>93</v>
      </c>
      <c r="AU2818" t="s"/>
      <c r="AV2818" t="s"/>
      <c r="AW2818" t="s"/>
      <c r="AX2818" t="s"/>
      <c r="AY2818" t="n">
        <v>1803192</v>
      </c>
      <c r="AZ2818" t="s">
        <v>3933</v>
      </c>
      <c r="BA2818" t="s"/>
      <c r="BB2818" t="n">
        <v>286850</v>
      </c>
      <c r="BC2818" t="n">
        <v>98.8179901242256</v>
      </c>
      <c r="BD2818" t="n">
        <v>8.04216656596819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95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3931</v>
      </c>
      <c r="F2819" t="n">
        <v>854230</v>
      </c>
      <c r="G2819" t="s">
        <v>74</v>
      </c>
      <c r="H2819" t="s">
        <v>75</v>
      </c>
      <c r="I2819" t="s"/>
      <c r="J2819" t="s">
        <v>76</v>
      </c>
      <c r="K2819" t="n">
        <v>8340.35</v>
      </c>
      <c r="L2819" t="s">
        <v>77</v>
      </c>
      <c r="M2819" t="s"/>
      <c r="N2819" t="s">
        <v>248</v>
      </c>
      <c r="O2819" t="s">
        <v>79</v>
      </c>
      <c r="P2819" t="s">
        <v>3932</v>
      </c>
      <c r="Q2819" t="s"/>
      <c r="R2819" t="s">
        <v>168</v>
      </c>
      <c r="S2819" t="s">
        <v>3950</v>
      </c>
      <c r="T2819" t="s">
        <v>82</v>
      </c>
      <c r="U2819" t="s">
        <v>83</v>
      </c>
      <c r="V2819" t="s">
        <v>84</v>
      </c>
      <c r="W2819" t="s">
        <v>105</v>
      </c>
      <c r="X2819" t="s"/>
      <c r="Y2819" t="s">
        <v>86</v>
      </c>
      <c r="Z2819">
        <f>HYPERLINK("https://hotelmonitor-cachepage.eclerx.com/savepage/tk_1544250191058458_sr_2150.html","info")</f>
        <v/>
      </c>
      <c r="AA2819" t="n">
        <v>156362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166</v>
      </c>
      <c r="AQ2819" t="s">
        <v>91</v>
      </c>
      <c r="AR2819" t="s">
        <v>92</v>
      </c>
      <c r="AS2819" t="s"/>
      <c r="AT2819" t="s">
        <v>93</v>
      </c>
      <c r="AU2819" t="s"/>
      <c r="AV2819" t="s"/>
      <c r="AW2819" t="s"/>
      <c r="AX2819" t="s"/>
      <c r="AY2819" t="n">
        <v>1803192</v>
      </c>
      <c r="AZ2819" t="s">
        <v>3933</v>
      </c>
      <c r="BA2819" t="s"/>
      <c r="BB2819" t="n">
        <v>286850</v>
      </c>
      <c r="BC2819" t="n">
        <v>98.8179901242256</v>
      </c>
      <c r="BD2819" t="n">
        <v>8.04216656596819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95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3931</v>
      </c>
      <c r="F2820" t="n">
        <v>854230</v>
      </c>
      <c r="G2820" t="s">
        <v>74</v>
      </c>
      <c r="H2820" t="s">
        <v>75</v>
      </c>
      <c r="I2820" t="s"/>
      <c r="J2820" t="s">
        <v>76</v>
      </c>
      <c r="K2820" t="n">
        <v>8416.18</v>
      </c>
      <c r="L2820" t="s">
        <v>77</v>
      </c>
      <c r="M2820" t="s"/>
      <c r="N2820" t="s">
        <v>752</v>
      </c>
      <c r="O2820" t="s">
        <v>79</v>
      </c>
      <c r="P2820" t="s">
        <v>3932</v>
      </c>
      <c r="Q2820" t="s"/>
      <c r="R2820" t="s">
        <v>168</v>
      </c>
      <c r="S2820" t="s">
        <v>3951</v>
      </c>
      <c r="T2820" t="s">
        <v>82</v>
      </c>
      <c r="U2820" t="s">
        <v>83</v>
      </c>
      <c r="V2820" t="s">
        <v>84</v>
      </c>
      <c r="W2820" t="s">
        <v>416</v>
      </c>
      <c r="X2820" t="s"/>
      <c r="Y2820" t="s">
        <v>86</v>
      </c>
      <c r="Z2820">
        <f>HYPERLINK("https://hotelmonitor-cachepage.eclerx.com/savepage/tk_1544250191058458_sr_2150.html","info")</f>
        <v/>
      </c>
      <c r="AA2820" t="n">
        <v>156362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89</v>
      </c>
      <c r="AO2820" t="s">
        <v>955</v>
      </c>
      <c r="AP2820" t="n">
        <v>166</v>
      </c>
      <c r="AQ2820" t="s">
        <v>91</v>
      </c>
      <c r="AR2820" t="s">
        <v>92</v>
      </c>
      <c r="AS2820" t="s"/>
      <c r="AT2820" t="s">
        <v>93</v>
      </c>
      <c r="AU2820" t="s"/>
      <c r="AV2820" t="s"/>
      <c r="AW2820" t="s"/>
      <c r="AX2820" t="s"/>
      <c r="AY2820" t="n">
        <v>1803192</v>
      </c>
      <c r="AZ2820" t="s">
        <v>3933</v>
      </c>
      <c r="BA2820" t="s"/>
      <c r="BB2820" t="n">
        <v>286850</v>
      </c>
      <c r="BC2820" t="n">
        <v>98.8179901242256</v>
      </c>
      <c r="BD2820" t="n">
        <v>8.04216656596819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95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3931</v>
      </c>
      <c r="F2821" t="n">
        <v>854230</v>
      </c>
      <c r="G2821" t="s">
        <v>74</v>
      </c>
      <c r="H2821" t="s">
        <v>75</v>
      </c>
      <c r="I2821" t="s"/>
      <c r="J2821" t="s">
        <v>76</v>
      </c>
      <c r="K2821" t="n">
        <v>8567.82</v>
      </c>
      <c r="L2821" t="s">
        <v>77</v>
      </c>
      <c r="M2821" t="s"/>
      <c r="N2821" t="s">
        <v>248</v>
      </c>
      <c r="O2821" t="s">
        <v>79</v>
      </c>
      <c r="P2821" t="s">
        <v>3932</v>
      </c>
      <c r="Q2821" t="s"/>
      <c r="R2821" t="s">
        <v>168</v>
      </c>
      <c r="S2821" t="s">
        <v>3952</v>
      </c>
      <c r="T2821" t="s">
        <v>82</v>
      </c>
      <c r="U2821" t="s">
        <v>83</v>
      </c>
      <c r="V2821" t="s">
        <v>84</v>
      </c>
      <c r="W2821" t="s">
        <v>105</v>
      </c>
      <c r="X2821" t="s"/>
      <c r="Y2821" t="s">
        <v>86</v>
      </c>
      <c r="Z2821">
        <f>HYPERLINK("https://hotelmonitor-cachepage.eclerx.com/savepage/tk_1544250191058458_sr_2150.html","info")</f>
        <v/>
      </c>
      <c r="AA2821" t="n">
        <v>156362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89</v>
      </c>
      <c r="AO2821" t="s">
        <v>802</v>
      </c>
      <c r="AP2821" t="n">
        <v>166</v>
      </c>
      <c r="AQ2821" t="s">
        <v>91</v>
      </c>
      <c r="AR2821" t="s">
        <v>92</v>
      </c>
      <c r="AS2821" t="s"/>
      <c r="AT2821" t="s">
        <v>93</v>
      </c>
      <c r="AU2821" t="s"/>
      <c r="AV2821" t="s"/>
      <c r="AW2821" t="s"/>
      <c r="AX2821" t="s"/>
      <c r="AY2821" t="n">
        <v>1803192</v>
      </c>
      <c r="AZ2821" t="s">
        <v>3933</v>
      </c>
      <c r="BA2821" t="s"/>
      <c r="BB2821" t="n">
        <v>286850</v>
      </c>
      <c r="BC2821" t="n">
        <v>98.8179901242256</v>
      </c>
      <c r="BD2821" t="n">
        <v>8.04216656596819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95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3931</v>
      </c>
      <c r="F2822" t="n">
        <v>854230</v>
      </c>
      <c r="G2822" t="s">
        <v>74</v>
      </c>
      <c r="H2822" t="s">
        <v>75</v>
      </c>
      <c r="I2822" t="s"/>
      <c r="J2822" t="s">
        <v>76</v>
      </c>
      <c r="K2822" t="n">
        <v>8643.639999999999</v>
      </c>
      <c r="L2822" t="s">
        <v>77</v>
      </c>
      <c r="M2822" t="s"/>
      <c r="N2822" t="s">
        <v>752</v>
      </c>
      <c r="O2822" t="s">
        <v>79</v>
      </c>
      <c r="P2822" t="s">
        <v>3932</v>
      </c>
      <c r="Q2822" t="s"/>
      <c r="R2822" t="s">
        <v>168</v>
      </c>
      <c r="S2822" t="s">
        <v>3953</v>
      </c>
      <c r="T2822" t="s">
        <v>82</v>
      </c>
      <c r="U2822" t="s">
        <v>83</v>
      </c>
      <c r="V2822" t="s">
        <v>84</v>
      </c>
      <c r="W2822" t="s">
        <v>105</v>
      </c>
      <c r="X2822" t="s"/>
      <c r="Y2822" t="s">
        <v>86</v>
      </c>
      <c r="Z2822">
        <f>HYPERLINK("https://hotelmonitor-cachepage.eclerx.com/savepage/tk_1544250191058458_sr_2150.html","info")</f>
        <v/>
      </c>
      <c r="AA2822" t="n">
        <v>156362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166</v>
      </c>
      <c r="AQ2822" t="s">
        <v>91</v>
      </c>
      <c r="AR2822" t="s">
        <v>92</v>
      </c>
      <c r="AS2822" t="s"/>
      <c r="AT2822" t="s">
        <v>93</v>
      </c>
      <c r="AU2822" t="s"/>
      <c r="AV2822" t="s"/>
      <c r="AW2822" t="s"/>
      <c r="AX2822" t="s"/>
      <c r="AY2822" t="n">
        <v>1803192</v>
      </c>
      <c r="AZ2822" t="s">
        <v>3933</v>
      </c>
      <c r="BA2822" t="s"/>
      <c r="BB2822" t="n">
        <v>286850</v>
      </c>
      <c r="BC2822" t="n">
        <v>98.8179901242256</v>
      </c>
      <c r="BD2822" t="n">
        <v>8.04216656596819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95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3931</v>
      </c>
      <c r="F2823" t="n">
        <v>854230</v>
      </c>
      <c r="G2823" t="s">
        <v>74</v>
      </c>
      <c r="H2823" t="s">
        <v>75</v>
      </c>
      <c r="I2823" t="s"/>
      <c r="J2823" t="s">
        <v>76</v>
      </c>
      <c r="K2823" t="n">
        <v>8666.389999999999</v>
      </c>
      <c r="L2823" t="s">
        <v>77</v>
      </c>
      <c r="M2823" t="s"/>
      <c r="N2823" t="s">
        <v>3941</v>
      </c>
      <c r="O2823" t="s">
        <v>79</v>
      </c>
      <c r="P2823" t="s">
        <v>3932</v>
      </c>
      <c r="Q2823" t="s"/>
      <c r="R2823" t="s">
        <v>168</v>
      </c>
      <c r="S2823" t="s">
        <v>3954</v>
      </c>
      <c r="T2823" t="s">
        <v>82</v>
      </c>
      <c r="U2823" t="s">
        <v>83</v>
      </c>
      <c r="V2823" t="s">
        <v>84</v>
      </c>
      <c r="W2823" t="s">
        <v>416</v>
      </c>
      <c r="X2823" t="s"/>
      <c r="Y2823" t="s">
        <v>86</v>
      </c>
      <c r="Z2823">
        <f>HYPERLINK("https://hotelmonitor-cachepage.eclerx.com/savepage/tk_1544250191058458_sr_2150.html","info")</f>
        <v/>
      </c>
      <c r="AA2823" t="n">
        <v>156362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89</v>
      </c>
      <c r="AO2823" t="s">
        <v>955</v>
      </c>
      <c r="AP2823" t="n">
        <v>166</v>
      </c>
      <c r="AQ2823" t="s">
        <v>91</v>
      </c>
      <c r="AR2823" t="s">
        <v>92</v>
      </c>
      <c r="AS2823" t="s"/>
      <c r="AT2823" t="s">
        <v>93</v>
      </c>
      <c r="AU2823" t="s"/>
      <c r="AV2823" t="s"/>
      <c r="AW2823" t="s"/>
      <c r="AX2823" t="s"/>
      <c r="AY2823" t="n">
        <v>1803192</v>
      </c>
      <c r="AZ2823" t="s">
        <v>3933</v>
      </c>
      <c r="BA2823" t="s"/>
      <c r="BB2823" t="n">
        <v>286850</v>
      </c>
      <c r="BC2823" t="n">
        <v>98.8179901242256</v>
      </c>
      <c r="BD2823" t="n">
        <v>8.04216656596819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95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3931</v>
      </c>
      <c r="F2824" t="n">
        <v>854230</v>
      </c>
      <c r="G2824" t="s">
        <v>74</v>
      </c>
      <c r="H2824" t="s">
        <v>75</v>
      </c>
      <c r="I2824" t="s"/>
      <c r="J2824" t="s">
        <v>76</v>
      </c>
      <c r="K2824" t="n">
        <v>8719.469999999999</v>
      </c>
      <c r="L2824" t="s">
        <v>77</v>
      </c>
      <c r="M2824" t="s"/>
      <c r="N2824" t="s">
        <v>3941</v>
      </c>
      <c r="O2824" t="s">
        <v>79</v>
      </c>
      <c r="P2824" t="s">
        <v>3932</v>
      </c>
      <c r="Q2824" t="s"/>
      <c r="R2824" t="s">
        <v>168</v>
      </c>
      <c r="S2824" t="s">
        <v>3955</v>
      </c>
      <c r="T2824" t="s">
        <v>82</v>
      </c>
      <c r="U2824" t="s">
        <v>83</v>
      </c>
      <c r="V2824" t="s">
        <v>84</v>
      </c>
      <c r="W2824" t="s">
        <v>105</v>
      </c>
      <c r="X2824" t="s"/>
      <c r="Y2824" t="s">
        <v>86</v>
      </c>
      <c r="Z2824">
        <f>HYPERLINK("https://hotelmonitor-cachepage.eclerx.com/savepage/tk_1544250191058458_sr_2150.html","info")</f>
        <v/>
      </c>
      <c r="AA2824" t="n">
        <v>156362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89</v>
      </c>
      <c r="AO2824" t="s">
        <v>955</v>
      </c>
      <c r="AP2824" t="n">
        <v>166</v>
      </c>
      <c r="AQ2824" t="s">
        <v>91</v>
      </c>
      <c r="AR2824" t="s">
        <v>92</v>
      </c>
      <c r="AS2824" t="s"/>
      <c r="AT2824" t="s">
        <v>93</v>
      </c>
      <c r="AU2824" t="s"/>
      <c r="AV2824" t="s"/>
      <c r="AW2824" t="s"/>
      <c r="AX2824" t="s"/>
      <c r="AY2824" t="n">
        <v>1803192</v>
      </c>
      <c r="AZ2824" t="s">
        <v>3933</v>
      </c>
      <c r="BA2824" t="s"/>
      <c r="BB2824" t="n">
        <v>286850</v>
      </c>
      <c r="BC2824" t="n">
        <v>98.8179901242256</v>
      </c>
      <c r="BD2824" t="n">
        <v>8.04216656596819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95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3931</v>
      </c>
      <c r="F2825" t="n">
        <v>854230</v>
      </c>
      <c r="G2825" t="s">
        <v>74</v>
      </c>
      <c r="H2825" t="s">
        <v>75</v>
      </c>
      <c r="I2825" t="s"/>
      <c r="J2825" t="s">
        <v>76</v>
      </c>
      <c r="K2825" t="n">
        <v>8871.110000000001</v>
      </c>
      <c r="L2825" t="s">
        <v>77</v>
      </c>
      <c r="M2825" t="s"/>
      <c r="N2825" t="s">
        <v>752</v>
      </c>
      <c r="O2825" t="s">
        <v>79</v>
      </c>
      <c r="P2825" t="s">
        <v>3932</v>
      </c>
      <c r="Q2825" t="s"/>
      <c r="R2825" t="s">
        <v>168</v>
      </c>
      <c r="S2825" t="s">
        <v>3956</v>
      </c>
      <c r="T2825" t="s">
        <v>82</v>
      </c>
      <c r="U2825" t="s">
        <v>83</v>
      </c>
      <c r="V2825" t="s">
        <v>84</v>
      </c>
      <c r="W2825" t="s">
        <v>105</v>
      </c>
      <c r="X2825" t="s"/>
      <c r="Y2825" t="s">
        <v>86</v>
      </c>
      <c r="Z2825">
        <f>HYPERLINK("https://hotelmonitor-cachepage.eclerx.com/savepage/tk_1544250191058458_sr_2150.html","info")</f>
        <v/>
      </c>
      <c r="AA2825" t="n">
        <v>156362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89</v>
      </c>
      <c r="AO2825" t="s">
        <v>802</v>
      </c>
      <c r="AP2825" t="n">
        <v>166</v>
      </c>
      <c r="AQ2825" t="s">
        <v>91</v>
      </c>
      <c r="AR2825" t="s">
        <v>92</v>
      </c>
      <c r="AS2825" t="s"/>
      <c r="AT2825" t="s">
        <v>93</v>
      </c>
      <c r="AU2825" t="s"/>
      <c r="AV2825" t="s"/>
      <c r="AW2825" t="s"/>
      <c r="AX2825" t="s"/>
      <c r="AY2825" t="n">
        <v>1803192</v>
      </c>
      <c r="AZ2825" t="s">
        <v>3933</v>
      </c>
      <c r="BA2825" t="s"/>
      <c r="BB2825" t="n">
        <v>286850</v>
      </c>
      <c r="BC2825" t="n">
        <v>98.8179901242256</v>
      </c>
      <c r="BD2825" t="n">
        <v>8.04216656596819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95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3931</v>
      </c>
      <c r="F2826" t="n">
        <v>854230</v>
      </c>
      <c r="G2826" t="s">
        <v>74</v>
      </c>
      <c r="H2826" t="s">
        <v>75</v>
      </c>
      <c r="I2826" t="s"/>
      <c r="J2826" t="s">
        <v>76</v>
      </c>
      <c r="K2826" t="n">
        <v>9075.82</v>
      </c>
      <c r="L2826" t="s">
        <v>77</v>
      </c>
      <c r="M2826" t="s"/>
      <c r="N2826" t="s">
        <v>3941</v>
      </c>
      <c r="O2826" t="s">
        <v>79</v>
      </c>
      <c r="P2826" t="s">
        <v>3932</v>
      </c>
      <c r="Q2826" t="s"/>
      <c r="R2826" t="s">
        <v>168</v>
      </c>
      <c r="S2826" t="s">
        <v>3957</v>
      </c>
      <c r="T2826" t="s">
        <v>82</v>
      </c>
      <c r="U2826" t="s">
        <v>83</v>
      </c>
      <c r="V2826" t="s">
        <v>84</v>
      </c>
      <c r="W2826" t="s">
        <v>105</v>
      </c>
      <c r="X2826" t="s"/>
      <c r="Y2826" t="s">
        <v>86</v>
      </c>
      <c r="Z2826">
        <f>HYPERLINK("https://hotelmonitor-cachepage.eclerx.com/savepage/tk_1544250191058458_sr_2150.html","info")</f>
        <v/>
      </c>
      <c r="AA2826" t="n">
        <v>156362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89</v>
      </c>
      <c r="AO2826" t="s">
        <v>802</v>
      </c>
      <c r="AP2826" t="n">
        <v>166</v>
      </c>
      <c r="AQ2826" t="s">
        <v>91</v>
      </c>
      <c r="AR2826" t="s">
        <v>92</v>
      </c>
      <c r="AS2826" t="s"/>
      <c r="AT2826" t="s">
        <v>93</v>
      </c>
      <c r="AU2826" t="s"/>
      <c r="AV2826" t="s"/>
      <c r="AW2826" t="s"/>
      <c r="AX2826" t="s"/>
      <c r="AY2826" t="n">
        <v>1803192</v>
      </c>
      <c r="AZ2826" t="s">
        <v>3933</v>
      </c>
      <c r="BA2826" t="s"/>
      <c r="BB2826" t="n">
        <v>286850</v>
      </c>
      <c r="BC2826" t="n">
        <v>98.8179901242256</v>
      </c>
      <c r="BD2826" t="n">
        <v>8.04216656596819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95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3931</v>
      </c>
      <c r="F2827" t="n">
        <v>854230</v>
      </c>
      <c r="G2827" t="s">
        <v>74</v>
      </c>
      <c r="H2827" t="s">
        <v>75</v>
      </c>
      <c r="I2827" t="s"/>
      <c r="J2827" t="s">
        <v>76</v>
      </c>
      <c r="K2827" t="n">
        <v>9629.32</v>
      </c>
      <c r="L2827" t="s">
        <v>77</v>
      </c>
      <c r="M2827" t="s"/>
      <c r="N2827" t="s">
        <v>3941</v>
      </c>
      <c r="O2827" t="s">
        <v>79</v>
      </c>
      <c r="P2827" t="s">
        <v>3932</v>
      </c>
      <c r="Q2827" t="s"/>
      <c r="R2827" t="s">
        <v>168</v>
      </c>
      <c r="S2827" t="s">
        <v>409</v>
      </c>
      <c r="T2827" t="s">
        <v>82</v>
      </c>
      <c r="U2827" t="s">
        <v>83</v>
      </c>
      <c r="V2827" t="s">
        <v>84</v>
      </c>
      <c r="W2827" t="s">
        <v>416</v>
      </c>
      <c r="X2827" t="s"/>
      <c r="Y2827" t="s">
        <v>86</v>
      </c>
      <c r="Z2827">
        <f>HYPERLINK("https://hotelmonitor-cachepage.eclerx.com/savepage/tk_1544250191058458_sr_2150.html","info")</f>
        <v/>
      </c>
      <c r="AA2827" t="n">
        <v>156362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89</v>
      </c>
      <c r="AO2827" t="s">
        <v>3255</v>
      </c>
      <c r="AP2827" t="n">
        <v>166</v>
      </c>
      <c r="AQ2827" t="s">
        <v>91</v>
      </c>
      <c r="AR2827" t="s">
        <v>92</v>
      </c>
      <c r="AS2827" t="s"/>
      <c r="AT2827" t="s">
        <v>93</v>
      </c>
      <c r="AU2827" t="s"/>
      <c r="AV2827" t="s"/>
      <c r="AW2827" t="s"/>
      <c r="AX2827" t="s"/>
      <c r="AY2827" t="n">
        <v>1803192</v>
      </c>
      <c r="AZ2827" t="s">
        <v>3933</v>
      </c>
      <c r="BA2827" t="s"/>
      <c r="BB2827" t="n">
        <v>286850</v>
      </c>
      <c r="BC2827" t="n">
        <v>98.8179901242256</v>
      </c>
      <c r="BD2827" t="n">
        <v>8.04216656596819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95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3931</v>
      </c>
      <c r="F2828" t="n">
        <v>854230</v>
      </c>
      <c r="G2828" t="s">
        <v>74</v>
      </c>
      <c r="H2828" t="s">
        <v>75</v>
      </c>
      <c r="I2828" t="s"/>
      <c r="J2828" t="s">
        <v>76</v>
      </c>
      <c r="K2828" t="n">
        <v>9856.780000000001</v>
      </c>
      <c r="L2828" t="s">
        <v>77</v>
      </c>
      <c r="M2828" t="s"/>
      <c r="N2828" t="s">
        <v>3941</v>
      </c>
      <c r="O2828" t="s">
        <v>79</v>
      </c>
      <c r="P2828" t="s">
        <v>3932</v>
      </c>
      <c r="Q2828" t="s"/>
      <c r="R2828" t="s">
        <v>168</v>
      </c>
      <c r="S2828" t="s">
        <v>3958</v>
      </c>
      <c r="T2828" t="s">
        <v>82</v>
      </c>
      <c r="U2828" t="s">
        <v>83</v>
      </c>
      <c r="V2828" t="s">
        <v>84</v>
      </c>
      <c r="W2828" t="s">
        <v>105</v>
      </c>
      <c r="X2828" t="s"/>
      <c r="Y2828" t="s">
        <v>86</v>
      </c>
      <c r="Z2828">
        <f>HYPERLINK("https://hotelmonitor-cachepage.eclerx.com/savepage/tk_1544250191058458_sr_2150.html","info")</f>
        <v/>
      </c>
      <c r="AA2828" t="n">
        <v>156362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166</v>
      </c>
      <c r="AQ2828" t="s">
        <v>91</v>
      </c>
      <c r="AR2828" t="s">
        <v>92</v>
      </c>
      <c r="AS2828" t="s"/>
      <c r="AT2828" t="s">
        <v>93</v>
      </c>
      <c r="AU2828" t="s"/>
      <c r="AV2828" t="s"/>
      <c r="AW2828" t="s"/>
      <c r="AX2828" t="s"/>
      <c r="AY2828" t="n">
        <v>1803192</v>
      </c>
      <c r="AZ2828" t="s">
        <v>3933</v>
      </c>
      <c r="BA2828" t="s"/>
      <c r="BB2828" t="n">
        <v>286850</v>
      </c>
      <c r="BC2828" t="n">
        <v>98.8179901242256</v>
      </c>
      <c r="BD2828" t="n">
        <v>8.04216656596819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95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3931</v>
      </c>
      <c r="F2829" t="n">
        <v>854230</v>
      </c>
      <c r="G2829" t="s">
        <v>74</v>
      </c>
      <c r="H2829" t="s">
        <v>75</v>
      </c>
      <c r="I2829" t="s"/>
      <c r="J2829" t="s">
        <v>76</v>
      </c>
      <c r="K2829" t="n">
        <v>10084.25</v>
      </c>
      <c r="L2829" t="s">
        <v>77</v>
      </c>
      <c r="M2829" t="s"/>
      <c r="N2829" t="s">
        <v>3941</v>
      </c>
      <c r="O2829" t="s">
        <v>79</v>
      </c>
      <c r="P2829" t="s">
        <v>3932</v>
      </c>
      <c r="Q2829" t="s"/>
      <c r="R2829" t="s">
        <v>168</v>
      </c>
      <c r="S2829" t="s">
        <v>3959</v>
      </c>
      <c r="T2829" t="s">
        <v>82</v>
      </c>
      <c r="U2829" t="s">
        <v>83</v>
      </c>
      <c r="V2829" t="s">
        <v>84</v>
      </c>
      <c r="W2829" t="s">
        <v>105</v>
      </c>
      <c r="X2829" t="s"/>
      <c r="Y2829" t="s">
        <v>86</v>
      </c>
      <c r="Z2829">
        <f>HYPERLINK("https://hotelmonitor-cachepage.eclerx.com/savepage/tk_1544250191058458_sr_2150.html","info")</f>
        <v/>
      </c>
      <c r="AA2829" t="n">
        <v>156362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89</v>
      </c>
      <c r="AO2829" t="s">
        <v>3960</v>
      </c>
      <c r="AP2829" t="n">
        <v>166</v>
      </c>
      <c r="AQ2829" t="s">
        <v>91</v>
      </c>
      <c r="AR2829" t="s">
        <v>92</v>
      </c>
      <c r="AS2829" t="s"/>
      <c r="AT2829" t="s">
        <v>93</v>
      </c>
      <c r="AU2829" t="s"/>
      <c r="AV2829" t="s"/>
      <c r="AW2829" t="s"/>
      <c r="AX2829" t="s"/>
      <c r="AY2829" t="n">
        <v>1803192</v>
      </c>
      <c r="AZ2829" t="s">
        <v>3933</v>
      </c>
      <c r="BA2829" t="s"/>
      <c r="BB2829" t="n">
        <v>286850</v>
      </c>
      <c r="BC2829" t="n">
        <v>98.8179901242256</v>
      </c>
      <c r="BD2829" t="n">
        <v>8.04216656596819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95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3961</v>
      </c>
      <c r="F2830" t="n">
        <v>6772779</v>
      </c>
      <c r="G2830" t="s">
        <v>74</v>
      </c>
      <c r="H2830" t="s">
        <v>75</v>
      </c>
      <c r="I2830" t="s"/>
      <c r="J2830" t="s">
        <v>76</v>
      </c>
      <c r="K2830" t="n">
        <v>1569.06</v>
      </c>
      <c r="L2830" t="s">
        <v>77</v>
      </c>
      <c r="M2830" t="s"/>
      <c r="N2830" t="s">
        <v>3962</v>
      </c>
      <c r="O2830" t="s">
        <v>79</v>
      </c>
      <c r="P2830" t="s">
        <v>3961</v>
      </c>
      <c r="Q2830" t="s"/>
      <c r="R2830" t="s">
        <v>80</v>
      </c>
      <c r="S2830" t="s">
        <v>3963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>
        <f>HYPERLINK("https://hotelmonitor-cachepage.eclerx.com/savepage/tk_15442500632864344_sr_2150.html","info")</f>
        <v/>
      </c>
      <c r="AA2830" t="n">
        <v>126249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89</v>
      </c>
      <c r="AO2830" t="s">
        <v>3964</v>
      </c>
      <c r="AP2830" t="n">
        <v>96</v>
      </c>
      <c r="AQ2830" t="s">
        <v>91</v>
      </c>
      <c r="AR2830" t="s">
        <v>71</v>
      </c>
      <c r="AS2830" t="s"/>
      <c r="AT2830" t="s">
        <v>93</v>
      </c>
      <c r="AU2830" t="s"/>
      <c r="AV2830" t="s"/>
      <c r="AW2830" t="s"/>
      <c r="AX2830" t="s"/>
      <c r="AY2830" t="n">
        <v>754757</v>
      </c>
      <c r="AZ2830" t="s">
        <v>3965</v>
      </c>
      <c r="BA2830" t="s"/>
      <c r="BB2830" t="n">
        <v>103947</v>
      </c>
      <c r="BC2830" t="n">
        <v>98.812225</v>
      </c>
      <c r="BD2830" t="n">
        <v>8.046488889000001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95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3961</v>
      </c>
      <c r="F2831" t="n">
        <v>6772779</v>
      </c>
      <c r="G2831" t="s">
        <v>74</v>
      </c>
      <c r="H2831" t="s">
        <v>75</v>
      </c>
      <c r="I2831" t="s"/>
      <c r="J2831" t="s">
        <v>76</v>
      </c>
      <c r="K2831" t="n">
        <v>1569.06</v>
      </c>
      <c r="L2831" t="s">
        <v>77</v>
      </c>
      <c r="M2831" t="s"/>
      <c r="N2831" t="s">
        <v>3962</v>
      </c>
      <c r="O2831" t="s">
        <v>79</v>
      </c>
      <c r="P2831" t="s">
        <v>3961</v>
      </c>
      <c r="Q2831" t="s"/>
      <c r="R2831" t="s">
        <v>80</v>
      </c>
      <c r="S2831" t="s">
        <v>3963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>
        <f>HYPERLINK("https://hotelmonitor-cachepage.eclerx.com/savepage/tk_15442500632864344_sr_2150.html","info")</f>
        <v/>
      </c>
      <c r="AA2831" t="n">
        <v>126249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89</v>
      </c>
      <c r="AO2831" t="s">
        <v>3964</v>
      </c>
      <c r="AP2831" t="n">
        <v>96</v>
      </c>
      <c r="AQ2831" t="s">
        <v>91</v>
      </c>
      <c r="AR2831" t="s">
        <v>261</v>
      </c>
      <c r="AS2831" t="s"/>
      <c r="AT2831" t="s">
        <v>93</v>
      </c>
      <c r="AU2831" t="s"/>
      <c r="AV2831" t="s"/>
      <c r="AW2831" t="s"/>
      <c r="AX2831" t="s"/>
      <c r="AY2831" t="n">
        <v>754757</v>
      </c>
      <c r="AZ2831" t="s">
        <v>3965</v>
      </c>
      <c r="BA2831" t="s"/>
      <c r="BB2831" t="n">
        <v>103947</v>
      </c>
      <c r="BC2831" t="n">
        <v>98.812225</v>
      </c>
      <c r="BD2831" t="n">
        <v>8.046488889000001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95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3961</v>
      </c>
      <c r="F2832" t="n">
        <v>6772779</v>
      </c>
      <c r="G2832" t="s">
        <v>74</v>
      </c>
      <c r="H2832" t="s">
        <v>75</v>
      </c>
      <c r="I2832" t="s"/>
      <c r="J2832" t="s">
        <v>76</v>
      </c>
      <c r="K2832" t="n">
        <v>1684.92</v>
      </c>
      <c r="L2832" t="s">
        <v>77</v>
      </c>
      <c r="M2832" t="s"/>
      <c r="N2832" t="s">
        <v>3962</v>
      </c>
      <c r="O2832" t="s">
        <v>79</v>
      </c>
      <c r="P2832" t="s">
        <v>3961</v>
      </c>
      <c r="Q2832" t="s"/>
      <c r="R2832" t="s">
        <v>80</v>
      </c>
      <c r="S2832" t="s">
        <v>109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>
        <f>HYPERLINK("https://hotelmonitor-cachepage.eclerx.com/savepage/tk_15442500632864344_sr_2150.html","info")</f>
        <v/>
      </c>
      <c r="AA2832" t="n">
        <v>126249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89</v>
      </c>
      <c r="AO2832" t="s">
        <v>802</v>
      </c>
      <c r="AP2832" t="n">
        <v>96</v>
      </c>
      <c r="AQ2832" t="s">
        <v>91</v>
      </c>
      <c r="AR2832" t="s">
        <v>92</v>
      </c>
      <c r="AS2832" t="s"/>
      <c r="AT2832" t="s">
        <v>93</v>
      </c>
      <c r="AU2832" t="s"/>
      <c r="AV2832" t="s"/>
      <c r="AW2832" t="s"/>
      <c r="AX2832" t="s"/>
      <c r="AY2832" t="n">
        <v>754757</v>
      </c>
      <c r="AZ2832" t="s">
        <v>3965</v>
      </c>
      <c r="BA2832" t="s"/>
      <c r="BB2832" t="n">
        <v>103947</v>
      </c>
      <c r="BC2832" t="n">
        <v>98.812225</v>
      </c>
      <c r="BD2832" t="n">
        <v>8.046488889000001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95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3961</v>
      </c>
      <c r="F2833" t="n">
        <v>6772779</v>
      </c>
      <c r="G2833" t="s">
        <v>74</v>
      </c>
      <c r="H2833" t="s">
        <v>75</v>
      </c>
      <c r="I2833" t="s"/>
      <c r="J2833" t="s">
        <v>76</v>
      </c>
      <c r="K2833" t="n">
        <v>1704.85</v>
      </c>
      <c r="L2833" t="s">
        <v>77</v>
      </c>
      <c r="M2833" t="s"/>
      <c r="N2833" t="s">
        <v>3962</v>
      </c>
      <c r="O2833" t="s">
        <v>79</v>
      </c>
      <c r="P2833" t="s">
        <v>3961</v>
      </c>
      <c r="Q2833" t="s"/>
      <c r="R2833" t="s">
        <v>80</v>
      </c>
      <c r="S2833" t="s">
        <v>3966</v>
      </c>
      <c r="T2833" t="s">
        <v>82</v>
      </c>
      <c r="U2833" t="s">
        <v>83</v>
      </c>
      <c r="V2833" t="s">
        <v>84</v>
      </c>
      <c r="W2833" t="s">
        <v>105</v>
      </c>
      <c r="X2833" t="s"/>
      <c r="Y2833" t="s">
        <v>86</v>
      </c>
      <c r="Z2833">
        <f>HYPERLINK("https://hotelmonitor-cachepage.eclerx.com/savepage/tk_15442500632864344_sr_2150.html","info")</f>
        <v/>
      </c>
      <c r="AA2833" t="n">
        <v>126249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89</v>
      </c>
      <c r="AO2833" t="s">
        <v>3967</v>
      </c>
      <c r="AP2833" t="n">
        <v>96</v>
      </c>
      <c r="AQ2833" t="s">
        <v>91</v>
      </c>
      <c r="AR2833" t="s">
        <v>71</v>
      </c>
      <c r="AS2833" t="s"/>
      <c r="AT2833" t="s">
        <v>93</v>
      </c>
      <c r="AU2833" t="s"/>
      <c r="AV2833" t="s"/>
      <c r="AW2833" t="s"/>
      <c r="AX2833" t="s"/>
      <c r="AY2833" t="n">
        <v>754757</v>
      </c>
      <c r="AZ2833" t="s">
        <v>3965</v>
      </c>
      <c r="BA2833" t="s"/>
      <c r="BB2833" t="n">
        <v>103947</v>
      </c>
      <c r="BC2833" t="n">
        <v>98.812225</v>
      </c>
      <c r="BD2833" t="n">
        <v>8.046488889000001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95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3961</v>
      </c>
      <c r="F2834" t="n">
        <v>6772779</v>
      </c>
      <c r="G2834" t="s">
        <v>74</v>
      </c>
      <c r="H2834" t="s">
        <v>75</v>
      </c>
      <c r="I2834" t="s"/>
      <c r="J2834" t="s">
        <v>76</v>
      </c>
      <c r="K2834" t="n">
        <v>1704.85</v>
      </c>
      <c r="L2834" t="s">
        <v>77</v>
      </c>
      <c r="M2834" t="s"/>
      <c r="N2834" t="s">
        <v>3968</v>
      </c>
      <c r="O2834" t="s">
        <v>79</v>
      </c>
      <c r="P2834" t="s">
        <v>3961</v>
      </c>
      <c r="Q2834" t="s"/>
      <c r="R2834" t="s">
        <v>80</v>
      </c>
      <c r="S2834" t="s">
        <v>3966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HYPERLINK("https://hotelmonitor-cachepage.eclerx.com/savepage/tk_15442500632864344_sr_2150.html","info")</f>
        <v/>
      </c>
      <c r="AA2834" t="n">
        <v>126249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89</v>
      </c>
      <c r="AO2834" t="s">
        <v>3969</v>
      </c>
      <c r="AP2834" t="n">
        <v>96</v>
      </c>
      <c r="AQ2834" t="s">
        <v>91</v>
      </c>
      <c r="AR2834" t="s">
        <v>71</v>
      </c>
      <c r="AS2834" t="s"/>
      <c r="AT2834" t="s">
        <v>93</v>
      </c>
      <c r="AU2834" t="s"/>
      <c r="AV2834" t="s"/>
      <c r="AW2834" t="s"/>
      <c r="AX2834" t="s"/>
      <c r="AY2834" t="n">
        <v>754757</v>
      </c>
      <c r="AZ2834" t="s">
        <v>3965</v>
      </c>
      <c r="BA2834" t="s"/>
      <c r="BB2834" t="n">
        <v>103947</v>
      </c>
      <c r="BC2834" t="n">
        <v>98.812225</v>
      </c>
      <c r="BD2834" t="n">
        <v>8.046488889000001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95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3961</v>
      </c>
      <c r="F2835" t="n">
        <v>6772779</v>
      </c>
      <c r="G2835" t="s">
        <v>74</v>
      </c>
      <c r="H2835" t="s">
        <v>75</v>
      </c>
      <c r="I2835" t="s"/>
      <c r="J2835" t="s">
        <v>76</v>
      </c>
      <c r="K2835" t="n">
        <v>1704.85</v>
      </c>
      <c r="L2835" t="s">
        <v>77</v>
      </c>
      <c r="M2835" t="s"/>
      <c r="N2835" t="s">
        <v>3962</v>
      </c>
      <c r="O2835" t="s">
        <v>79</v>
      </c>
      <c r="P2835" t="s">
        <v>3961</v>
      </c>
      <c r="Q2835" t="s"/>
      <c r="R2835" t="s">
        <v>80</v>
      </c>
      <c r="S2835" t="s">
        <v>3966</v>
      </c>
      <c r="T2835" t="s">
        <v>82</v>
      </c>
      <c r="U2835" t="s">
        <v>83</v>
      </c>
      <c r="V2835" t="s">
        <v>84</v>
      </c>
      <c r="W2835" t="s">
        <v>105</v>
      </c>
      <c r="X2835" t="s"/>
      <c r="Y2835" t="s">
        <v>86</v>
      </c>
      <c r="Z2835">
        <f>HYPERLINK("https://hotelmonitor-cachepage.eclerx.com/savepage/tk_15442500632864344_sr_2150.html","info")</f>
        <v/>
      </c>
      <c r="AA2835" t="n">
        <v>126249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89</v>
      </c>
      <c r="AO2835" t="s">
        <v>3967</v>
      </c>
      <c r="AP2835" t="n">
        <v>96</v>
      </c>
      <c r="AQ2835" t="s">
        <v>91</v>
      </c>
      <c r="AR2835" t="s">
        <v>261</v>
      </c>
      <c r="AS2835" t="s"/>
      <c r="AT2835" t="s">
        <v>93</v>
      </c>
      <c r="AU2835" t="s"/>
      <c r="AV2835" t="s"/>
      <c r="AW2835" t="s"/>
      <c r="AX2835" t="s"/>
      <c r="AY2835" t="n">
        <v>754757</v>
      </c>
      <c r="AZ2835" t="s">
        <v>3965</v>
      </c>
      <c r="BA2835" t="s"/>
      <c r="BB2835" t="n">
        <v>103947</v>
      </c>
      <c r="BC2835" t="n">
        <v>98.812225</v>
      </c>
      <c r="BD2835" t="n">
        <v>8.046488889000001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95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3961</v>
      </c>
      <c r="F2836" t="n">
        <v>6772779</v>
      </c>
      <c r="G2836" t="s">
        <v>74</v>
      </c>
      <c r="H2836" t="s">
        <v>75</v>
      </c>
      <c r="I2836" t="s"/>
      <c r="J2836" t="s">
        <v>76</v>
      </c>
      <c r="K2836" t="n">
        <v>1704.85</v>
      </c>
      <c r="L2836" t="s">
        <v>77</v>
      </c>
      <c r="M2836" t="s"/>
      <c r="N2836" t="s">
        <v>3968</v>
      </c>
      <c r="O2836" t="s">
        <v>79</v>
      </c>
      <c r="P2836" t="s">
        <v>3961</v>
      </c>
      <c r="Q2836" t="s"/>
      <c r="R2836" t="s">
        <v>80</v>
      </c>
      <c r="S2836" t="s">
        <v>3966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HYPERLINK("https://hotelmonitor-cachepage.eclerx.com/savepage/tk_15442500632864344_sr_2150.html","info")</f>
        <v/>
      </c>
      <c r="AA2836" t="n">
        <v>126249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89</v>
      </c>
      <c r="AO2836" t="s">
        <v>3969</v>
      </c>
      <c r="AP2836" t="n">
        <v>96</v>
      </c>
      <c r="AQ2836" t="s">
        <v>91</v>
      </c>
      <c r="AR2836" t="s">
        <v>261</v>
      </c>
      <c r="AS2836" t="s"/>
      <c r="AT2836" t="s">
        <v>93</v>
      </c>
      <c r="AU2836" t="s"/>
      <c r="AV2836" t="s"/>
      <c r="AW2836" t="s"/>
      <c r="AX2836" t="s"/>
      <c r="AY2836" t="n">
        <v>754757</v>
      </c>
      <c r="AZ2836" t="s">
        <v>3965</v>
      </c>
      <c r="BA2836" t="s"/>
      <c r="BB2836" t="n">
        <v>103947</v>
      </c>
      <c r="BC2836" t="n">
        <v>98.812225</v>
      </c>
      <c r="BD2836" t="n">
        <v>8.046488889000001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95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3961</v>
      </c>
      <c r="F2837" t="n">
        <v>6772779</v>
      </c>
      <c r="G2837" t="s">
        <v>74</v>
      </c>
      <c r="H2837" t="s">
        <v>75</v>
      </c>
      <c r="I2837" t="s"/>
      <c r="J2837" t="s">
        <v>76</v>
      </c>
      <c r="K2837" t="n">
        <v>1811.28</v>
      </c>
      <c r="L2837" t="s">
        <v>77</v>
      </c>
      <c r="M2837" t="s"/>
      <c r="N2837" t="s">
        <v>3962</v>
      </c>
      <c r="O2837" t="s">
        <v>79</v>
      </c>
      <c r="P2837" t="s">
        <v>3961</v>
      </c>
      <c r="Q2837" t="s"/>
      <c r="R2837" t="s">
        <v>80</v>
      </c>
      <c r="S2837" t="s">
        <v>3970</v>
      </c>
      <c r="T2837" t="s">
        <v>82</v>
      </c>
      <c r="U2837" t="s">
        <v>83</v>
      </c>
      <c r="V2837" t="s">
        <v>84</v>
      </c>
      <c r="W2837" t="s">
        <v>105</v>
      </c>
      <c r="X2837" t="s"/>
      <c r="Y2837" t="s">
        <v>86</v>
      </c>
      <c r="Z2837">
        <f>HYPERLINK("https://hotelmonitor-cachepage.eclerx.com/savepage/tk_15442500632864344_sr_2150.html","info")</f>
        <v/>
      </c>
      <c r="AA2837" t="n">
        <v>126249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89</v>
      </c>
      <c r="AO2837" t="s">
        <v>3255</v>
      </c>
      <c r="AP2837" t="n">
        <v>96</v>
      </c>
      <c r="AQ2837" t="s">
        <v>91</v>
      </c>
      <c r="AR2837" t="s">
        <v>92</v>
      </c>
      <c r="AS2837" t="s"/>
      <c r="AT2837" t="s">
        <v>93</v>
      </c>
      <c r="AU2837" t="s"/>
      <c r="AV2837" t="s"/>
      <c r="AW2837" t="s"/>
      <c r="AX2837" t="s"/>
      <c r="AY2837" t="n">
        <v>754757</v>
      </c>
      <c r="AZ2837" t="s">
        <v>3965</v>
      </c>
      <c r="BA2837" t="s"/>
      <c r="BB2837" t="n">
        <v>103947</v>
      </c>
      <c r="BC2837" t="n">
        <v>98.812225</v>
      </c>
      <c r="BD2837" t="n">
        <v>8.046488889000001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95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3961</v>
      </c>
      <c r="F2838" t="n">
        <v>6772779</v>
      </c>
      <c r="G2838" t="s">
        <v>74</v>
      </c>
      <c r="H2838" t="s">
        <v>75</v>
      </c>
      <c r="I2838" t="s"/>
      <c r="J2838" t="s">
        <v>76</v>
      </c>
      <c r="K2838" t="n">
        <v>1811.28</v>
      </c>
      <c r="L2838" t="s">
        <v>77</v>
      </c>
      <c r="M2838" t="s"/>
      <c r="N2838" t="s">
        <v>3968</v>
      </c>
      <c r="O2838" t="s">
        <v>79</v>
      </c>
      <c r="P2838" t="s">
        <v>3961</v>
      </c>
      <c r="Q2838" t="s"/>
      <c r="R2838" t="s">
        <v>80</v>
      </c>
      <c r="S2838" t="s">
        <v>3970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>
        <f>HYPERLINK("https://hotelmonitor-cachepage.eclerx.com/savepage/tk_15442500632864344_sr_2150.html","info")</f>
        <v/>
      </c>
      <c r="AA2838" t="n">
        <v>126249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89</v>
      </c>
      <c r="AO2838" t="s">
        <v>793</v>
      </c>
      <c r="AP2838" t="n">
        <v>96</v>
      </c>
      <c r="AQ2838" t="s">
        <v>91</v>
      </c>
      <c r="AR2838" t="s">
        <v>92</v>
      </c>
      <c r="AS2838" t="s"/>
      <c r="AT2838" t="s">
        <v>93</v>
      </c>
      <c r="AU2838" t="s"/>
      <c r="AV2838" t="s"/>
      <c r="AW2838" t="s"/>
      <c r="AX2838" t="s"/>
      <c r="AY2838" t="n">
        <v>754757</v>
      </c>
      <c r="AZ2838" t="s">
        <v>3965</v>
      </c>
      <c r="BA2838" t="s"/>
      <c r="BB2838" t="n">
        <v>103947</v>
      </c>
      <c r="BC2838" t="n">
        <v>98.812225</v>
      </c>
      <c r="BD2838" t="n">
        <v>8.046488889000001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95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3961</v>
      </c>
      <c r="F2839" t="n">
        <v>6772779</v>
      </c>
      <c r="G2839" t="s">
        <v>74</v>
      </c>
      <c r="H2839" t="s">
        <v>75</v>
      </c>
      <c r="I2839" t="s"/>
      <c r="J2839" t="s">
        <v>76</v>
      </c>
      <c r="K2839" t="n">
        <v>1823.79</v>
      </c>
      <c r="L2839" t="s">
        <v>77</v>
      </c>
      <c r="M2839" t="s"/>
      <c r="N2839" t="s">
        <v>3968</v>
      </c>
      <c r="O2839" t="s">
        <v>79</v>
      </c>
      <c r="P2839" t="s">
        <v>3961</v>
      </c>
      <c r="Q2839" t="s"/>
      <c r="R2839" t="s">
        <v>80</v>
      </c>
      <c r="S2839" t="s">
        <v>3971</v>
      </c>
      <c r="T2839" t="s">
        <v>82</v>
      </c>
      <c r="U2839" t="s">
        <v>83</v>
      </c>
      <c r="V2839" t="s">
        <v>84</v>
      </c>
      <c r="W2839" t="s">
        <v>105</v>
      </c>
      <c r="X2839" t="s"/>
      <c r="Y2839" t="s">
        <v>86</v>
      </c>
      <c r="Z2839">
        <f>HYPERLINK("https://hotelmonitor-cachepage.eclerx.com/savepage/tk_15442500632864344_sr_2150.html","info")</f>
        <v/>
      </c>
      <c r="AA2839" t="n">
        <v>126249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89</v>
      </c>
      <c r="AO2839" t="s">
        <v>3972</v>
      </c>
      <c r="AP2839" t="n">
        <v>96</v>
      </c>
      <c r="AQ2839" t="s">
        <v>91</v>
      </c>
      <c r="AR2839" t="s">
        <v>71</v>
      </c>
      <c r="AS2839" t="s"/>
      <c r="AT2839" t="s">
        <v>93</v>
      </c>
      <c r="AU2839" t="s"/>
      <c r="AV2839" t="s"/>
      <c r="AW2839" t="s"/>
      <c r="AX2839" t="s"/>
      <c r="AY2839" t="n">
        <v>754757</v>
      </c>
      <c r="AZ2839" t="s">
        <v>3965</v>
      </c>
      <c r="BA2839" t="s"/>
      <c r="BB2839" t="n">
        <v>103947</v>
      </c>
      <c r="BC2839" t="n">
        <v>98.812225</v>
      </c>
      <c r="BD2839" t="n">
        <v>8.046488889000001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95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3961</v>
      </c>
      <c r="F2840" t="n">
        <v>6772779</v>
      </c>
      <c r="G2840" t="s">
        <v>74</v>
      </c>
      <c r="H2840" t="s">
        <v>75</v>
      </c>
      <c r="I2840" t="s"/>
      <c r="J2840" t="s">
        <v>76</v>
      </c>
      <c r="K2840" t="n">
        <v>1823.79</v>
      </c>
      <c r="L2840" t="s">
        <v>77</v>
      </c>
      <c r="M2840" t="s"/>
      <c r="N2840" t="s">
        <v>3968</v>
      </c>
      <c r="O2840" t="s">
        <v>79</v>
      </c>
      <c r="P2840" t="s">
        <v>3961</v>
      </c>
      <c r="Q2840" t="s"/>
      <c r="R2840" t="s">
        <v>80</v>
      </c>
      <c r="S2840" t="s">
        <v>3971</v>
      </c>
      <c r="T2840" t="s">
        <v>82</v>
      </c>
      <c r="U2840" t="s">
        <v>83</v>
      </c>
      <c r="V2840" t="s">
        <v>84</v>
      </c>
      <c r="W2840" t="s">
        <v>105</v>
      </c>
      <c r="X2840" t="s"/>
      <c r="Y2840" t="s">
        <v>86</v>
      </c>
      <c r="Z2840">
        <f>HYPERLINK("https://hotelmonitor-cachepage.eclerx.com/savepage/tk_15442500632864344_sr_2150.html","info")</f>
        <v/>
      </c>
      <c r="AA2840" t="n">
        <v>126249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89</v>
      </c>
      <c r="AO2840" t="s">
        <v>3972</v>
      </c>
      <c r="AP2840" t="n">
        <v>96</v>
      </c>
      <c r="AQ2840" t="s">
        <v>91</v>
      </c>
      <c r="AR2840" t="s">
        <v>261</v>
      </c>
      <c r="AS2840" t="s"/>
      <c r="AT2840" t="s">
        <v>93</v>
      </c>
      <c r="AU2840" t="s"/>
      <c r="AV2840" t="s"/>
      <c r="AW2840" t="s"/>
      <c r="AX2840" t="s"/>
      <c r="AY2840" t="n">
        <v>754757</v>
      </c>
      <c r="AZ2840" t="s">
        <v>3965</v>
      </c>
      <c r="BA2840" t="s"/>
      <c r="BB2840" t="n">
        <v>103947</v>
      </c>
      <c r="BC2840" t="n">
        <v>98.812225</v>
      </c>
      <c r="BD2840" t="n">
        <v>8.046488889000001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95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3961</v>
      </c>
      <c r="F2841" t="n">
        <v>6772779</v>
      </c>
      <c r="G2841" t="s">
        <v>74</v>
      </c>
      <c r="H2841" t="s">
        <v>75</v>
      </c>
      <c r="I2841" t="s"/>
      <c r="J2841" t="s">
        <v>76</v>
      </c>
      <c r="K2841" t="n">
        <v>1937.66</v>
      </c>
      <c r="L2841" t="s">
        <v>77</v>
      </c>
      <c r="M2841" t="s"/>
      <c r="N2841" t="s">
        <v>3968</v>
      </c>
      <c r="O2841" t="s">
        <v>79</v>
      </c>
      <c r="P2841" t="s">
        <v>3961</v>
      </c>
      <c r="Q2841" t="s"/>
      <c r="R2841" t="s">
        <v>80</v>
      </c>
      <c r="S2841" t="s">
        <v>1046</v>
      </c>
      <c r="T2841" t="s">
        <v>82</v>
      </c>
      <c r="U2841" t="s">
        <v>83</v>
      </c>
      <c r="V2841" t="s">
        <v>84</v>
      </c>
      <c r="W2841" t="s">
        <v>105</v>
      </c>
      <c r="X2841" t="s"/>
      <c r="Y2841" t="s">
        <v>86</v>
      </c>
      <c r="Z2841">
        <f>HYPERLINK("https://hotelmonitor-cachepage.eclerx.com/savepage/tk_15442500632864344_sr_2150.html","info")</f>
        <v/>
      </c>
      <c r="AA2841" t="n">
        <v>126249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89</v>
      </c>
      <c r="AO2841" t="s">
        <v>3098</v>
      </c>
      <c r="AP2841" t="n">
        <v>96</v>
      </c>
      <c r="AQ2841" t="s">
        <v>91</v>
      </c>
      <c r="AR2841" t="s">
        <v>92</v>
      </c>
      <c r="AS2841" t="s"/>
      <c r="AT2841" t="s">
        <v>93</v>
      </c>
      <c r="AU2841" t="s"/>
      <c r="AV2841" t="s"/>
      <c r="AW2841" t="s"/>
      <c r="AX2841" t="s"/>
      <c r="AY2841" t="n">
        <v>754757</v>
      </c>
      <c r="AZ2841" t="s">
        <v>3965</v>
      </c>
      <c r="BA2841" t="s"/>
      <c r="BB2841" t="n">
        <v>103947</v>
      </c>
      <c r="BC2841" t="n">
        <v>98.812225</v>
      </c>
      <c r="BD2841" t="n">
        <v>8.046488889000001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95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3961</v>
      </c>
      <c r="F2842" t="n">
        <v>6772779</v>
      </c>
      <c r="G2842" t="s">
        <v>74</v>
      </c>
      <c r="H2842" t="s">
        <v>75</v>
      </c>
      <c r="I2842" t="s"/>
      <c r="J2842" t="s">
        <v>76</v>
      </c>
      <c r="K2842" t="n">
        <v>3369.84</v>
      </c>
      <c r="L2842" t="s">
        <v>77</v>
      </c>
      <c r="M2842" t="s"/>
      <c r="N2842" t="s">
        <v>3962</v>
      </c>
      <c r="O2842" t="s">
        <v>79</v>
      </c>
      <c r="P2842" t="s">
        <v>3961</v>
      </c>
      <c r="Q2842" t="s"/>
      <c r="R2842" t="s">
        <v>80</v>
      </c>
      <c r="S2842" t="s">
        <v>3973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HYPERLINK("https://hotelmonitor-cachepage.eclerx.com/savepage/tk_15442500632864344_sr_2150.html","info")</f>
        <v/>
      </c>
      <c r="AA2842" t="n">
        <v>126249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89</v>
      </c>
      <c r="AO2842" t="s">
        <v>97</v>
      </c>
      <c r="AP2842" t="n">
        <v>96</v>
      </c>
      <c r="AQ2842" t="s">
        <v>91</v>
      </c>
      <c r="AR2842" t="s">
        <v>92</v>
      </c>
      <c r="AS2842" t="s"/>
      <c r="AT2842" t="s">
        <v>93</v>
      </c>
      <c r="AU2842" t="s"/>
      <c r="AV2842" t="s"/>
      <c r="AW2842" t="s"/>
      <c r="AX2842" t="s"/>
      <c r="AY2842" t="n">
        <v>754757</v>
      </c>
      <c r="AZ2842" t="s">
        <v>3965</v>
      </c>
      <c r="BA2842" t="s"/>
      <c r="BB2842" t="n">
        <v>103947</v>
      </c>
      <c r="BC2842" t="n">
        <v>98.812225</v>
      </c>
      <c r="BD2842" t="n">
        <v>8.046488889000001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95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3961</v>
      </c>
      <c r="F2843" t="n">
        <v>6772779</v>
      </c>
      <c r="G2843" t="s">
        <v>74</v>
      </c>
      <c r="H2843" t="s">
        <v>75</v>
      </c>
      <c r="I2843" t="s"/>
      <c r="J2843" t="s">
        <v>76</v>
      </c>
      <c r="K2843" t="n">
        <v>3622.58</v>
      </c>
      <c r="L2843" t="s">
        <v>77</v>
      </c>
      <c r="M2843" t="s"/>
      <c r="N2843" t="s">
        <v>3962</v>
      </c>
      <c r="O2843" t="s">
        <v>79</v>
      </c>
      <c r="P2843" t="s">
        <v>3961</v>
      </c>
      <c r="Q2843" t="s"/>
      <c r="R2843" t="s">
        <v>80</v>
      </c>
      <c r="S2843" t="s">
        <v>3974</v>
      </c>
      <c r="T2843" t="s">
        <v>82</v>
      </c>
      <c r="U2843" t="s">
        <v>83</v>
      </c>
      <c r="V2843" t="s">
        <v>84</v>
      </c>
      <c r="W2843" t="s">
        <v>105</v>
      </c>
      <c r="X2843" t="s"/>
      <c r="Y2843" t="s">
        <v>86</v>
      </c>
      <c r="Z2843">
        <f>HYPERLINK("https://hotelmonitor-cachepage.eclerx.com/savepage/tk_15442500632864344_sr_2150.html","info")</f>
        <v/>
      </c>
      <c r="AA2843" t="n">
        <v>126249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89</v>
      </c>
      <c r="AO2843" t="s">
        <v>310</v>
      </c>
      <c r="AP2843" t="n">
        <v>96</v>
      </c>
      <c r="AQ2843" t="s">
        <v>91</v>
      </c>
      <c r="AR2843" t="s">
        <v>92</v>
      </c>
      <c r="AS2843" t="s"/>
      <c r="AT2843" t="s">
        <v>93</v>
      </c>
      <c r="AU2843" t="s"/>
      <c r="AV2843" t="s"/>
      <c r="AW2843" t="s"/>
      <c r="AX2843" t="s"/>
      <c r="AY2843" t="n">
        <v>754757</v>
      </c>
      <c r="AZ2843" t="s">
        <v>3965</v>
      </c>
      <c r="BA2843" t="s"/>
      <c r="BB2843" t="n">
        <v>103947</v>
      </c>
      <c r="BC2843" t="n">
        <v>98.812225</v>
      </c>
      <c r="BD2843" t="n">
        <v>8.046488889000001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95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3961</v>
      </c>
      <c r="F2844" t="n">
        <v>6772779</v>
      </c>
      <c r="G2844" t="s">
        <v>74</v>
      </c>
      <c r="H2844" t="s">
        <v>75</v>
      </c>
      <c r="I2844" t="s"/>
      <c r="J2844" t="s">
        <v>76</v>
      </c>
      <c r="K2844" t="n">
        <v>3622.58</v>
      </c>
      <c r="L2844" t="s">
        <v>77</v>
      </c>
      <c r="M2844" t="s"/>
      <c r="N2844" t="s">
        <v>3968</v>
      </c>
      <c r="O2844" t="s">
        <v>79</v>
      </c>
      <c r="P2844" t="s">
        <v>3961</v>
      </c>
      <c r="Q2844" t="s"/>
      <c r="R2844" t="s">
        <v>80</v>
      </c>
      <c r="S2844" t="s">
        <v>3974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>
        <f>HYPERLINK("https://hotelmonitor-cachepage.eclerx.com/savepage/tk_15442500632864344_sr_2150.html","info")</f>
        <v/>
      </c>
      <c r="AA2844" t="n">
        <v>126249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89</v>
      </c>
      <c r="AO2844" t="s">
        <v>287</v>
      </c>
      <c r="AP2844" t="n">
        <v>96</v>
      </c>
      <c r="AQ2844" t="s">
        <v>91</v>
      </c>
      <c r="AR2844" t="s">
        <v>92</v>
      </c>
      <c r="AS2844" t="s"/>
      <c r="AT2844" t="s">
        <v>93</v>
      </c>
      <c r="AU2844" t="s"/>
      <c r="AV2844" t="s"/>
      <c r="AW2844" t="s"/>
      <c r="AX2844" t="s"/>
      <c r="AY2844" t="n">
        <v>754757</v>
      </c>
      <c r="AZ2844" t="s">
        <v>3965</v>
      </c>
      <c r="BA2844" t="s"/>
      <c r="BB2844" t="n">
        <v>103947</v>
      </c>
      <c r="BC2844" t="n">
        <v>98.812225</v>
      </c>
      <c r="BD2844" t="n">
        <v>8.046488889000001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95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3961</v>
      </c>
      <c r="F2845" t="n">
        <v>6772779</v>
      </c>
      <c r="G2845" t="s">
        <v>74</v>
      </c>
      <c r="H2845" t="s">
        <v>75</v>
      </c>
      <c r="I2845" t="s"/>
      <c r="J2845" t="s">
        <v>76</v>
      </c>
      <c r="K2845" t="n">
        <v>3875.32</v>
      </c>
      <c r="L2845" t="s">
        <v>77</v>
      </c>
      <c r="M2845" t="s"/>
      <c r="N2845" t="s">
        <v>3968</v>
      </c>
      <c r="O2845" t="s">
        <v>79</v>
      </c>
      <c r="P2845" t="s">
        <v>3961</v>
      </c>
      <c r="Q2845" t="s"/>
      <c r="R2845" t="s">
        <v>80</v>
      </c>
      <c r="S2845" t="s">
        <v>3041</v>
      </c>
      <c r="T2845" t="s">
        <v>82</v>
      </c>
      <c r="U2845" t="s">
        <v>83</v>
      </c>
      <c r="V2845" t="s">
        <v>84</v>
      </c>
      <c r="W2845" t="s">
        <v>105</v>
      </c>
      <c r="X2845" t="s"/>
      <c r="Y2845" t="s">
        <v>86</v>
      </c>
      <c r="Z2845">
        <f>HYPERLINK("https://hotelmonitor-cachepage.eclerx.com/savepage/tk_15442500632864344_sr_2150.html","info")</f>
        <v/>
      </c>
      <c r="AA2845" t="n">
        <v>126249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89</v>
      </c>
      <c r="AO2845" t="s">
        <v>101</v>
      </c>
      <c r="AP2845" t="n">
        <v>96</v>
      </c>
      <c r="AQ2845" t="s">
        <v>91</v>
      </c>
      <c r="AR2845" t="s">
        <v>92</v>
      </c>
      <c r="AS2845" t="s"/>
      <c r="AT2845" t="s">
        <v>93</v>
      </c>
      <c r="AU2845" t="s"/>
      <c r="AV2845" t="s"/>
      <c r="AW2845" t="s"/>
      <c r="AX2845" t="s"/>
      <c r="AY2845" t="n">
        <v>754757</v>
      </c>
      <c r="AZ2845" t="s">
        <v>3965</v>
      </c>
      <c r="BA2845" t="s"/>
      <c r="BB2845" t="n">
        <v>103947</v>
      </c>
      <c r="BC2845" t="n">
        <v>98.812225</v>
      </c>
      <c r="BD2845" t="n">
        <v>8.046488889000001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95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3975</v>
      </c>
      <c r="F2846" t="n">
        <v>5033787</v>
      </c>
      <c r="G2846" t="s">
        <v>74</v>
      </c>
      <c r="H2846" t="s">
        <v>75</v>
      </c>
      <c r="I2846" t="s"/>
      <c r="J2846" t="s">
        <v>76</v>
      </c>
      <c r="K2846" t="n">
        <v>4342.37</v>
      </c>
      <c r="L2846" t="s">
        <v>77</v>
      </c>
      <c r="M2846" t="s"/>
      <c r="N2846" t="s">
        <v>103</v>
      </c>
      <c r="O2846" t="s">
        <v>79</v>
      </c>
      <c r="P2846" t="s">
        <v>3976</v>
      </c>
      <c r="Q2846" t="s"/>
      <c r="R2846" t="s">
        <v>148</v>
      </c>
      <c r="S2846" t="s">
        <v>3977</v>
      </c>
      <c r="T2846" t="s">
        <v>82</v>
      </c>
      <c r="U2846" t="s">
        <v>83</v>
      </c>
      <c r="V2846" t="s">
        <v>84</v>
      </c>
      <c r="W2846" t="s">
        <v>105</v>
      </c>
      <c r="X2846" t="s"/>
      <c r="Y2846" t="s">
        <v>86</v>
      </c>
      <c r="Z2846">
        <f>HYPERLINK("https://hotelmonitor-cachepage.eclerx.com/savepage/tk_15442500104357512_sr_2150.html","info")</f>
        <v/>
      </c>
      <c r="AA2846" t="n">
        <v>559301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89</v>
      </c>
      <c r="AO2846" t="s">
        <v>3978</v>
      </c>
      <c r="AP2846" t="n">
        <v>70</v>
      </c>
      <c r="AQ2846" t="s">
        <v>91</v>
      </c>
      <c r="AR2846" t="s">
        <v>71</v>
      </c>
      <c r="AS2846" t="s"/>
      <c r="AT2846" t="s">
        <v>93</v>
      </c>
      <c r="AU2846" t="s"/>
      <c r="AV2846" t="s"/>
      <c r="AW2846" t="s"/>
      <c r="AX2846" t="s"/>
      <c r="AY2846" t="n">
        <v>2994922</v>
      </c>
      <c r="AZ2846" t="s">
        <v>3979</v>
      </c>
      <c r="BA2846" t="s"/>
      <c r="BB2846" t="n">
        <v>1094465</v>
      </c>
      <c r="BC2846" t="n">
        <v>98.8266157312319</v>
      </c>
      <c r="BD2846" t="n">
        <v>8.033040241264951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95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3975</v>
      </c>
      <c r="F2847" t="n">
        <v>5033787</v>
      </c>
      <c r="G2847" t="s">
        <v>74</v>
      </c>
      <c r="H2847" t="s">
        <v>75</v>
      </c>
      <c r="I2847" t="s"/>
      <c r="J2847" t="s">
        <v>76</v>
      </c>
      <c r="K2847" t="n">
        <v>4342.37</v>
      </c>
      <c r="L2847" t="s">
        <v>77</v>
      </c>
      <c r="M2847" t="s"/>
      <c r="N2847" t="s">
        <v>103</v>
      </c>
      <c r="O2847" t="s">
        <v>79</v>
      </c>
      <c r="P2847" t="s">
        <v>3976</v>
      </c>
      <c r="Q2847" t="s"/>
      <c r="R2847" t="s">
        <v>148</v>
      </c>
      <c r="S2847" t="s">
        <v>3977</v>
      </c>
      <c r="T2847" t="s">
        <v>82</v>
      </c>
      <c r="U2847" t="s">
        <v>83</v>
      </c>
      <c r="V2847" t="s">
        <v>84</v>
      </c>
      <c r="W2847" t="s">
        <v>105</v>
      </c>
      <c r="X2847" t="s"/>
      <c r="Y2847" t="s">
        <v>86</v>
      </c>
      <c r="Z2847">
        <f>HYPERLINK("https://hotelmonitor-cachepage.eclerx.com/savepage/tk_15442500104357512_sr_2150.html","info")</f>
        <v/>
      </c>
      <c r="AA2847" t="n">
        <v>559301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89</v>
      </c>
      <c r="AO2847" t="s">
        <v>3978</v>
      </c>
      <c r="AP2847" t="n">
        <v>70</v>
      </c>
      <c r="AQ2847" t="s">
        <v>91</v>
      </c>
      <c r="AR2847" t="s">
        <v>261</v>
      </c>
      <c r="AS2847" t="s"/>
      <c r="AT2847" t="s">
        <v>93</v>
      </c>
      <c r="AU2847" t="s"/>
      <c r="AV2847" t="s"/>
      <c r="AW2847" t="s"/>
      <c r="AX2847" t="s"/>
      <c r="AY2847" t="n">
        <v>2994922</v>
      </c>
      <c r="AZ2847" t="s">
        <v>3979</v>
      </c>
      <c r="BA2847" t="s"/>
      <c r="BB2847" t="n">
        <v>1094465</v>
      </c>
      <c r="BC2847" t="n">
        <v>98.8266157312319</v>
      </c>
      <c r="BD2847" t="n">
        <v>8.033040241264951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95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3975</v>
      </c>
      <c r="F2848" t="n">
        <v>5033787</v>
      </c>
      <c r="G2848" t="s">
        <v>74</v>
      </c>
      <c r="H2848" t="s">
        <v>75</v>
      </c>
      <c r="I2848" t="s"/>
      <c r="J2848" t="s">
        <v>76</v>
      </c>
      <c r="K2848" t="n">
        <v>4603.1</v>
      </c>
      <c r="L2848" t="s">
        <v>77</v>
      </c>
      <c r="M2848" t="s"/>
      <c r="N2848" t="s">
        <v>215</v>
      </c>
      <c r="O2848" t="s">
        <v>79</v>
      </c>
      <c r="P2848" t="s">
        <v>3976</v>
      </c>
      <c r="Q2848" t="s"/>
      <c r="R2848" t="s">
        <v>148</v>
      </c>
      <c r="S2848" t="s">
        <v>3980</v>
      </c>
      <c r="T2848" t="s">
        <v>82</v>
      </c>
      <c r="U2848" t="s">
        <v>83</v>
      </c>
      <c r="V2848" t="s">
        <v>84</v>
      </c>
      <c r="W2848" t="s">
        <v>105</v>
      </c>
      <c r="X2848" t="s"/>
      <c r="Y2848" t="s">
        <v>86</v>
      </c>
      <c r="Z2848">
        <f>HYPERLINK("https://hotelmonitor-cachepage.eclerx.com/savepage/tk_15442500104357512_sr_2150.html","info")</f>
        <v/>
      </c>
      <c r="AA2848" t="n">
        <v>559301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89</v>
      </c>
      <c r="AO2848" t="s">
        <v>3981</v>
      </c>
      <c r="AP2848" t="n">
        <v>70</v>
      </c>
      <c r="AQ2848" t="s">
        <v>91</v>
      </c>
      <c r="AR2848" t="s">
        <v>71</v>
      </c>
      <c r="AS2848" t="s"/>
      <c r="AT2848" t="s">
        <v>93</v>
      </c>
      <c r="AU2848" t="s"/>
      <c r="AV2848" t="s"/>
      <c r="AW2848" t="s"/>
      <c r="AX2848" t="s"/>
      <c r="AY2848" t="n">
        <v>2994922</v>
      </c>
      <c r="AZ2848" t="s">
        <v>3979</v>
      </c>
      <c r="BA2848" t="s"/>
      <c r="BB2848" t="n">
        <v>1094465</v>
      </c>
      <c r="BC2848" t="n">
        <v>98.8266157312319</v>
      </c>
      <c r="BD2848" t="n">
        <v>8.033040241264951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95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3975</v>
      </c>
      <c r="F2849" t="n">
        <v>5033787</v>
      </c>
      <c r="G2849" t="s">
        <v>74</v>
      </c>
      <c r="H2849" t="s">
        <v>75</v>
      </c>
      <c r="I2849" t="s"/>
      <c r="J2849" t="s">
        <v>76</v>
      </c>
      <c r="K2849" t="n">
        <v>4603.1</v>
      </c>
      <c r="L2849" t="s">
        <v>77</v>
      </c>
      <c r="M2849" t="s"/>
      <c r="N2849" t="s">
        <v>215</v>
      </c>
      <c r="O2849" t="s">
        <v>79</v>
      </c>
      <c r="P2849" t="s">
        <v>3976</v>
      </c>
      <c r="Q2849" t="s"/>
      <c r="R2849" t="s">
        <v>148</v>
      </c>
      <c r="S2849" t="s">
        <v>3980</v>
      </c>
      <c r="T2849" t="s">
        <v>82</v>
      </c>
      <c r="U2849" t="s">
        <v>83</v>
      </c>
      <c r="V2849" t="s">
        <v>84</v>
      </c>
      <c r="W2849" t="s">
        <v>105</v>
      </c>
      <c r="X2849" t="s"/>
      <c r="Y2849" t="s">
        <v>86</v>
      </c>
      <c r="Z2849">
        <f>HYPERLINK("https://hotelmonitor-cachepage.eclerx.com/savepage/tk_15442500104357512_sr_2150.html","info")</f>
        <v/>
      </c>
      <c r="AA2849" t="n">
        <v>559301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89</v>
      </c>
      <c r="AO2849" t="s">
        <v>3981</v>
      </c>
      <c r="AP2849" t="n">
        <v>70</v>
      </c>
      <c r="AQ2849" t="s">
        <v>91</v>
      </c>
      <c r="AR2849" t="s">
        <v>261</v>
      </c>
      <c r="AS2849" t="s"/>
      <c r="AT2849" t="s">
        <v>93</v>
      </c>
      <c r="AU2849" t="s"/>
      <c r="AV2849" t="s"/>
      <c r="AW2849" t="s"/>
      <c r="AX2849" t="s"/>
      <c r="AY2849" t="n">
        <v>2994922</v>
      </c>
      <c r="AZ2849" t="s">
        <v>3979</v>
      </c>
      <c r="BA2849" t="s"/>
      <c r="BB2849" t="n">
        <v>1094465</v>
      </c>
      <c r="BC2849" t="n">
        <v>98.8266157312319</v>
      </c>
      <c r="BD2849" t="n">
        <v>8.033040241264951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95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3975</v>
      </c>
      <c r="F2850" t="n">
        <v>5033787</v>
      </c>
      <c r="G2850" t="s">
        <v>74</v>
      </c>
      <c r="H2850" t="s">
        <v>75</v>
      </c>
      <c r="I2850" t="s"/>
      <c r="J2850" t="s">
        <v>76</v>
      </c>
      <c r="K2850" t="n">
        <v>4663.01</v>
      </c>
      <c r="L2850" t="s">
        <v>77</v>
      </c>
      <c r="M2850" t="s"/>
      <c r="N2850" t="s">
        <v>103</v>
      </c>
      <c r="O2850" t="s">
        <v>79</v>
      </c>
      <c r="P2850" t="s">
        <v>3976</v>
      </c>
      <c r="Q2850" t="s"/>
      <c r="R2850" t="s">
        <v>148</v>
      </c>
      <c r="S2850" t="s">
        <v>3982</v>
      </c>
      <c r="T2850" t="s">
        <v>82</v>
      </c>
      <c r="U2850" t="s">
        <v>83</v>
      </c>
      <c r="V2850" t="s">
        <v>84</v>
      </c>
      <c r="W2850" t="s">
        <v>105</v>
      </c>
      <c r="X2850" t="s"/>
      <c r="Y2850" t="s">
        <v>86</v>
      </c>
      <c r="Z2850">
        <f>HYPERLINK("https://hotelmonitor-cachepage.eclerx.com/savepage/tk_15442500104357512_sr_2150.html","info")</f>
        <v/>
      </c>
      <c r="AA2850" t="n">
        <v>559301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70</v>
      </c>
      <c r="AQ2850" t="s">
        <v>91</v>
      </c>
      <c r="AR2850" t="s">
        <v>92</v>
      </c>
      <c r="AS2850" t="s"/>
      <c r="AT2850" t="s">
        <v>93</v>
      </c>
      <c r="AU2850" t="s"/>
      <c r="AV2850" t="s"/>
      <c r="AW2850" t="s"/>
      <c r="AX2850" t="s"/>
      <c r="AY2850" t="n">
        <v>2994922</v>
      </c>
      <c r="AZ2850" t="s">
        <v>3979</v>
      </c>
      <c r="BA2850" t="s"/>
      <c r="BB2850" t="n">
        <v>1094465</v>
      </c>
      <c r="BC2850" t="n">
        <v>98.8266157312319</v>
      </c>
      <c r="BD2850" t="n">
        <v>8.033040241264951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95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3975</v>
      </c>
      <c r="F2851" t="n">
        <v>5033787</v>
      </c>
      <c r="G2851" t="s">
        <v>74</v>
      </c>
      <c r="H2851" t="s">
        <v>75</v>
      </c>
      <c r="I2851" t="s"/>
      <c r="J2851" t="s">
        <v>76</v>
      </c>
      <c r="K2851" t="n">
        <v>4817.19</v>
      </c>
      <c r="L2851" t="s">
        <v>77</v>
      </c>
      <c r="M2851" t="s"/>
      <c r="N2851" t="s">
        <v>827</v>
      </c>
      <c r="O2851" t="s">
        <v>79</v>
      </c>
      <c r="P2851" t="s">
        <v>3976</v>
      </c>
      <c r="Q2851" t="s"/>
      <c r="R2851" t="s">
        <v>148</v>
      </c>
      <c r="S2851" t="s">
        <v>2429</v>
      </c>
      <c r="T2851" t="s">
        <v>82</v>
      </c>
      <c r="U2851" t="s">
        <v>83</v>
      </c>
      <c r="V2851" t="s">
        <v>84</v>
      </c>
      <c r="W2851" t="s">
        <v>105</v>
      </c>
      <c r="X2851" t="s"/>
      <c r="Y2851" t="s">
        <v>86</v>
      </c>
      <c r="Z2851">
        <f>HYPERLINK("https://hotelmonitor-cachepage.eclerx.com/savepage/tk_15442500104357512_sr_2150.html","info")</f>
        <v/>
      </c>
      <c r="AA2851" t="n">
        <v>559301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89</v>
      </c>
      <c r="AO2851" t="s">
        <v>3983</v>
      </c>
      <c r="AP2851" t="n">
        <v>70</v>
      </c>
      <c r="AQ2851" t="s">
        <v>91</v>
      </c>
      <c r="AR2851" t="s">
        <v>71</v>
      </c>
      <c r="AS2851" t="s"/>
      <c r="AT2851" t="s">
        <v>93</v>
      </c>
      <c r="AU2851" t="s"/>
      <c r="AV2851" t="s"/>
      <c r="AW2851" t="s"/>
      <c r="AX2851" t="s"/>
      <c r="AY2851" t="n">
        <v>2994922</v>
      </c>
      <c r="AZ2851" t="s">
        <v>3979</v>
      </c>
      <c r="BA2851" t="s"/>
      <c r="BB2851" t="n">
        <v>1094465</v>
      </c>
      <c r="BC2851" t="n">
        <v>98.8266157312319</v>
      </c>
      <c r="BD2851" t="n">
        <v>8.033040241264951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95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3975</v>
      </c>
      <c r="F2852" t="n">
        <v>5033787</v>
      </c>
      <c r="G2852" t="s">
        <v>74</v>
      </c>
      <c r="H2852" t="s">
        <v>75</v>
      </c>
      <c r="I2852" t="s"/>
      <c r="J2852" t="s">
        <v>76</v>
      </c>
      <c r="K2852" t="n">
        <v>4817.19</v>
      </c>
      <c r="L2852" t="s">
        <v>77</v>
      </c>
      <c r="M2852" t="s"/>
      <c r="N2852" t="s">
        <v>827</v>
      </c>
      <c r="O2852" t="s">
        <v>79</v>
      </c>
      <c r="P2852" t="s">
        <v>3976</v>
      </c>
      <c r="Q2852" t="s"/>
      <c r="R2852" t="s">
        <v>148</v>
      </c>
      <c r="S2852" t="s">
        <v>2429</v>
      </c>
      <c r="T2852" t="s">
        <v>82</v>
      </c>
      <c r="U2852" t="s">
        <v>83</v>
      </c>
      <c r="V2852" t="s">
        <v>84</v>
      </c>
      <c r="W2852" t="s">
        <v>105</v>
      </c>
      <c r="X2852" t="s"/>
      <c r="Y2852" t="s">
        <v>86</v>
      </c>
      <c r="Z2852">
        <f>HYPERLINK("https://hotelmonitor-cachepage.eclerx.com/savepage/tk_15442500104357512_sr_2150.html","info")</f>
        <v/>
      </c>
      <c r="AA2852" t="n">
        <v>559301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89</v>
      </c>
      <c r="AO2852" t="s">
        <v>3983</v>
      </c>
      <c r="AP2852" t="n">
        <v>70</v>
      </c>
      <c r="AQ2852" t="s">
        <v>91</v>
      </c>
      <c r="AR2852" t="s">
        <v>261</v>
      </c>
      <c r="AS2852" t="s"/>
      <c r="AT2852" t="s">
        <v>93</v>
      </c>
      <c r="AU2852" t="s"/>
      <c r="AV2852" t="s"/>
      <c r="AW2852" t="s"/>
      <c r="AX2852" t="s"/>
      <c r="AY2852" t="n">
        <v>2994922</v>
      </c>
      <c r="AZ2852" t="s">
        <v>3979</v>
      </c>
      <c r="BA2852" t="s"/>
      <c r="BB2852" t="n">
        <v>1094465</v>
      </c>
      <c r="BC2852" t="n">
        <v>98.8266157312319</v>
      </c>
      <c r="BD2852" t="n">
        <v>8.033040241264951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95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3975</v>
      </c>
      <c r="F2853" t="n">
        <v>5033787</v>
      </c>
      <c r="G2853" t="s">
        <v>74</v>
      </c>
      <c r="H2853" t="s">
        <v>75</v>
      </c>
      <c r="I2853" t="s"/>
      <c r="J2853" t="s">
        <v>76</v>
      </c>
      <c r="K2853" t="n">
        <v>4890.48</v>
      </c>
      <c r="L2853" t="s">
        <v>77</v>
      </c>
      <c r="M2853" t="s"/>
      <c r="N2853" t="s">
        <v>215</v>
      </c>
      <c r="O2853" t="s">
        <v>79</v>
      </c>
      <c r="P2853" t="s">
        <v>3976</v>
      </c>
      <c r="Q2853" t="s"/>
      <c r="R2853" t="s">
        <v>148</v>
      </c>
      <c r="S2853" t="s">
        <v>3984</v>
      </c>
      <c r="T2853" t="s">
        <v>82</v>
      </c>
      <c r="U2853" t="s">
        <v>83</v>
      </c>
      <c r="V2853" t="s">
        <v>84</v>
      </c>
      <c r="W2853" t="s">
        <v>105</v>
      </c>
      <c r="X2853" t="s"/>
      <c r="Y2853" t="s">
        <v>86</v>
      </c>
      <c r="Z2853">
        <f>HYPERLINK("https://hotelmonitor-cachepage.eclerx.com/savepage/tk_15442500104357512_sr_2150.html","info")</f>
        <v/>
      </c>
      <c r="AA2853" t="n">
        <v>559301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70</v>
      </c>
      <c r="AQ2853" t="s">
        <v>91</v>
      </c>
      <c r="AR2853" t="s">
        <v>92</v>
      </c>
      <c r="AS2853" t="s"/>
      <c r="AT2853" t="s">
        <v>93</v>
      </c>
      <c r="AU2853" t="s"/>
      <c r="AV2853" t="s"/>
      <c r="AW2853" t="s"/>
      <c r="AX2853" t="s"/>
      <c r="AY2853" t="n">
        <v>2994922</v>
      </c>
      <c r="AZ2853" t="s">
        <v>3979</v>
      </c>
      <c r="BA2853" t="s"/>
      <c r="BB2853" t="n">
        <v>1094465</v>
      </c>
      <c r="BC2853" t="n">
        <v>98.8266157312319</v>
      </c>
      <c r="BD2853" t="n">
        <v>8.033040241264951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95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3975</v>
      </c>
      <c r="F2854" t="n">
        <v>5033787</v>
      </c>
      <c r="G2854" t="s">
        <v>74</v>
      </c>
      <c r="H2854" t="s">
        <v>75</v>
      </c>
      <c r="I2854" t="s"/>
      <c r="J2854" t="s">
        <v>76</v>
      </c>
      <c r="K2854" t="n">
        <v>5117.94</v>
      </c>
      <c r="L2854" t="s">
        <v>77</v>
      </c>
      <c r="M2854" t="s"/>
      <c r="N2854" t="s">
        <v>827</v>
      </c>
      <c r="O2854" t="s">
        <v>79</v>
      </c>
      <c r="P2854" t="s">
        <v>3976</v>
      </c>
      <c r="Q2854" t="s"/>
      <c r="R2854" t="s">
        <v>148</v>
      </c>
      <c r="S2854" t="s">
        <v>3985</v>
      </c>
      <c r="T2854" t="s">
        <v>82</v>
      </c>
      <c r="U2854" t="s">
        <v>83</v>
      </c>
      <c r="V2854" t="s">
        <v>84</v>
      </c>
      <c r="W2854" t="s">
        <v>105</v>
      </c>
      <c r="X2854" t="s"/>
      <c r="Y2854" t="s">
        <v>86</v>
      </c>
      <c r="Z2854">
        <f>HYPERLINK("https://hotelmonitor-cachepage.eclerx.com/savepage/tk_15442500104357512_sr_2150.html","info")</f>
        <v/>
      </c>
      <c r="AA2854" t="n">
        <v>559301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70</v>
      </c>
      <c r="AQ2854" t="s">
        <v>91</v>
      </c>
      <c r="AR2854" t="s">
        <v>92</v>
      </c>
      <c r="AS2854" t="s"/>
      <c r="AT2854" t="s">
        <v>93</v>
      </c>
      <c r="AU2854" t="s"/>
      <c r="AV2854" t="s"/>
      <c r="AW2854" t="s"/>
      <c r="AX2854" t="s"/>
      <c r="AY2854" t="n">
        <v>2994922</v>
      </c>
      <c r="AZ2854" t="s">
        <v>3979</v>
      </c>
      <c r="BA2854" t="s"/>
      <c r="BB2854" t="n">
        <v>1094465</v>
      </c>
      <c r="BC2854" t="n">
        <v>98.8266157312319</v>
      </c>
      <c r="BD2854" t="n">
        <v>8.033040241264951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95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3986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885.54</v>
      </c>
      <c r="L2855" t="s">
        <v>77</v>
      </c>
      <c r="M2855" t="s"/>
      <c r="N2855" t="s">
        <v>103</v>
      </c>
      <c r="O2855" t="s">
        <v>79</v>
      </c>
      <c r="P2855" t="s">
        <v>3986</v>
      </c>
      <c r="Q2855" t="s"/>
      <c r="R2855" t="s">
        <v>148</v>
      </c>
      <c r="S2855" t="s">
        <v>3987</v>
      </c>
      <c r="T2855" t="s">
        <v>82</v>
      </c>
      <c r="U2855" t="s">
        <v>83</v>
      </c>
      <c r="V2855" t="s">
        <v>84</v>
      </c>
      <c r="W2855" t="s">
        <v>105</v>
      </c>
      <c r="X2855" t="s"/>
      <c r="Y2855" t="s">
        <v>86</v>
      </c>
      <c r="Z2855">
        <f>HYPERLINK("https://hotelmonitor-cachepage.eclerx.com/savepage/tk_15442503857574613_sr_2150.html","info")</f>
        <v/>
      </c>
      <c r="AA2855" t="n">
        <v>-3791695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89</v>
      </c>
      <c r="AO2855" t="s">
        <v>3988</v>
      </c>
      <c r="AP2855" t="n">
        <v>234</v>
      </c>
      <c r="AQ2855" t="s">
        <v>91</v>
      </c>
      <c r="AR2855" t="s">
        <v>71</v>
      </c>
      <c r="AS2855" t="s"/>
      <c r="AT2855" t="s">
        <v>93</v>
      </c>
      <c r="AU2855" t="s"/>
      <c r="AV2855" t="s"/>
      <c r="AW2855" t="s"/>
      <c r="AX2855" t="s"/>
      <c r="AY2855" t="n">
        <v>3791695</v>
      </c>
      <c r="AZ2855" t="s">
        <v>3989</v>
      </c>
      <c r="BA2855" t="s"/>
      <c r="BB2855" t="n">
        <v>154795</v>
      </c>
      <c r="BC2855" t="n">
        <v>98.8078165054321</v>
      </c>
      <c r="BD2855" t="n">
        <v>8.05510793089638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95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3986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885.54</v>
      </c>
      <c r="L2856" t="s">
        <v>77</v>
      </c>
      <c r="M2856" t="s"/>
      <c r="N2856" t="s">
        <v>103</v>
      </c>
      <c r="O2856" t="s">
        <v>79</v>
      </c>
      <c r="P2856" t="s">
        <v>3986</v>
      </c>
      <c r="Q2856" t="s"/>
      <c r="R2856" t="s">
        <v>148</v>
      </c>
      <c r="S2856" t="s">
        <v>3987</v>
      </c>
      <c r="T2856" t="s">
        <v>82</v>
      </c>
      <c r="U2856" t="s">
        <v>83</v>
      </c>
      <c r="V2856" t="s">
        <v>84</v>
      </c>
      <c r="W2856" t="s">
        <v>105</v>
      </c>
      <c r="X2856" t="s"/>
      <c r="Y2856" t="s">
        <v>86</v>
      </c>
      <c r="Z2856">
        <f>HYPERLINK("https://hotelmonitor-cachepage.eclerx.com/savepage/tk_15442503857574613_sr_2150.html","info")</f>
        <v/>
      </c>
      <c r="AA2856" t="n">
        <v>-3791695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89</v>
      </c>
      <c r="AO2856" t="s">
        <v>3988</v>
      </c>
      <c r="AP2856" t="n">
        <v>234</v>
      </c>
      <c r="AQ2856" t="s">
        <v>91</v>
      </c>
      <c r="AR2856" t="s">
        <v>261</v>
      </c>
      <c r="AS2856" t="s"/>
      <c r="AT2856" t="s">
        <v>93</v>
      </c>
      <c r="AU2856" t="s"/>
      <c r="AV2856" t="s"/>
      <c r="AW2856" t="s"/>
      <c r="AX2856" t="s"/>
      <c r="AY2856" t="n">
        <v>3791695</v>
      </c>
      <c r="AZ2856" t="s">
        <v>3989</v>
      </c>
      <c r="BA2856" t="s"/>
      <c r="BB2856" t="n">
        <v>154795</v>
      </c>
      <c r="BC2856" t="n">
        <v>98.8078165054321</v>
      </c>
      <c r="BD2856" t="n">
        <v>8.05510793089638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95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3986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911.54</v>
      </c>
      <c r="L2857" t="s">
        <v>77</v>
      </c>
      <c r="M2857" t="s"/>
      <c r="N2857" t="s">
        <v>103</v>
      </c>
      <c r="O2857" t="s">
        <v>79</v>
      </c>
      <c r="P2857" t="s">
        <v>3986</v>
      </c>
      <c r="Q2857" t="s"/>
      <c r="R2857" t="s">
        <v>148</v>
      </c>
      <c r="S2857" t="s">
        <v>3990</v>
      </c>
      <c r="T2857" t="s">
        <v>82</v>
      </c>
      <c r="U2857" t="s">
        <v>83</v>
      </c>
      <c r="V2857" t="s">
        <v>84</v>
      </c>
      <c r="W2857" t="s">
        <v>105</v>
      </c>
      <c r="X2857" t="s"/>
      <c r="Y2857" t="s">
        <v>86</v>
      </c>
      <c r="Z2857">
        <f>HYPERLINK("https://hotelmonitor-cachepage.eclerx.com/savepage/tk_15442503857574613_sr_2150.html","info")</f>
        <v/>
      </c>
      <c r="AA2857" t="n">
        <v>-3791695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89</v>
      </c>
      <c r="AO2857" t="s">
        <v>1886</v>
      </c>
      <c r="AP2857" t="n">
        <v>234</v>
      </c>
      <c r="AQ2857" t="s">
        <v>91</v>
      </c>
      <c r="AR2857" t="s">
        <v>92</v>
      </c>
      <c r="AS2857" t="s"/>
      <c r="AT2857" t="s">
        <v>93</v>
      </c>
      <c r="AU2857" t="s"/>
      <c r="AV2857" t="s"/>
      <c r="AW2857" t="s"/>
      <c r="AX2857" t="s"/>
      <c r="AY2857" t="n">
        <v>3791695</v>
      </c>
      <c r="AZ2857" t="s">
        <v>3989</v>
      </c>
      <c r="BA2857" t="s"/>
      <c r="BB2857" t="n">
        <v>154795</v>
      </c>
      <c r="BC2857" t="n">
        <v>98.8078165054321</v>
      </c>
      <c r="BD2857" t="n">
        <v>8.05510793089638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95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3986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2222.22</v>
      </c>
      <c r="L2858" t="s">
        <v>77</v>
      </c>
      <c r="M2858" t="s"/>
      <c r="N2858" t="s">
        <v>103</v>
      </c>
      <c r="O2858" t="s">
        <v>79</v>
      </c>
      <c r="P2858" t="s">
        <v>3986</v>
      </c>
      <c r="Q2858" t="s"/>
      <c r="R2858" t="s">
        <v>148</v>
      </c>
      <c r="S2858" t="s">
        <v>3991</v>
      </c>
      <c r="T2858" t="s">
        <v>82</v>
      </c>
      <c r="U2858" t="s">
        <v>83</v>
      </c>
      <c r="V2858" t="s">
        <v>84</v>
      </c>
      <c r="W2858" t="s">
        <v>105</v>
      </c>
      <c r="X2858" t="s"/>
      <c r="Y2858" t="s">
        <v>86</v>
      </c>
      <c r="Z2858">
        <f>HYPERLINK("https://hotelmonitor-cachepage.eclerx.com/savepage/tk_15442503857574613_sr_2150.html","info")</f>
        <v/>
      </c>
      <c r="AA2858" t="n">
        <v>-3791695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89</v>
      </c>
      <c r="AO2858" t="s">
        <v>281</v>
      </c>
      <c r="AP2858" t="n">
        <v>234</v>
      </c>
      <c r="AQ2858" t="s">
        <v>91</v>
      </c>
      <c r="AR2858" t="s">
        <v>71</v>
      </c>
      <c r="AS2858" t="s"/>
      <c r="AT2858" t="s">
        <v>93</v>
      </c>
      <c r="AU2858" t="s"/>
      <c r="AV2858" t="s"/>
      <c r="AW2858" t="s"/>
      <c r="AX2858" t="s"/>
      <c r="AY2858" t="n">
        <v>3791695</v>
      </c>
      <c r="AZ2858" t="s">
        <v>3989</v>
      </c>
      <c r="BA2858" t="s"/>
      <c r="BB2858" t="n">
        <v>154795</v>
      </c>
      <c r="BC2858" t="n">
        <v>98.8078165054321</v>
      </c>
      <c r="BD2858" t="n">
        <v>8.05510793089638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95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3986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2222.22</v>
      </c>
      <c r="L2859" t="s">
        <v>77</v>
      </c>
      <c r="M2859" t="s"/>
      <c r="N2859" t="s">
        <v>103</v>
      </c>
      <c r="O2859" t="s">
        <v>79</v>
      </c>
      <c r="P2859" t="s">
        <v>3986</v>
      </c>
      <c r="Q2859" t="s"/>
      <c r="R2859" t="s">
        <v>148</v>
      </c>
      <c r="S2859" t="s">
        <v>3991</v>
      </c>
      <c r="T2859" t="s">
        <v>82</v>
      </c>
      <c r="U2859" t="s">
        <v>83</v>
      </c>
      <c r="V2859" t="s">
        <v>84</v>
      </c>
      <c r="W2859" t="s">
        <v>105</v>
      </c>
      <c r="X2859" t="s"/>
      <c r="Y2859" t="s">
        <v>86</v>
      </c>
      <c r="Z2859">
        <f>HYPERLINK("https://hotelmonitor-cachepage.eclerx.com/savepage/tk_15442503857574613_sr_2150.html","info")</f>
        <v/>
      </c>
      <c r="AA2859" t="n">
        <v>-3791695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89</v>
      </c>
      <c r="AO2859" t="s">
        <v>281</v>
      </c>
      <c r="AP2859" t="n">
        <v>234</v>
      </c>
      <c r="AQ2859" t="s">
        <v>91</v>
      </c>
      <c r="AR2859" t="s">
        <v>261</v>
      </c>
      <c r="AS2859" t="s"/>
      <c r="AT2859" t="s">
        <v>93</v>
      </c>
      <c r="AU2859" t="s"/>
      <c r="AV2859" t="s"/>
      <c r="AW2859" t="s"/>
      <c r="AX2859" t="s"/>
      <c r="AY2859" t="n">
        <v>3791695</v>
      </c>
      <c r="AZ2859" t="s">
        <v>3989</v>
      </c>
      <c r="BA2859" t="s"/>
      <c r="BB2859" t="n">
        <v>154795</v>
      </c>
      <c r="BC2859" t="n">
        <v>98.8078165054321</v>
      </c>
      <c r="BD2859" t="n">
        <v>8.05510793089638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95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3986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2236.07</v>
      </c>
      <c r="L2860" t="s">
        <v>77</v>
      </c>
      <c r="M2860" t="s"/>
      <c r="N2860" t="s">
        <v>103</v>
      </c>
      <c r="O2860" t="s">
        <v>79</v>
      </c>
      <c r="P2860" t="s">
        <v>3986</v>
      </c>
      <c r="Q2860" t="s"/>
      <c r="R2860" t="s">
        <v>148</v>
      </c>
      <c r="S2860" t="s">
        <v>3992</v>
      </c>
      <c r="T2860" t="s">
        <v>82</v>
      </c>
      <c r="U2860" t="s">
        <v>83</v>
      </c>
      <c r="V2860" t="s">
        <v>84</v>
      </c>
      <c r="W2860" t="s">
        <v>105</v>
      </c>
      <c r="X2860" t="s"/>
      <c r="Y2860" t="s">
        <v>86</v>
      </c>
      <c r="Z2860">
        <f>HYPERLINK("https://hotelmonitor-cachepage.eclerx.com/savepage/tk_15442503857574613_sr_2150.html","info")</f>
        <v/>
      </c>
      <c r="AA2860" t="n">
        <v>-3791695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89</v>
      </c>
      <c r="AO2860" t="s">
        <v>281</v>
      </c>
      <c r="AP2860" t="n">
        <v>234</v>
      </c>
      <c r="AQ2860" t="s">
        <v>91</v>
      </c>
      <c r="AR2860" t="s">
        <v>71</v>
      </c>
      <c r="AS2860" t="s"/>
      <c r="AT2860" t="s">
        <v>93</v>
      </c>
      <c r="AU2860" t="s"/>
      <c r="AV2860" t="s"/>
      <c r="AW2860" t="s"/>
      <c r="AX2860" t="s"/>
      <c r="AY2860" t="n">
        <v>3791695</v>
      </c>
      <c r="AZ2860" t="s">
        <v>3989</v>
      </c>
      <c r="BA2860" t="s"/>
      <c r="BB2860" t="n">
        <v>154795</v>
      </c>
      <c r="BC2860" t="n">
        <v>98.8078165054321</v>
      </c>
      <c r="BD2860" t="n">
        <v>8.05510793089638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95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3986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2236.07</v>
      </c>
      <c r="L2861" t="s">
        <v>77</v>
      </c>
      <c r="M2861" t="s"/>
      <c r="N2861" t="s">
        <v>103</v>
      </c>
      <c r="O2861" t="s">
        <v>79</v>
      </c>
      <c r="P2861" t="s">
        <v>3986</v>
      </c>
      <c r="Q2861" t="s"/>
      <c r="R2861" t="s">
        <v>148</v>
      </c>
      <c r="S2861" t="s">
        <v>3992</v>
      </c>
      <c r="T2861" t="s">
        <v>82</v>
      </c>
      <c r="U2861" t="s">
        <v>83</v>
      </c>
      <c r="V2861" t="s">
        <v>84</v>
      </c>
      <c r="W2861" t="s">
        <v>105</v>
      </c>
      <c r="X2861" t="s"/>
      <c r="Y2861" t="s">
        <v>86</v>
      </c>
      <c r="Z2861">
        <f>HYPERLINK("https://hotelmonitor-cachepage.eclerx.com/savepage/tk_15442503857574613_sr_2150.html","info")</f>
        <v/>
      </c>
      <c r="AA2861" t="n">
        <v>-3791695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89</v>
      </c>
      <c r="AO2861" t="s">
        <v>281</v>
      </c>
      <c r="AP2861" t="n">
        <v>234</v>
      </c>
      <c r="AQ2861" t="s">
        <v>91</v>
      </c>
      <c r="AR2861" t="s">
        <v>261</v>
      </c>
      <c r="AS2861" t="s"/>
      <c r="AT2861" t="s">
        <v>93</v>
      </c>
      <c r="AU2861" t="s"/>
      <c r="AV2861" t="s"/>
      <c r="AW2861" t="s"/>
      <c r="AX2861" t="s"/>
      <c r="AY2861" t="n">
        <v>3791695</v>
      </c>
      <c r="AZ2861" t="s">
        <v>3989</v>
      </c>
      <c r="BA2861" t="s"/>
      <c r="BB2861" t="n">
        <v>154795</v>
      </c>
      <c r="BC2861" t="n">
        <v>98.8078165054321</v>
      </c>
      <c r="BD2861" t="n">
        <v>8.05510793089638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95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3986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2574.87</v>
      </c>
      <c r="L2862" t="s">
        <v>77</v>
      </c>
      <c r="M2862" t="s"/>
      <c r="N2862" t="s">
        <v>2169</v>
      </c>
      <c r="O2862" t="s">
        <v>79</v>
      </c>
      <c r="P2862" t="s">
        <v>3986</v>
      </c>
      <c r="Q2862" t="s"/>
      <c r="R2862" t="s">
        <v>148</v>
      </c>
      <c r="S2862" t="s">
        <v>3993</v>
      </c>
      <c r="T2862" t="s">
        <v>82</v>
      </c>
      <c r="U2862" t="s">
        <v>83</v>
      </c>
      <c r="V2862" t="s">
        <v>84</v>
      </c>
      <c r="W2862" t="s">
        <v>105</v>
      </c>
      <c r="X2862" t="s"/>
      <c r="Y2862" t="s">
        <v>86</v>
      </c>
      <c r="Z2862">
        <f>HYPERLINK("https://hotelmonitor-cachepage.eclerx.com/savepage/tk_15442503857574613_sr_2150.html","info")</f>
        <v/>
      </c>
      <c r="AA2862" t="n">
        <v>-3791695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89</v>
      </c>
      <c r="AO2862" t="s">
        <v>3994</v>
      </c>
      <c r="AP2862" t="n">
        <v>234</v>
      </c>
      <c r="AQ2862" t="s">
        <v>91</v>
      </c>
      <c r="AR2862" t="s">
        <v>71</v>
      </c>
      <c r="AS2862" t="s"/>
      <c r="AT2862" t="s">
        <v>93</v>
      </c>
      <c r="AU2862" t="s"/>
      <c r="AV2862" t="s"/>
      <c r="AW2862" t="s"/>
      <c r="AX2862" t="s"/>
      <c r="AY2862" t="n">
        <v>3791695</v>
      </c>
      <c r="AZ2862" t="s">
        <v>3989</v>
      </c>
      <c r="BA2862" t="s"/>
      <c r="BB2862" t="n">
        <v>154795</v>
      </c>
      <c r="BC2862" t="n">
        <v>98.8078165054321</v>
      </c>
      <c r="BD2862" t="n">
        <v>8.05510793089638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95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3986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2574.87</v>
      </c>
      <c r="L2863" t="s">
        <v>77</v>
      </c>
      <c r="M2863" t="s"/>
      <c r="N2863" t="s">
        <v>2169</v>
      </c>
      <c r="O2863" t="s">
        <v>79</v>
      </c>
      <c r="P2863" t="s">
        <v>3986</v>
      </c>
      <c r="Q2863" t="s"/>
      <c r="R2863" t="s">
        <v>148</v>
      </c>
      <c r="S2863" t="s">
        <v>3993</v>
      </c>
      <c r="T2863" t="s">
        <v>82</v>
      </c>
      <c r="U2863" t="s">
        <v>83</v>
      </c>
      <c r="V2863" t="s">
        <v>84</v>
      </c>
      <c r="W2863" t="s">
        <v>105</v>
      </c>
      <c r="X2863" t="s"/>
      <c r="Y2863" t="s">
        <v>86</v>
      </c>
      <c r="Z2863">
        <f>HYPERLINK("https://hotelmonitor-cachepage.eclerx.com/savepage/tk_15442503857574613_sr_2150.html","info")</f>
        <v/>
      </c>
      <c r="AA2863" t="n">
        <v>-3791695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89</v>
      </c>
      <c r="AO2863" t="s">
        <v>3994</v>
      </c>
      <c r="AP2863" t="n">
        <v>234</v>
      </c>
      <c r="AQ2863" t="s">
        <v>91</v>
      </c>
      <c r="AR2863" t="s">
        <v>261</v>
      </c>
      <c r="AS2863" t="s"/>
      <c r="AT2863" t="s">
        <v>93</v>
      </c>
      <c r="AU2863" t="s"/>
      <c r="AV2863" t="s"/>
      <c r="AW2863" t="s"/>
      <c r="AX2863" t="s"/>
      <c r="AY2863" t="n">
        <v>3791695</v>
      </c>
      <c r="AZ2863" t="s">
        <v>3989</v>
      </c>
      <c r="BA2863" t="s"/>
      <c r="BB2863" t="n">
        <v>154795</v>
      </c>
      <c r="BC2863" t="n">
        <v>98.8078165054321</v>
      </c>
      <c r="BD2863" t="n">
        <v>8.05510793089638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95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3986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2603.2</v>
      </c>
      <c r="L2864" t="s">
        <v>77</v>
      </c>
      <c r="M2864" t="s"/>
      <c r="N2864" t="s">
        <v>2169</v>
      </c>
      <c r="O2864" t="s">
        <v>79</v>
      </c>
      <c r="P2864" t="s">
        <v>3986</v>
      </c>
      <c r="Q2864" t="s"/>
      <c r="R2864" t="s">
        <v>148</v>
      </c>
      <c r="S2864" t="s">
        <v>3995</v>
      </c>
      <c r="T2864" t="s">
        <v>82</v>
      </c>
      <c r="U2864" t="s">
        <v>83</v>
      </c>
      <c r="V2864" t="s">
        <v>84</v>
      </c>
      <c r="W2864" t="s">
        <v>105</v>
      </c>
      <c r="X2864" t="s"/>
      <c r="Y2864" t="s">
        <v>86</v>
      </c>
      <c r="Z2864">
        <f>HYPERLINK("https://hotelmonitor-cachepage.eclerx.com/savepage/tk_15442503857574613_sr_2150.html","info")</f>
        <v/>
      </c>
      <c r="AA2864" t="n">
        <v>-3791695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234</v>
      </c>
      <c r="AQ2864" t="s">
        <v>91</v>
      </c>
      <c r="AR2864" t="s">
        <v>92</v>
      </c>
      <c r="AS2864" t="s"/>
      <c r="AT2864" t="s">
        <v>93</v>
      </c>
      <c r="AU2864" t="s"/>
      <c r="AV2864" t="s"/>
      <c r="AW2864" t="s"/>
      <c r="AX2864" t="s"/>
      <c r="AY2864" t="n">
        <v>3791695</v>
      </c>
      <c r="AZ2864" t="s">
        <v>3989</v>
      </c>
      <c r="BA2864" t="s"/>
      <c r="BB2864" t="n">
        <v>154795</v>
      </c>
      <c r="BC2864" t="n">
        <v>98.8078165054321</v>
      </c>
      <c r="BD2864" t="n">
        <v>8.05510793089638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95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3986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5307.51</v>
      </c>
      <c r="L2865" t="s">
        <v>77</v>
      </c>
      <c r="M2865" t="s"/>
      <c r="N2865" t="s">
        <v>3996</v>
      </c>
      <c r="O2865" t="s">
        <v>79</v>
      </c>
      <c r="P2865" t="s">
        <v>3986</v>
      </c>
      <c r="Q2865" t="s"/>
      <c r="R2865" t="s">
        <v>148</v>
      </c>
      <c r="S2865" t="s">
        <v>1588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HYPERLINK("https://hotelmonitor-cachepage.eclerx.com/savepage/tk_15442503857574613_sr_2150.html","info")</f>
        <v/>
      </c>
      <c r="AA2865" t="n">
        <v>-3791695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88</v>
      </c>
      <c r="AO2865" t="s"/>
      <c r="AP2865" t="n">
        <v>234</v>
      </c>
      <c r="AQ2865" t="s">
        <v>91</v>
      </c>
      <c r="AR2865" t="s">
        <v>92</v>
      </c>
      <c r="AS2865" t="s"/>
      <c r="AT2865" t="s">
        <v>93</v>
      </c>
      <c r="AU2865" t="s"/>
      <c r="AV2865" t="s"/>
      <c r="AW2865" t="s"/>
      <c r="AX2865" t="s"/>
      <c r="AY2865" t="n">
        <v>3791695</v>
      </c>
      <c r="AZ2865" t="s">
        <v>3989</v>
      </c>
      <c r="BA2865" t="s"/>
      <c r="BB2865" t="n">
        <v>154795</v>
      </c>
      <c r="BC2865" t="n">
        <v>98.8078165054321</v>
      </c>
      <c r="BD2865" t="n">
        <v>8.05510793089638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95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3986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6397.31</v>
      </c>
      <c r="L2866" t="s">
        <v>77</v>
      </c>
      <c r="M2866" t="s"/>
      <c r="N2866" t="s">
        <v>2169</v>
      </c>
      <c r="O2866" t="s">
        <v>79</v>
      </c>
      <c r="P2866" t="s">
        <v>3986</v>
      </c>
      <c r="Q2866" t="s"/>
      <c r="R2866" t="s">
        <v>148</v>
      </c>
      <c r="S2866" t="s">
        <v>3997</v>
      </c>
      <c r="T2866" t="s">
        <v>82</v>
      </c>
      <c r="U2866" t="s">
        <v>83</v>
      </c>
      <c r="V2866" t="s">
        <v>84</v>
      </c>
      <c r="W2866" t="s">
        <v>105</v>
      </c>
      <c r="X2866" t="s"/>
      <c r="Y2866" t="s">
        <v>86</v>
      </c>
      <c r="Z2866">
        <f>HYPERLINK("https://hotelmonitor-cachepage.eclerx.com/savepage/tk_15442503857574613_sr_2150.html","info")</f>
        <v/>
      </c>
      <c r="AA2866" t="n">
        <v>-3791695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89</v>
      </c>
      <c r="AO2866" t="s">
        <v>296</v>
      </c>
      <c r="AP2866" t="n">
        <v>234</v>
      </c>
      <c r="AQ2866" t="s">
        <v>91</v>
      </c>
      <c r="AR2866" t="s">
        <v>71</v>
      </c>
      <c r="AS2866" t="s"/>
      <c r="AT2866" t="s">
        <v>93</v>
      </c>
      <c r="AU2866" t="s"/>
      <c r="AV2866" t="s"/>
      <c r="AW2866" t="s"/>
      <c r="AX2866" t="s"/>
      <c r="AY2866" t="n">
        <v>3791695</v>
      </c>
      <c r="AZ2866" t="s">
        <v>3989</v>
      </c>
      <c r="BA2866" t="s"/>
      <c r="BB2866" t="n">
        <v>154795</v>
      </c>
      <c r="BC2866" t="n">
        <v>98.8078165054321</v>
      </c>
      <c r="BD2866" t="n">
        <v>8.05510793089638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95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3986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6397.31</v>
      </c>
      <c r="L2867" t="s">
        <v>77</v>
      </c>
      <c r="M2867" t="s"/>
      <c r="N2867" t="s">
        <v>2169</v>
      </c>
      <c r="O2867" t="s">
        <v>79</v>
      </c>
      <c r="P2867" t="s">
        <v>3986</v>
      </c>
      <c r="Q2867" t="s"/>
      <c r="R2867" t="s">
        <v>148</v>
      </c>
      <c r="S2867" t="s">
        <v>3997</v>
      </c>
      <c r="T2867" t="s">
        <v>82</v>
      </c>
      <c r="U2867" t="s">
        <v>83</v>
      </c>
      <c r="V2867" t="s">
        <v>84</v>
      </c>
      <c r="W2867" t="s">
        <v>105</v>
      </c>
      <c r="X2867" t="s"/>
      <c r="Y2867" t="s">
        <v>86</v>
      </c>
      <c r="Z2867">
        <f>HYPERLINK("https://hotelmonitor-cachepage.eclerx.com/savepage/tk_15442503857574613_sr_2150.html","info")</f>
        <v/>
      </c>
      <c r="AA2867" t="n">
        <v>-3791695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89</v>
      </c>
      <c r="AO2867" t="s">
        <v>296</v>
      </c>
      <c r="AP2867" t="n">
        <v>234</v>
      </c>
      <c r="AQ2867" t="s">
        <v>91</v>
      </c>
      <c r="AR2867" t="s">
        <v>261</v>
      </c>
      <c r="AS2867" t="s"/>
      <c r="AT2867" t="s">
        <v>93</v>
      </c>
      <c r="AU2867" t="s"/>
      <c r="AV2867" t="s"/>
      <c r="AW2867" t="s"/>
      <c r="AX2867" t="s"/>
      <c r="AY2867" t="n">
        <v>3791695</v>
      </c>
      <c r="AZ2867" t="s">
        <v>3989</v>
      </c>
      <c r="BA2867" t="s"/>
      <c r="BB2867" t="n">
        <v>154795</v>
      </c>
      <c r="BC2867" t="n">
        <v>98.8078165054321</v>
      </c>
      <c r="BD2867" t="n">
        <v>8.05510793089638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95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3986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6437.17</v>
      </c>
      <c r="L2868" t="s">
        <v>77</v>
      </c>
      <c r="M2868" t="s"/>
      <c r="N2868" t="s">
        <v>2169</v>
      </c>
      <c r="O2868" t="s">
        <v>79</v>
      </c>
      <c r="P2868" t="s">
        <v>3986</v>
      </c>
      <c r="Q2868" t="s"/>
      <c r="R2868" t="s">
        <v>148</v>
      </c>
      <c r="S2868" t="s">
        <v>3998</v>
      </c>
      <c r="T2868" t="s">
        <v>82</v>
      </c>
      <c r="U2868" t="s">
        <v>83</v>
      </c>
      <c r="V2868" t="s">
        <v>84</v>
      </c>
      <c r="W2868" t="s">
        <v>105</v>
      </c>
      <c r="X2868" t="s"/>
      <c r="Y2868" t="s">
        <v>86</v>
      </c>
      <c r="Z2868">
        <f>HYPERLINK("https://hotelmonitor-cachepage.eclerx.com/savepage/tk_15442503857574613_sr_2150.html","info")</f>
        <v/>
      </c>
      <c r="AA2868" t="n">
        <v>-3791695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89</v>
      </c>
      <c r="AO2868" t="s">
        <v>586</v>
      </c>
      <c r="AP2868" t="n">
        <v>234</v>
      </c>
      <c r="AQ2868" t="s">
        <v>91</v>
      </c>
      <c r="AR2868" t="s">
        <v>71</v>
      </c>
      <c r="AS2868" t="s"/>
      <c r="AT2868" t="s">
        <v>93</v>
      </c>
      <c r="AU2868" t="s"/>
      <c r="AV2868" t="s"/>
      <c r="AW2868" t="s"/>
      <c r="AX2868" t="s"/>
      <c r="AY2868" t="n">
        <v>3791695</v>
      </c>
      <c r="AZ2868" t="s">
        <v>3989</v>
      </c>
      <c r="BA2868" t="s"/>
      <c r="BB2868" t="n">
        <v>154795</v>
      </c>
      <c r="BC2868" t="n">
        <v>98.8078165054321</v>
      </c>
      <c r="BD2868" t="n">
        <v>8.05510793089638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95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3986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6437.17</v>
      </c>
      <c r="L2869" t="s">
        <v>77</v>
      </c>
      <c r="M2869" t="s"/>
      <c r="N2869" t="s">
        <v>2169</v>
      </c>
      <c r="O2869" t="s">
        <v>79</v>
      </c>
      <c r="P2869" t="s">
        <v>3986</v>
      </c>
      <c r="Q2869" t="s"/>
      <c r="R2869" t="s">
        <v>148</v>
      </c>
      <c r="S2869" t="s">
        <v>3998</v>
      </c>
      <c r="T2869" t="s">
        <v>82</v>
      </c>
      <c r="U2869" t="s">
        <v>83</v>
      </c>
      <c r="V2869" t="s">
        <v>84</v>
      </c>
      <c r="W2869" t="s">
        <v>105</v>
      </c>
      <c r="X2869" t="s"/>
      <c r="Y2869" t="s">
        <v>86</v>
      </c>
      <c r="Z2869">
        <f>HYPERLINK("https://hotelmonitor-cachepage.eclerx.com/savepage/tk_15442503857574613_sr_2150.html","info")</f>
        <v/>
      </c>
      <c r="AA2869" t="n">
        <v>-3791695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89</v>
      </c>
      <c r="AO2869" t="s">
        <v>586</v>
      </c>
      <c r="AP2869" t="n">
        <v>234</v>
      </c>
      <c r="AQ2869" t="s">
        <v>91</v>
      </c>
      <c r="AR2869" t="s">
        <v>261</v>
      </c>
      <c r="AS2869" t="s"/>
      <c r="AT2869" t="s">
        <v>93</v>
      </c>
      <c r="AU2869" t="s"/>
      <c r="AV2869" t="s"/>
      <c r="AW2869" t="s"/>
      <c r="AX2869" t="s"/>
      <c r="AY2869" t="n">
        <v>3791695</v>
      </c>
      <c r="AZ2869" t="s">
        <v>3989</v>
      </c>
      <c r="BA2869" t="s"/>
      <c r="BB2869" t="n">
        <v>154795</v>
      </c>
      <c r="BC2869" t="n">
        <v>98.8078165054321</v>
      </c>
      <c r="BD2869" t="n">
        <v>8.05510793089638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95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3999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318.7</v>
      </c>
      <c r="L2870" t="s">
        <v>77</v>
      </c>
      <c r="M2870" t="s"/>
      <c r="N2870" t="s">
        <v>4000</v>
      </c>
      <c r="O2870" t="s">
        <v>79</v>
      </c>
      <c r="P2870" t="s">
        <v>3999</v>
      </c>
      <c r="Q2870" t="s"/>
      <c r="R2870" t="s">
        <v>237</v>
      </c>
      <c r="S2870" t="s">
        <v>4001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>
        <f>HYPERLINK("https://hotelmonitor-cachepage.eclerx.com/savepage/tk_15442498725951807_sr_2150.html","info")</f>
        <v/>
      </c>
      <c r="AA2870" t="n">
        <v>-3791514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89</v>
      </c>
      <c r="AO2870" t="s">
        <v>4002</v>
      </c>
      <c r="AP2870" t="n">
        <v>6</v>
      </c>
      <c r="AQ2870" t="s">
        <v>91</v>
      </c>
      <c r="AR2870" t="s">
        <v>71</v>
      </c>
      <c r="AS2870" t="s"/>
      <c r="AT2870" t="s">
        <v>93</v>
      </c>
      <c r="AU2870" t="s"/>
      <c r="AV2870" t="s"/>
      <c r="AW2870" t="s"/>
      <c r="AX2870" t="s"/>
      <c r="AY2870" t="n">
        <v>3791514</v>
      </c>
      <c r="AZ2870" t="s">
        <v>4003</v>
      </c>
      <c r="BA2870" t="s"/>
      <c r="BB2870" t="n">
        <v>1266251</v>
      </c>
      <c r="BC2870" t="n">
        <v>98.9182484149933</v>
      </c>
      <c r="BD2870" t="n">
        <v>8.061672668300339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95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3999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463.35</v>
      </c>
      <c r="L2871" t="s">
        <v>77</v>
      </c>
      <c r="M2871" t="s"/>
      <c r="N2871" t="s">
        <v>1511</v>
      </c>
      <c r="O2871" t="s">
        <v>79</v>
      </c>
      <c r="P2871" t="s">
        <v>3999</v>
      </c>
      <c r="Q2871" t="s"/>
      <c r="R2871" t="s">
        <v>237</v>
      </c>
      <c r="S2871" t="s">
        <v>4004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>
        <f>HYPERLINK("https://hotelmonitor-cachepage.eclerx.com/savepage/tk_15442498725951807_sr_2150.html","info")</f>
        <v/>
      </c>
      <c r="AA2871" t="n">
        <v>-3791514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6</v>
      </c>
      <c r="AQ2871" t="s">
        <v>91</v>
      </c>
      <c r="AR2871" t="s">
        <v>92</v>
      </c>
      <c r="AS2871" t="s"/>
      <c r="AT2871" t="s">
        <v>93</v>
      </c>
      <c r="AU2871" t="s"/>
      <c r="AV2871" t="s"/>
      <c r="AW2871" t="s"/>
      <c r="AX2871" t="s"/>
      <c r="AY2871" t="n">
        <v>3791514</v>
      </c>
      <c r="AZ2871" t="s">
        <v>4003</v>
      </c>
      <c r="BA2871" t="s"/>
      <c r="BB2871" t="n">
        <v>1266251</v>
      </c>
      <c r="BC2871" t="n">
        <v>98.9182484149933</v>
      </c>
      <c r="BD2871" t="n">
        <v>8.061672668300339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95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3999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563.61</v>
      </c>
      <c r="L2872" t="s">
        <v>77</v>
      </c>
      <c r="M2872" t="s"/>
      <c r="N2872" t="s">
        <v>4005</v>
      </c>
      <c r="O2872" t="s">
        <v>79</v>
      </c>
      <c r="P2872" t="s">
        <v>3999</v>
      </c>
      <c r="Q2872" t="s"/>
      <c r="R2872" t="s">
        <v>237</v>
      </c>
      <c r="S2872" t="s">
        <v>4006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HYPERLINK("https://hotelmonitor-cachepage.eclerx.com/savepage/tk_15442498725951807_sr_2150.html","info")</f>
        <v/>
      </c>
      <c r="AA2872" t="n">
        <v>-3791514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89</v>
      </c>
      <c r="AO2872" t="s">
        <v>4007</v>
      </c>
      <c r="AP2872" t="n">
        <v>6</v>
      </c>
      <c r="AQ2872" t="s">
        <v>91</v>
      </c>
      <c r="AR2872" t="s">
        <v>71</v>
      </c>
      <c r="AS2872" t="s"/>
      <c r="AT2872" t="s">
        <v>93</v>
      </c>
      <c r="AU2872" t="s"/>
      <c r="AV2872" t="s"/>
      <c r="AW2872" t="s"/>
      <c r="AX2872" t="s"/>
      <c r="AY2872" t="n">
        <v>3791514</v>
      </c>
      <c r="AZ2872" t="s">
        <v>4003</v>
      </c>
      <c r="BA2872" t="s"/>
      <c r="BB2872" t="n">
        <v>1266251</v>
      </c>
      <c r="BC2872" t="n">
        <v>98.9182484149933</v>
      </c>
      <c r="BD2872" t="n">
        <v>8.061672668300339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95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3999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589.73</v>
      </c>
      <c r="L2873" t="s">
        <v>77</v>
      </c>
      <c r="M2873" t="s"/>
      <c r="N2873" t="s">
        <v>4005</v>
      </c>
      <c r="O2873" t="s">
        <v>79</v>
      </c>
      <c r="P2873" t="s">
        <v>3999</v>
      </c>
      <c r="Q2873" t="s"/>
      <c r="R2873" t="s">
        <v>237</v>
      </c>
      <c r="S2873" t="s">
        <v>4008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HYPERLINK("https://hotelmonitor-cachepage.eclerx.com/savepage/tk_15442498725951807_sr_2150.html","info")</f>
        <v/>
      </c>
      <c r="AA2873" t="n">
        <v>-3791514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89</v>
      </c>
      <c r="AO2873" t="s">
        <v>572</v>
      </c>
      <c r="AP2873" t="n">
        <v>6</v>
      </c>
      <c r="AQ2873" t="s">
        <v>91</v>
      </c>
      <c r="AR2873" t="s">
        <v>92</v>
      </c>
      <c r="AS2873" t="s"/>
      <c r="AT2873" t="s">
        <v>93</v>
      </c>
      <c r="AU2873" t="s"/>
      <c r="AV2873" t="s"/>
      <c r="AW2873" t="s"/>
      <c r="AX2873" t="s"/>
      <c r="AY2873" t="n">
        <v>3791514</v>
      </c>
      <c r="AZ2873" t="s">
        <v>4003</v>
      </c>
      <c r="BA2873" t="s"/>
      <c r="BB2873" t="n">
        <v>1266251</v>
      </c>
      <c r="BC2873" t="n">
        <v>98.9182484149933</v>
      </c>
      <c r="BD2873" t="n">
        <v>8.061672668300339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95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3999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758.21</v>
      </c>
      <c r="L2874" t="s">
        <v>77</v>
      </c>
      <c r="M2874" t="s"/>
      <c r="N2874" t="s">
        <v>4009</v>
      </c>
      <c r="O2874" t="s">
        <v>79</v>
      </c>
      <c r="P2874" t="s">
        <v>3999</v>
      </c>
      <c r="Q2874" t="s"/>
      <c r="R2874" t="s">
        <v>237</v>
      </c>
      <c r="S2874" t="s">
        <v>501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>
        <f>HYPERLINK("https://hotelmonitor-cachepage.eclerx.com/savepage/tk_15442498725951807_sr_2150.html","info")</f>
        <v/>
      </c>
      <c r="AA2874" t="n">
        <v>-3791514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88</v>
      </c>
      <c r="AO2874" t="s"/>
      <c r="AP2874" t="n">
        <v>6</v>
      </c>
      <c r="AQ2874" t="s">
        <v>91</v>
      </c>
      <c r="AR2874" t="s">
        <v>92</v>
      </c>
      <c r="AS2874" t="s"/>
      <c r="AT2874" t="s">
        <v>93</v>
      </c>
      <c r="AU2874" t="s"/>
      <c r="AV2874" t="s"/>
      <c r="AW2874" t="s"/>
      <c r="AX2874" t="s"/>
      <c r="AY2874" t="n">
        <v>3791514</v>
      </c>
      <c r="AZ2874" t="s">
        <v>4003</v>
      </c>
      <c r="BA2874" t="s"/>
      <c r="BB2874" t="n">
        <v>1266251</v>
      </c>
      <c r="BC2874" t="n">
        <v>98.9182484149933</v>
      </c>
      <c r="BD2874" t="n">
        <v>8.061672668300339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95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4010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2025.95</v>
      </c>
      <c r="L2875" t="s">
        <v>77</v>
      </c>
      <c r="M2875" t="s"/>
      <c r="N2875" t="s">
        <v>3114</v>
      </c>
      <c r="O2875" t="s">
        <v>79</v>
      </c>
      <c r="P2875" t="s">
        <v>4010</v>
      </c>
      <c r="Q2875" t="s"/>
      <c r="R2875" t="s">
        <v>80</v>
      </c>
      <c r="S2875" t="s">
        <v>4011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>
        <f>HYPERLINK("https://hotelmonitor-cachepage.eclerx.com/savepage/tk_1544250605553102_sr_2150.html","info")</f>
        <v/>
      </c>
      <c r="AA2875" t="n">
        <v>-3791611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89</v>
      </c>
      <c r="AO2875" t="s">
        <v>4012</v>
      </c>
      <c r="AP2875" t="n">
        <v>326</v>
      </c>
      <c r="AQ2875" t="s">
        <v>91</v>
      </c>
      <c r="AR2875" t="s">
        <v>71</v>
      </c>
      <c r="AS2875" t="s"/>
      <c r="AT2875" t="s">
        <v>93</v>
      </c>
      <c r="AU2875" t="s"/>
      <c r="AV2875" t="s"/>
      <c r="AW2875" t="s"/>
      <c r="AX2875" t="s"/>
      <c r="AY2875" t="n">
        <v>3791611</v>
      </c>
      <c r="AZ2875" t="s">
        <v>4013</v>
      </c>
      <c r="BA2875" t="s"/>
      <c r="BB2875" t="n">
        <v>1196023</v>
      </c>
      <c r="BC2875" t="n">
        <v>98.80613476037981</v>
      </c>
      <c r="BD2875" t="n">
        <v>8.08578487881412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95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4010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2183.91</v>
      </c>
      <c r="L2876" t="s">
        <v>77</v>
      </c>
      <c r="M2876" t="s"/>
      <c r="N2876" t="s">
        <v>4014</v>
      </c>
      <c r="O2876" t="s">
        <v>79</v>
      </c>
      <c r="P2876" t="s">
        <v>4010</v>
      </c>
      <c r="Q2876" t="s"/>
      <c r="R2876" t="s">
        <v>80</v>
      </c>
      <c r="S2876" t="s">
        <v>4015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>
        <f>HYPERLINK("https://hotelmonitor-cachepage.eclerx.com/savepage/tk_1544250605553102_sr_2150.html","info")</f>
        <v/>
      </c>
      <c r="AA2876" t="n">
        <v>-3791611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89</v>
      </c>
      <c r="AO2876" t="s">
        <v>4016</v>
      </c>
      <c r="AP2876" t="n">
        <v>326</v>
      </c>
      <c r="AQ2876" t="s">
        <v>91</v>
      </c>
      <c r="AR2876" t="s">
        <v>71</v>
      </c>
      <c r="AS2876" t="s"/>
      <c r="AT2876" t="s">
        <v>93</v>
      </c>
      <c r="AU2876" t="s"/>
      <c r="AV2876" t="s"/>
      <c r="AW2876" t="s"/>
      <c r="AX2876" t="s"/>
      <c r="AY2876" t="n">
        <v>3791611</v>
      </c>
      <c r="AZ2876" t="s">
        <v>4013</v>
      </c>
      <c r="BA2876" t="s"/>
      <c r="BB2876" t="n">
        <v>1196023</v>
      </c>
      <c r="BC2876" t="n">
        <v>98.80613476037981</v>
      </c>
      <c r="BD2876" t="n">
        <v>8.08578487881412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95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4010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3579.18</v>
      </c>
      <c r="L2877" t="s">
        <v>77</v>
      </c>
      <c r="M2877" t="s"/>
      <c r="N2877" t="s">
        <v>4017</v>
      </c>
      <c r="O2877" t="s">
        <v>79</v>
      </c>
      <c r="P2877" t="s">
        <v>4010</v>
      </c>
      <c r="Q2877" t="s"/>
      <c r="R2877" t="s">
        <v>80</v>
      </c>
      <c r="S2877" t="s">
        <v>4018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>
        <f>HYPERLINK("https://hotelmonitor-cachepage.eclerx.com/savepage/tk_1544250605553102_sr_2150.html","info")</f>
        <v/>
      </c>
      <c r="AA2877" t="n">
        <v>-3791611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89</v>
      </c>
      <c r="AO2877" t="s">
        <v>4019</v>
      </c>
      <c r="AP2877" t="n">
        <v>326</v>
      </c>
      <c r="AQ2877" t="s">
        <v>91</v>
      </c>
      <c r="AR2877" t="s">
        <v>71</v>
      </c>
      <c r="AS2877" t="s"/>
      <c r="AT2877" t="s">
        <v>93</v>
      </c>
      <c r="AU2877" t="s"/>
      <c r="AV2877" t="s"/>
      <c r="AW2877" t="s"/>
      <c r="AX2877" t="s"/>
      <c r="AY2877" t="n">
        <v>3791611</v>
      </c>
      <c r="AZ2877" t="s">
        <v>4013</v>
      </c>
      <c r="BA2877" t="s"/>
      <c r="BB2877" t="n">
        <v>1196023</v>
      </c>
      <c r="BC2877" t="n">
        <v>98.80613476037981</v>
      </c>
      <c r="BD2877" t="n">
        <v>8.08578487881412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95</v>
      </c>
    </row>
    <row r="2878" spans="1:70">
      <c r="A2878" t="s">
        <v>145</v>
      </c>
      <c r="B2878" t="s">
        <v>71</v>
      </c>
      <c r="C2878" t="s">
        <v>72</v>
      </c>
      <c r="D2878" t="n">
        <v>2</v>
      </c>
      <c r="E2878" t="s">
        <v>3698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4672.89</v>
      </c>
      <c r="L2878" t="s">
        <v>77</v>
      </c>
      <c r="M2878" t="s"/>
      <c r="N2878" t="s">
        <v>3699</v>
      </c>
      <c r="O2878" t="s">
        <v>79</v>
      </c>
      <c r="P2878" t="s">
        <v>3698</v>
      </c>
      <c r="Q2878" t="s"/>
      <c r="R2878" t="s">
        <v>80</v>
      </c>
      <c r="S2878" t="s">
        <v>843</v>
      </c>
      <c r="T2878" t="s">
        <v>82</v>
      </c>
      <c r="U2878" t="s">
        <v>83</v>
      </c>
      <c r="V2878" t="s">
        <v>84</v>
      </c>
      <c r="W2878" t="s">
        <v>105</v>
      </c>
      <c r="X2878" t="s"/>
      <c r="Y2878" t="s">
        <v>86</v>
      </c>
      <c r="Z2878">
        <f>HYPERLINK("https://hotelmonitor-cachepage.eclerx.com/savepage/tk_15442514541705859_sr_2150.html","info")</f>
        <v/>
      </c>
      <c r="AA2878" t="n">
        <v>-3011224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88</v>
      </c>
      <c r="AO2878" t="s"/>
      <c r="AP2878" t="n">
        <v>526</v>
      </c>
      <c r="AQ2878" t="s">
        <v>91</v>
      </c>
      <c r="AR2878" t="s">
        <v>92</v>
      </c>
      <c r="AS2878" t="s"/>
      <c r="AT2878" t="s">
        <v>93</v>
      </c>
      <c r="AU2878" t="s"/>
      <c r="AV2878" t="s"/>
      <c r="AW2878" t="s"/>
      <c r="AX2878" t="s"/>
      <c r="AY2878" t="n">
        <v>3011224</v>
      </c>
      <c r="AZ2878" t="s">
        <v>3700</v>
      </c>
      <c r="BA2878" t="s"/>
      <c r="BB2878" t="n">
        <v>401015</v>
      </c>
      <c r="BC2878" t="n">
        <v>98.9459609985352</v>
      </c>
      <c r="BD2878" t="n">
        <v>7.85283874111493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119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4020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379.11</v>
      </c>
      <c r="L2879" t="s">
        <v>77</v>
      </c>
      <c r="M2879" t="s"/>
      <c r="N2879" t="s">
        <v>4021</v>
      </c>
      <c r="O2879" t="s">
        <v>79</v>
      </c>
      <c r="P2879" t="s">
        <v>4020</v>
      </c>
      <c r="Q2879" t="s"/>
      <c r="R2879" t="s">
        <v>115</v>
      </c>
      <c r="S2879" t="s">
        <v>637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HYPERLINK("https://hotelmonitor-cachepage.eclerx.com/savepage/tk_1544250479465322_sr_2150.html","info")</f>
        <v/>
      </c>
      <c r="AA2879" t="n">
        <v>-6741649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269</v>
      </c>
      <c r="AQ2879" t="s">
        <v>91</v>
      </c>
      <c r="AR2879" t="s">
        <v>92</v>
      </c>
      <c r="AS2879" t="s"/>
      <c r="AT2879" t="s">
        <v>93</v>
      </c>
      <c r="AU2879" t="s"/>
      <c r="AV2879" t="s"/>
      <c r="AW2879" t="s"/>
      <c r="AX2879" t="s"/>
      <c r="AY2879" t="n">
        <v>6741649</v>
      </c>
      <c r="AZ2879" t="s">
        <v>4022</v>
      </c>
      <c r="BA2879" t="s"/>
      <c r="BB2879" t="n">
        <v>569031</v>
      </c>
      <c r="BC2879" t="n">
        <v>98.83322201203551</v>
      </c>
      <c r="BD2879" t="n">
        <v>8.03885659920906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95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4023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1075.62</v>
      </c>
      <c r="L2880" t="s">
        <v>77</v>
      </c>
      <c r="M2880" t="s"/>
      <c r="N2880" t="s">
        <v>4024</v>
      </c>
      <c r="O2880" t="s">
        <v>79</v>
      </c>
      <c r="P2880" t="s">
        <v>4023</v>
      </c>
      <c r="Q2880" t="s"/>
      <c r="R2880" t="s">
        <v>158</v>
      </c>
      <c r="S2880" t="s">
        <v>4025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>
        <f>HYPERLINK("https://hotelmonitor-cachepage.eclerx.com/savepage/tk_15442503357624621_sr_2150.html","info")</f>
        <v/>
      </c>
      <c r="AA2880" t="n">
        <v>-3791560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89</v>
      </c>
      <c r="AO2880" t="s">
        <v>4026</v>
      </c>
      <c r="AP2880" t="n">
        <v>218</v>
      </c>
      <c r="AQ2880" t="s">
        <v>91</v>
      </c>
      <c r="AR2880" t="s">
        <v>71</v>
      </c>
      <c r="AS2880" t="s"/>
      <c r="AT2880" t="s">
        <v>93</v>
      </c>
      <c r="AU2880" t="s"/>
      <c r="AV2880" t="s"/>
      <c r="AW2880" t="s"/>
      <c r="AX2880" t="s"/>
      <c r="AY2880" t="n">
        <v>3791560</v>
      </c>
      <c r="AZ2880" t="s">
        <v>4027</v>
      </c>
      <c r="BA2880" t="s"/>
      <c r="BB2880" t="n">
        <v>705407</v>
      </c>
      <c r="BC2880" t="n">
        <v>98.91805158556051</v>
      </c>
      <c r="BD2880" t="n">
        <v>8.06201400581023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95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4023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1144.78</v>
      </c>
      <c r="L2881" t="s">
        <v>77</v>
      </c>
      <c r="M2881" t="s"/>
      <c r="N2881" t="s">
        <v>4024</v>
      </c>
      <c r="O2881" t="s">
        <v>79</v>
      </c>
      <c r="P2881" t="s">
        <v>4023</v>
      </c>
      <c r="Q2881" t="s"/>
      <c r="R2881" t="s">
        <v>158</v>
      </c>
      <c r="S2881" t="s">
        <v>1384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>
        <f>HYPERLINK("https://hotelmonitor-cachepage.eclerx.com/savepage/tk_15442503357624621_sr_2150.html","info")</f>
        <v/>
      </c>
      <c r="AA2881" t="n">
        <v>-3791560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89</v>
      </c>
      <c r="AO2881" t="s">
        <v>310</v>
      </c>
      <c r="AP2881" t="n">
        <v>218</v>
      </c>
      <c r="AQ2881" t="s">
        <v>91</v>
      </c>
      <c r="AR2881" t="s">
        <v>71</v>
      </c>
      <c r="AS2881" t="s"/>
      <c r="AT2881" t="s">
        <v>93</v>
      </c>
      <c r="AU2881" t="s"/>
      <c r="AV2881" t="s"/>
      <c r="AW2881" t="s"/>
      <c r="AX2881" t="s"/>
      <c r="AY2881" t="n">
        <v>3791560</v>
      </c>
      <c r="AZ2881" t="s">
        <v>4027</v>
      </c>
      <c r="BA2881" t="s"/>
      <c r="BB2881" t="n">
        <v>705407</v>
      </c>
      <c r="BC2881" t="n">
        <v>98.91805158556051</v>
      </c>
      <c r="BD2881" t="n">
        <v>8.06201400581023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95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4023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1494.8</v>
      </c>
      <c r="L2882" t="s">
        <v>77</v>
      </c>
      <c r="M2882" t="s"/>
      <c r="N2882" t="s">
        <v>3501</v>
      </c>
      <c r="O2882" t="s">
        <v>79</v>
      </c>
      <c r="P2882" t="s">
        <v>4023</v>
      </c>
      <c r="Q2882" t="s"/>
      <c r="R2882" t="s">
        <v>158</v>
      </c>
      <c r="S2882" t="s">
        <v>4028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HYPERLINK("https://hotelmonitor-cachepage.eclerx.com/savepage/tk_15442503357624621_sr_2150.html","info")</f>
        <v/>
      </c>
      <c r="AA2882" t="n">
        <v>-3791560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89</v>
      </c>
      <c r="AO2882" t="s">
        <v>4029</v>
      </c>
      <c r="AP2882" t="n">
        <v>218</v>
      </c>
      <c r="AQ2882" t="s">
        <v>91</v>
      </c>
      <c r="AR2882" t="s">
        <v>71</v>
      </c>
      <c r="AS2882" t="s"/>
      <c r="AT2882" t="s">
        <v>93</v>
      </c>
      <c r="AU2882" t="s"/>
      <c r="AV2882" t="s"/>
      <c r="AW2882" t="s"/>
      <c r="AX2882" t="s"/>
      <c r="AY2882" t="n">
        <v>3791560</v>
      </c>
      <c r="AZ2882" t="s">
        <v>4027</v>
      </c>
      <c r="BA2882" t="s"/>
      <c r="BB2882" t="n">
        <v>705407</v>
      </c>
      <c r="BC2882" t="n">
        <v>98.91805158556051</v>
      </c>
      <c r="BD2882" t="n">
        <v>8.06201400581023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95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4023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1590.91</v>
      </c>
      <c r="L2883" t="s">
        <v>77</v>
      </c>
      <c r="M2883" t="s"/>
      <c r="N2883" t="s">
        <v>3501</v>
      </c>
      <c r="O2883" t="s">
        <v>79</v>
      </c>
      <c r="P2883" t="s">
        <v>4023</v>
      </c>
      <c r="Q2883" t="s"/>
      <c r="R2883" t="s">
        <v>158</v>
      </c>
      <c r="S2883" t="s">
        <v>2263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HYPERLINK("https://hotelmonitor-cachepage.eclerx.com/savepage/tk_15442503357624621_sr_2150.html","info")</f>
        <v/>
      </c>
      <c r="AA2883" t="n">
        <v>-3791560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89</v>
      </c>
      <c r="AO2883" t="s">
        <v>1006</v>
      </c>
      <c r="AP2883" t="n">
        <v>218</v>
      </c>
      <c r="AQ2883" t="s">
        <v>91</v>
      </c>
      <c r="AR2883" t="s">
        <v>71</v>
      </c>
      <c r="AS2883" t="s"/>
      <c r="AT2883" t="s">
        <v>93</v>
      </c>
      <c r="AU2883" t="s"/>
      <c r="AV2883" t="s"/>
      <c r="AW2883" t="s"/>
      <c r="AX2883" t="s"/>
      <c r="AY2883" t="n">
        <v>3791560</v>
      </c>
      <c r="AZ2883" t="s">
        <v>4027</v>
      </c>
      <c r="BA2883" t="s"/>
      <c r="BB2883" t="n">
        <v>705407</v>
      </c>
      <c r="BC2883" t="n">
        <v>98.91805158556051</v>
      </c>
      <c r="BD2883" t="n">
        <v>8.06201400581023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95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4030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1668.07</v>
      </c>
      <c r="L2884" t="s">
        <v>77</v>
      </c>
      <c r="M2884" t="s"/>
      <c r="N2884" t="s">
        <v>4031</v>
      </c>
      <c r="O2884" t="s">
        <v>79</v>
      </c>
      <c r="P2884" t="s">
        <v>4030</v>
      </c>
      <c r="Q2884" t="s"/>
      <c r="R2884" t="s">
        <v>80</v>
      </c>
      <c r="S2884" t="s">
        <v>227</v>
      </c>
      <c r="T2884" t="s">
        <v>82</v>
      </c>
      <c r="U2884" t="s">
        <v>83</v>
      </c>
      <c r="V2884" t="s">
        <v>84</v>
      </c>
      <c r="W2884" t="s">
        <v>85</v>
      </c>
      <c r="X2884" t="s"/>
      <c r="Y2884" t="s">
        <v>86</v>
      </c>
      <c r="Z2884">
        <f>HYPERLINK("https://hotelmonitor-cachepage.eclerx.com/savepage/tk_15442503233811119_sr_2150.html","info")</f>
        <v/>
      </c>
      <c r="AA2884" t="n">
        <v>-6677198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213</v>
      </c>
      <c r="AQ2884" t="s">
        <v>91</v>
      </c>
      <c r="AR2884" t="s">
        <v>92</v>
      </c>
      <c r="AS2884" t="s"/>
      <c r="AT2884" t="s">
        <v>93</v>
      </c>
      <c r="AU2884" t="s"/>
      <c r="AV2884" t="s"/>
      <c r="AW2884" t="s"/>
      <c r="AX2884" t="s"/>
      <c r="AY2884" t="n">
        <v>6677198</v>
      </c>
      <c r="AZ2884" t="s">
        <v>4032</v>
      </c>
      <c r="BA2884" t="s"/>
      <c r="BB2884" t="n">
        <v>931043</v>
      </c>
      <c r="BC2884" t="n">
        <v>98.8462196197361</v>
      </c>
      <c r="BD2884" t="n">
        <v>8.05679067425268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95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4030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2358.35</v>
      </c>
      <c r="L2885" t="s">
        <v>77</v>
      </c>
      <c r="M2885" t="s"/>
      <c r="N2885" t="s">
        <v>3427</v>
      </c>
      <c r="O2885" t="s">
        <v>79</v>
      </c>
      <c r="P2885" t="s">
        <v>4030</v>
      </c>
      <c r="Q2885" t="s"/>
      <c r="R2885" t="s">
        <v>80</v>
      </c>
      <c r="S2885" t="s">
        <v>4033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>
        <f>HYPERLINK("https://hotelmonitor-cachepage.eclerx.com/savepage/tk_15442503233811119_sr_2150.html","info")</f>
        <v/>
      </c>
      <c r="AA2885" t="n">
        <v>-6677198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89</v>
      </c>
      <c r="AO2885" t="s">
        <v>4034</v>
      </c>
      <c r="AP2885" t="n">
        <v>213</v>
      </c>
      <c r="AQ2885" t="s">
        <v>91</v>
      </c>
      <c r="AR2885" t="s">
        <v>71</v>
      </c>
      <c r="AS2885" t="s"/>
      <c r="AT2885" t="s">
        <v>93</v>
      </c>
      <c r="AU2885" t="s"/>
      <c r="AV2885" t="s"/>
      <c r="AW2885" t="s"/>
      <c r="AX2885" t="s"/>
      <c r="AY2885" t="n">
        <v>6677198</v>
      </c>
      <c r="AZ2885" t="s">
        <v>4032</v>
      </c>
      <c r="BA2885" t="s"/>
      <c r="BB2885" t="n">
        <v>931043</v>
      </c>
      <c r="BC2885" t="n">
        <v>98.8462196197361</v>
      </c>
      <c r="BD2885" t="n">
        <v>8.05679067425268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95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4030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2803.98</v>
      </c>
      <c r="L2886" t="s">
        <v>77</v>
      </c>
      <c r="M2886" t="s"/>
      <c r="N2886" t="s">
        <v>3427</v>
      </c>
      <c r="O2886" t="s">
        <v>79</v>
      </c>
      <c r="P2886" t="s">
        <v>4030</v>
      </c>
      <c r="Q2886" t="s"/>
      <c r="R2886" t="s">
        <v>80</v>
      </c>
      <c r="S2886" t="s">
        <v>4035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>
        <f>HYPERLINK("https://hotelmonitor-cachepage.eclerx.com/savepage/tk_15442503233811119_sr_2150.html","info")</f>
        <v/>
      </c>
      <c r="AA2886" t="n">
        <v>-6677198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89</v>
      </c>
      <c r="AO2886" t="s">
        <v>4036</v>
      </c>
      <c r="AP2886" t="n">
        <v>213</v>
      </c>
      <c r="AQ2886" t="s">
        <v>91</v>
      </c>
      <c r="AR2886" t="s">
        <v>71</v>
      </c>
      <c r="AS2886" t="s"/>
      <c r="AT2886" t="s">
        <v>93</v>
      </c>
      <c r="AU2886" t="s"/>
      <c r="AV2886" t="s"/>
      <c r="AW2886" t="s"/>
      <c r="AX2886" t="s"/>
      <c r="AY2886" t="n">
        <v>6677198</v>
      </c>
      <c r="AZ2886" t="s">
        <v>4032</v>
      </c>
      <c r="BA2886" t="s"/>
      <c r="BB2886" t="n">
        <v>931043</v>
      </c>
      <c r="BC2886" t="n">
        <v>98.8462196197361</v>
      </c>
      <c r="BD2886" t="n">
        <v>8.05679067425268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95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4030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2946.13</v>
      </c>
      <c r="L2887" t="s">
        <v>77</v>
      </c>
      <c r="M2887" t="s"/>
      <c r="N2887" t="s">
        <v>3427</v>
      </c>
      <c r="O2887" t="s">
        <v>79</v>
      </c>
      <c r="P2887" t="s">
        <v>4030</v>
      </c>
      <c r="Q2887" t="s"/>
      <c r="R2887" t="s">
        <v>80</v>
      </c>
      <c r="S2887" t="s">
        <v>1368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>
        <f>HYPERLINK("https://hotelmonitor-cachepage.eclerx.com/savepage/tk_15442503233811119_sr_2150.html","info")</f>
        <v/>
      </c>
      <c r="AA2887" t="n">
        <v>-6677198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89</v>
      </c>
      <c r="AO2887" t="s">
        <v>101</v>
      </c>
      <c r="AP2887" t="n">
        <v>213</v>
      </c>
      <c r="AQ2887" t="s">
        <v>91</v>
      </c>
      <c r="AR2887" t="s">
        <v>71</v>
      </c>
      <c r="AS2887" t="s"/>
      <c r="AT2887" t="s">
        <v>93</v>
      </c>
      <c r="AU2887" t="s"/>
      <c r="AV2887" t="s"/>
      <c r="AW2887" t="s"/>
      <c r="AX2887" t="s"/>
      <c r="AY2887" t="n">
        <v>6677198</v>
      </c>
      <c r="AZ2887" t="s">
        <v>4032</v>
      </c>
      <c r="BA2887" t="s"/>
      <c r="BB2887" t="n">
        <v>931043</v>
      </c>
      <c r="BC2887" t="n">
        <v>98.8462196197361</v>
      </c>
      <c r="BD2887" t="n">
        <v>8.05679067425268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95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4030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3064.35</v>
      </c>
      <c r="L2888" t="s">
        <v>77</v>
      </c>
      <c r="M2888" t="s"/>
      <c r="N2888" t="s">
        <v>3427</v>
      </c>
      <c r="O2888" t="s">
        <v>79</v>
      </c>
      <c r="P2888" t="s">
        <v>4030</v>
      </c>
      <c r="Q2888" t="s"/>
      <c r="R2888" t="s">
        <v>80</v>
      </c>
      <c r="S2888" t="s">
        <v>4037</v>
      </c>
      <c r="T2888" t="s">
        <v>82</v>
      </c>
      <c r="U2888" t="s">
        <v>83</v>
      </c>
      <c r="V2888" t="s">
        <v>84</v>
      </c>
      <c r="W2888" t="s">
        <v>105</v>
      </c>
      <c r="X2888" t="s"/>
      <c r="Y2888" t="s">
        <v>86</v>
      </c>
      <c r="Z2888">
        <f>HYPERLINK("https://hotelmonitor-cachepage.eclerx.com/savepage/tk_15442503233811119_sr_2150.html","info")</f>
        <v/>
      </c>
      <c r="AA2888" t="n">
        <v>-6677198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89</v>
      </c>
      <c r="AO2888" t="s">
        <v>4038</v>
      </c>
      <c r="AP2888" t="n">
        <v>213</v>
      </c>
      <c r="AQ2888" t="s">
        <v>91</v>
      </c>
      <c r="AR2888" t="s">
        <v>71</v>
      </c>
      <c r="AS2888" t="s"/>
      <c r="AT2888" t="s">
        <v>93</v>
      </c>
      <c r="AU2888" t="s"/>
      <c r="AV2888" t="s"/>
      <c r="AW2888" t="s"/>
      <c r="AX2888" t="s"/>
      <c r="AY2888" t="n">
        <v>6677198</v>
      </c>
      <c r="AZ2888" t="s">
        <v>4032</v>
      </c>
      <c r="BA2888" t="s"/>
      <c r="BB2888" t="n">
        <v>931043</v>
      </c>
      <c r="BC2888" t="n">
        <v>98.8462196197361</v>
      </c>
      <c r="BD2888" t="n">
        <v>8.05679067425268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95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4030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3605.12</v>
      </c>
      <c r="L2889" t="s">
        <v>77</v>
      </c>
      <c r="M2889" t="s"/>
      <c r="N2889" t="s">
        <v>3427</v>
      </c>
      <c r="O2889" t="s">
        <v>79</v>
      </c>
      <c r="P2889" t="s">
        <v>4030</v>
      </c>
      <c r="Q2889" t="s"/>
      <c r="R2889" t="s">
        <v>80</v>
      </c>
      <c r="S2889" t="s">
        <v>4039</v>
      </c>
      <c r="T2889" t="s">
        <v>82</v>
      </c>
      <c r="U2889" t="s">
        <v>83</v>
      </c>
      <c r="V2889" t="s">
        <v>84</v>
      </c>
      <c r="W2889" t="s">
        <v>105</v>
      </c>
      <c r="X2889" t="s"/>
      <c r="Y2889" t="s">
        <v>86</v>
      </c>
      <c r="Z2889">
        <f>HYPERLINK("https://hotelmonitor-cachepage.eclerx.com/savepage/tk_15442503233811119_sr_2150.html","info")</f>
        <v/>
      </c>
      <c r="AA2889" t="n">
        <v>-6677198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89</v>
      </c>
      <c r="AO2889" t="s">
        <v>4040</v>
      </c>
      <c r="AP2889" t="n">
        <v>213</v>
      </c>
      <c r="AQ2889" t="s">
        <v>91</v>
      </c>
      <c r="AR2889" t="s">
        <v>71</v>
      </c>
      <c r="AS2889" t="s"/>
      <c r="AT2889" t="s">
        <v>93</v>
      </c>
      <c r="AU2889" t="s"/>
      <c r="AV2889" t="s"/>
      <c r="AW2889" t="s"/>
      <c r="AX2889" t="s"/>
      <c r="AY2889" t="n">
        <v>6677198</v>
      </c>
      <c r="AZ2889" t="s">
        <v>4032</v>
      </c>
      <c r="BA2889" t="s"/>
      <c r="BB2889" t="n">
        <v>931043</v>
      </c>
      <c r="BC2889" t="n">
        <v>98.8462196197361</v>
      </c>
      <c r="BD2889" t="n">
        <v>8.05679067425268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95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4030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3787.88</v>
      </c>
      <c r="L2890" t="s">
        <v>77</v>
      </c>
      <c r="M2890" t="s"/>
      <c r="N2890" t="s">
        <v>3427</v>
      </c>
      <c r="O2890" t="s">
        <v>79</v>
      </c>
      <c r="P2890" t="s">
        <v>4030</v>
      </c>
      <c r="Q2890" t="s"/>
      <c r="R2890" t="s">
        <v>80</v>
      </c>
      <c r="S2890" t="s">
        <v>1570</v>
      </c>
      <c r="T2890" t="s">
        <v>82</v>
      </c>
      <c r="U2890" t="s">
        <v>83</v>
      </c>
      <c r="V2890" t="s">
        <v>84</v>
      </c>
      <c r="W2890" t="s">
        <v>105</v>
      </c>
      <c r="X2890" t="s"/>
      <c r="Y2890" t="s">
        <v>86</v>
      </c>
      <c r="Z2890">
        <f>HYPERLINK("https://hotelmonitor-cachepage.eclerx.com/savepage/tk_15442503233811119_sr_2150.html","info")</f>
        <v/>
      </c>
      <c r="AA2890" t="n">
        <v>-6677198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89</v>
      </c>
      <c r="AO2890" t="s">
        <v>586</v>
      </c>
      <c r="AP2890" t="n">
        <v>213</v>
      </c>
      <c r="AQ2890" t="s">
        <v>91</v>
      </c>
      <c r="AR2890" t="s">
        <v>71</v>
      </c>
      <c r="AS2890" t="s"/>
      <c r="AT2890" t="s">
        <v>93</v>
      </c>
      <c r="AU2890" t="s"/>
      <c r="AV2890" t="s"/>
      <c r="AW2890" t="s"/>
      <c r="AX2890" t="s"/>
      <c r="AY2890" t="n">
        <v>6677198</v>
      </c>
      <c r="AZ2890" t="s">
        <v>4032</v>
      </c>
      <c r="BA2890" t="s"/>
      <c r="BB2890" t="n">
        <v>931043</v>
      </c>
      <c r="BC2890" t="n">
        <v>98.8462196197361</v>
      </c>
      <c r="BD2890" t="n">
        <v>8.05679067425268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95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4041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783.92</v>
      </c>
      <c r="L2891" t="s">
        <v>77</v>
      </c>
      <c r="M2891" t="s"/>
      <c r="N2891" t="s">
        <v>4042</v>
      </c>
      <c r="O2891" t="s">
        <v>79</v>
      </c>
      <c r="P2891" t="s">
        <v>4041</v>
      </c>
      <c r="Q2891" t="s"/>
      <c r="R2891" t="s">
        <v>237</v>
      </c>
      <c r="S2891" t="s">
        <v>4043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>
        <f>HYPERLINK("https://hotelmonitor-cachepage.eclerx.com/savepage/tk_1544250136615269_sr_2150.html","info")</f>
        <v/>
      </c>
      <c r="AA2891" t="n">
        <v>-3551164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89</v>
      </c>
      <c r="AO2891" t="s">
        <v>4044</v>
      </c>
      <c r="AP2891" t="n">
        <v>133</v>
      </c>
      <c r="AQ2891" t="s">
        <v>91</v>
      </c>
      <c r="AR2891" t="s">
        <v>71</v>
      </c>
      <c r="AS2891" t="s"/>
      <c r="AT2891" t="s">
        <v>93</v>
      </c>
      <c r="AU2891" t="s"/>
      <c r="AV2891" t="s"/>
      <c r="AW2891" t="s"/>
      <c r="AX2891" t="s"/>
      <c r="AY2891" t="n">
        <v>3551164</v>
      </c>
      <c r="AZ2891" t="s">
        <v>4045</v>
      </c>
      <c r="BA2891" t="s"/>
      <c r="BB2891" t="n">
        <v>2094074</v>
      </c>
      <c r="BC2891" t="n">
        <v>98.9141634106636</v>
      </c>
      <c r="BD2891" t="n">
        <v>8.070362246489159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95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4041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833.34</v>
      </c>
      <c r="L2892" t="s">
        <v>77</v>
      </c>
      <c r="M2892" t="s"/>
      <c r="N2892" t="s">
        <v>4042</v>
      </c>
      <c r="O2892" t="s">
        <v>79</v>
      </c>
      <c r="P2892" t="s">
        <v>4041</v>
      </c>
      <c r="Q2892" t="s"/>
      <c r="R2892" t="s">
        <v>237</v>
      </c>
      <c r="S2892" t="s">
        <v>618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>
        <f>HYPERLINK("https://hotelmonitor-cachepage.eclerx.com/savepage/tk_1544250136615269_sr_2150.html","info")</f>
        <v/>
      </c>
      <c r="AA2892" t="n">
        <v>-3551164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89</v>
      </c>
      <c r="AO2892" t="s">
        <v>4046</v>
      </c>
      <c r="AP2892" t="n">
        <v>133</v>
      </c>
      <c r="AQ2892" t="s">
        <v>91</v>
      </c>
      <c r="AR2892" t="s">
        <v>71</v>
      </c>
      <c r="AS2892" t="s"/>
      <c r="AT2892" t="s">
        <v>93</v>
      </c>
      <c r="AU2892" t="s"/>
      <c r="AV2892" t="s"/>
      <c r="AW2892" t="s"/>
      <c r="AX2892" t="s"/>
      <c r="AY2892" t="n">
        <v>3551164</v>
      </c>
      <c r="AZ2892" t="s">
        <v>4045</v>
      </c>
      <c r="BA2892" t="s"/>
      <c r="BB2892" t="n">
        <v>2094074</v>
      </c>
      <c r="BC2892" t="n">
        <v>98.9141634106636</v>
      </c>
      <c r="BD2892" t="n">
        <v>8.070362246489159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95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4041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984.3099999999999</v>
      </c>
      <c r="L2893" t="s">
        <v>77</v>
      </c>
      <c r="M2893" t="s"/>
      <c r="N2893" t="s">
        <v>1765</v>
      </c>
      <c r="O2893" t="s">
        <v>79</v>
      </c>
      <c r="P2893" t="s">
        <v>4041</v>
      </c>
      <c r="Q2893" t="s"/>
      <c r="R2893" t="s">
        <v>237</v>
      </c>
      <c r="S2893" t="s">
        <v>4047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>
        <f>HYPERLINK("https://hotelmonitor-cachepage.eclerx.com/savepage/tk_1544250136615269_sr_2150.html","info")</f>
        <v/>
      </c>
      <c r="AA2893" t="n">
        <v>-3551164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89</v>
      </c>
      <c r="AO2893" t="s">
        <v>4048</v>
      </c>
      <c r="AP2893" t="n">
        <v>133</v>
      </c>
      <c r="AQ2893" t="s">
        <v>91</v>
      </c>
      <c r="AR2893" t="s">
        <v>71</v>
      </c>
      <c r="AS2893" t="s"/>
      <c r="AT2893" t="s">
        <v>93</v>
      </c>
      <c r="AU2893" t="s"/>
      <c r="AV2893" t="s"/>
      <c r="AW2893" t="s"/>
      <c r="AX2893" t="s"/>
      <c r="AY2893" t="n">
        <v>3551164</v>
      </c>
      <c r="AZ2893" t="s">
        <v>4045</v>
      </c>
      <c r="BA2893" t="s"/>
      <c r="BB2893" t="n">
        <v>2094074</v>
      </c>
      <c r="BC2893" t="n">
        <v>98.9141634106636</v>
      </c>
      <c r="BD2893" t="n">
        <v>8.070362246489159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95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4041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1035.36</v>
      </c>
      <c r="L2894" t="s">
        <v>77</v>
      </c>
      <c r="M2894" t="s"/>
      <c r="N2894" t="s">
        <v>1765</v>
      </c>
      <c r="O2894" t="s">
        <v>79</v>
      </c>
      <c r="P2894" t="s">
        <v>4041</v>
      </c>
      <c r="Q2894" t="s"/>
      <c r="R2894" t="s">
        <v>237</v>
      </c>
      <c r="S2894" t="s">
        <v>4049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>
        <f>HYPERLINK("https://hotelmonitor-cachepage.eclerx.com/savepage/tk_1544250136615269_sr_2150.html","info")</f>
        <v/>
      </c>
      <c r="AA2894" t="n">
        <v>-3551164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89</v>
      </c>
      <c r="AO2894" t="s">
        <v>4046</v>
      </c>
      <c r="AP2894" t="n">
        <v>133</v>
      </c>
      <c r="AQ2894" t="s">
        <v>91</v>
      </c>
      <c r="AR2894" t="s">
        <v>71</v>
      </c>
      <c r="AS2894" t="s"/>
      <c r="AT2894" t="s">
        <v>93</v>
      </c>
      <c r="AU2894" t="s"/>
      <c r="AV2894" t="s"/>
      <c r="AW2894" t="s"/>
      <c r="AX2894" t="s"/>
      <c r="AY2894" t="n">
        <v>3551164</v>
      </c>
      <c r="AZ2894" t="s">
        <v>4045</v>
      </c>
      <c r="BA2894" t="s"/>
      <c r="BB2894" t="n">
        <v>2094074</v>
      </c>
      <c r="BC2894" t="n">
        <v>98.9141634106636</v>
      </c>
      <c r="BD2894" t="n">
        <v>8.070362246489159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95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4041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1138.89</v>
      </c>
      <c r="L2895" t="s">
        <v>77</v>
      </c>
      <c r="M2895" t="s"/>
      <c r="N2895" t="s">
        <v>152</v>
      </c>
      <c r="O2895" t="s">
        <v>79</v>
      </c>
      <c r="P2895" t="s">
        <v>4041</v>
      </c>
      <c r="Q2895" t="s"/>
      <c r="R2895" t="s">
        <v>237</v>
      </c>
      <c r="S2895" t="s">
        <v>4049</v>
      </c>
      <c r="T2895" t="s">
        <v>82</v>
      </c>
      <c r="U2895" t="s">
        <v>83</v>
      </c>
      <c r="V2895" t="s">
        <v>84</v>
      </c>
      <c r="W2895" t="s">
        <v>85</v>
      </c>
      <c r="X2895" t="s"/>
      <c r="Y2895" t="s">
        <v>86</v>
      </c>
      <c r="Z2895">
        <f>HYPERLINK("https://hotelmonitor-cachepage.eclerx.com/savepage/tk_1544250136615269_sr_2150.html","info")</f>
        <v/>
      </c>
      <c r="AA2895" t="n">
        <v>-3551164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133</v>
      </c>
      <c r="AQ2895" t="s">
        <v>91</v>
      </c>
      <c r="AR2895" t="s">
        <v>92</v>
      </c>
      <c r="AS2895" t="s"/>
      <c r="AT2895" t="s">
        <v>93</v>
      </c>
      <c r="AU2895" t="s"/>
      <c r="AV2895" t="s"/>
      <c r="AW2895" t="s"/>
      <c r="AX2895" t="s"/>
      <c r="AY2895" t="n">
        <v>3551164</v>
      </c>
      <c r="AZ2895" t="s">
        <v>4045</v>
      </c>
      <c r="BA2895" t="s"/>
      <c r="BB2895" t="n">
        <v>2094074</v>
      </c>
      <c r="BC2895" t="n">
        <v>98.9141634106636</v>
      </c>
      <c r="BD2895" t="n">
        <v>8.070362246489159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95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4041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1233.79</v>
      </c>
      <c r="L2896" t="s">
        <v>77</v>
      </c>
      <c r="M2896" t="s"/>
      <c r="N2896" t="s">
        <v>152</v>
      </c>
      <c r="O2896" t="s">
        <v>79</v>
      </c>
      <c r="P2896" t="s">
        <v>4041</v>
      </c>
      <c r="Q2896" t="s"/>
      <c r="R2896" t="s">
        <v>237</v>
      </c>
      <c r="S2896" t="s">
        <v>4050</v>
      </c>
      <c r="T2896" t="s">
        <v>82</v>
      </c>
      <c r="U2896" t="s">
        <v>83</v>
      </c>
      <c r="V2896" t="s">
        <v>84</v>
      </c>
      <c r="W2896" t="s">
        <v>85</v>
      </c>
      <c r="X2896" t="s"/>
      <c r="Y2896" t="s">
        <v>86</v>
      </c>
      <c r="Z2896">
        <f>HYPERLINK("https://hotelmonitor-cachepage.eclerx.com/savepage/tk_1544250136615269_sr_2150.html","info")</f>
        <v/>
      </c>
      <c r="AA2896" t="n">
        <v>-3551164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133</v>
      </c>
      <c r="AQ2896" t="s">
        <v>91</v>
      </c>
      <c r="AR2896" t="s">
        <v>92</v>
      </c>
      <c r="AS2896" t="s"/>
      <c r="AT2896" t="s">
        <v>93</v>
      </c>
      <c r="AU2896" t="s"/>
      <c r="AV2896" t="s"/>
      <c r="AW2896" t="s"/>
      <c r="AX2896" t="s"/>
      <c r="AY2896" t="n">
        <v>3551164</v>
      </c>
      <c r="AZ2896" t="s">
        <v>4045</v>
      </c>
      <c r="BA2896" t="s"/>
      <c r="BB2896" t="n">
        <v>2094074</v>
      </c>
      <c r="BC2896" t="n">
        <v>98.9141634106636</v>
      </c>
      <c r="BD2896" t="n">
        <v>8.070362246489159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95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4051</v>
      </c>
      <c r="F2897" t="n">
        <v>931571</v>
      </c>
      <c r="G2897" t="s">
        <v>74</v>
      </c>
      <c r="H2897" t="s">
        <v>75</v>
      </c>
      <c r="I2897" t="s"/>
      <c r="J2897" t="s">
        <v>76</v>
      </c>
      <c r="K2897" t="n">
        <v>932.23</v>
      </c>
      <c r="L2897" t="s">
        <v>77</v>
      </c>
      <c r="M2897" t="s"/>
      <c r="N2897" t="s">
        <v>215</v>
      </c>
      <c r="O2897" t="s">
        <v>79</v>
      </c>
      <c r="P2897" t="s">
        <v>4051</v>
      </c>
      <c r="Q2897" t="s"/>
      <c r="R2897" t="s">
        <v>80</v>
      </c>
      <c r="S2897" t="s">
        <v>4052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>
        <f>HYPERLINK("https://hotelmonitor-cachepage.eclerx.com/savepage/tk_15442500081916273_sr_2150.html","info")</f>
        <v/>
      </c>
      <c r="AA2897" t="n">
        <v>160738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89</v>
      </c>
      <c r="AO2897" t="s">
        <v>4053</v>
      </c>
      <c r="AP2897" t="n">
        <v>69</v>
      </c>
      <c r="AQ2897" t="s">
        <v>91</v>
      </c>
      <c r="AR2897" t="s">
        <v>71</v>
      </c>
      <c r="AS2897" t="s"/>
      <c r="AT2897" t="s">
        <v>93</v>
      </c>
      <c r="AU2897" t="s"/>
      <c r="AV2897" t="s"/>
      <c r="AW2897" t="s"/>
      <c r="AX2897" t="s"/>
      <c r="AY2897" t="n">
        <v>754617</v>
      </c>
      <c r="AZ2897" t="s">
        <v>4054</v>
      </c>
      <c r="BA2897" t="s"/>
      <c r="BB2897" t="n">
        <v>253923</v>
      </c>
      <c r="BC2897" t="n">
        <v>98.8142776489258</v>
      </c>
      <c r="BD2897" t="n">
        <v>8.047623634338381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95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4051</v>
      </c>
      <c r="F2898" t="n">
        <v>931571</v>
      </c>
      <c r="G2898" t="s">
        <v>74</v>
      </c>
      <c r="H2898" t="s">
        <v>75</v>
      </c>
      <c r="I2898" t="s"/>
      <c r="J2898" t="s">
        <v>76</v>
      </c>
      <c r="K2898" t="n">
        <v>932.23</v>
      </c>
      <c r="L2898" t="s">
        <v>77</v>
      </c>
      <c r="M2898" t="s"/>
      <c r="N2898" t="s">
        <v>215</v>
      </c>
      <c r="O2898" t="s">
        <v>79</v>
      </c>
      <c r="P2898" t="s">
        <v>4051</v>
      </c>
      <c r="Q2898" t="s"/>
      <c r="R2898" t="s">
        <v>80</v>
      </c>
      <c r="S2898" t="s">
        <v>4052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>
        <f>HYPERLINK("https://hotelmonitor-cachepage.eclerx.com/savepage/tk_15442500081916273_sr_2150.html","info")</f>
        <v/>
      </c>
      <c r="AA2898" t="n">
        <v>160738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89</v>
      </c>
      <c r="AO2898" t="s">
        <v>4053</v>
      </c>
      <c r="AP2898" t="n">
        <v>69</v>
      </c>
      <c r="AQ2898" t="s">
        <v>91</v>
      </c>
      <c r="AR2898" t="s">
        <v>261</v>
      </c>
      <c r="AS2898" t="s"/>
      <c r="AT2898" t="s">
        <v>93</v>
      </c>
      <c r="AU2898" t="s"/>
      <c r="AV2898" t="s"/>
      <c r="AW2898" t="s"/>
      <c r="AX2898" t="s"/>
      <c r="AY2898" t="n">
        <v>754617</v>
      </c>
      <c r="AZ2898" t="s">
        <v>4054</v>
      </c>
      <c r="BA2898" t="s"/>
      <c r="BB2898" t="n">
        <v>253923</v>
      </c>
      <c r="BC2898" t="n">
        <v>98.8142776489258</v>
      </c>
      <c r="BD2898" t="n">
        <v>8.047623634338381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95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4051</v>
      </c>
      <c r="F2899" t="n">
        <v>931571</v>
      </c>
      <c r="G2899" t="s">
        <v>74</v>
      </c>
      <c r="H2899" t="s">
        <v>75</v>
      </c>
      <c r="I2899" t="s"/>
      <c r="J2899" t="s">
        <v>76</v>
      </c>
      <c r="K2899" t="n">
        <v>1018.69</v>
      </c>
      <c r="L2899" t="s">
        <v>77</v>
      </c>
      <c r="M2899" t="s"/>
      <c r="N2899" t="s">
        <v>215</v>
      </c>
      <c r="O2899" t="s">
        <v>79</v>
      </c>
      <c r="P2899" t="s">
        <v>4051</v>
      </c>
      <c r="Q2899" t="s"/>
      <c r="R2899" t="s">
        <v>80</v>
      </c>
      <c r="S2899" t="s">
        <v>4055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>
        <f>HYPERLINK("https://hotelmonitor-cachepage.eclerx.com/savepage/tk_15442500081916273_sr_2150.html","info")</f>
        <v/>
      </c>
      <c r="AA2899" t="n">
        <v>160738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69</v>
      </c>
      <c r="AQ2899" t="s">
        <v>91</v>
      </c>
      <c r="AR2899" t="s">
        <v>92</v>
      </c>
      <c r="AS2899" t="s"/>
      <c r="AT2899" t="s">
        <v>93</v>
      </c>
      <c r="AU2899" t="s"/>
      <c r="AV2899" t="s"/>
      <c r="AW2899" t="s"/>
      <c r="AX2899" t="s"/>
      <c r="AY2899" t="n">
        <v>754617</v>
      </c>
      <c r="AZ2899" t="s">
        <v>4054</v>
      </c>
      <c r="BA2899" t="s"/>
      <c r="BB2899" t="n">
        <v>253923</v>
      </c>
      <c r="BC2899" t="n">
        <v>98.8142776489258</v>
      </c>
      <c r="BD2899" t="n">
        <v>8.047623634338381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95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4051</v>
      </c>
      <c r="F2900" t="n">
        <v>931571</v>
      </c>
      <c r="G2900" t="s">
        <v>74</v>
      </c>
      <c r="H2900" t="s">
        <v>75</v>
      </c>
      <c r="I2900" t="s"/>
      <c r="J2900" t="s">
        <v>76</v>
      </c>
      <c r="K2900" t="n">
        <v>1108.52</v>
      </c>
      <c r="L2900" t="s">
        <v>77</v>
      </c>
      <c r="M2900" t="s"/>
      <c r="N2900" t="s">
        <v>215</v>
      </c>
      <c r="O2900" t="s">
        <v>79</v>
      </c>
      <c r="P2900" t="s">
        <v>4051</v>
      </c>
      <c r="Q2900" t="s"/>
      <c r="R2900" t="s">
        <v>80</v>
      </c>
      <c r="S2900" t="s">
        <v>4056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>
        <f>HYPERLINK("https://hotelmonitor-cachepage.eclerx.com/savepage/tk_15442500081916273_sr_2150.html","info")</f>
        <v/>
      </c>
      <c r="AA2900" t="n">
        <v>160738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89</v>
      </c>
      <c r="AO2900" t="s">
        <v>4057</v>
      </c>
      <c r="AP2900" t="n">
        <v>69</v>
      </c>
      <c r="AQ2900" t="s">
        <v>91</v>
      </c>
      <c r="AR2900" t="s">
        <v>71</v>
      </c>
      <c r="AS2900" t="s"/>
      <c r="AT2900" t="s">
        <v>93</v>
      </c>
      <c r="AU2900" t="s"/>
      <c r="AV2900" t="s"/>
      <c r="AW2900" t="s"/>
      <c r="AX2900" t="s"/>
      <c r="AY2900" t="n">
        <v>754617</v>
      </c>
      <c r="AZ2900" t="s">
        <v>4054</v>
      </c>
      <c r="BA2900" t="s"/>
      <c r="BB2900" t="n">
        <v>253923</v>
      </c>
      <c r="BC2900" t="n">
        <v>98.8142776489258</v>
      </c>
      <c r="BD2900" t="n">
        <v>8.047623634338381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95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4051</v>
      </c>
      <c r="F2901" t="n">
        <v>931571</v>
      </c>
      <c r="G2901" t="s">
        <v>74</v>
      </c>
      <c r="H2901" t="s">
        <v>75</v>
      </c>
      <c r="I2901" t="s"/>
      <c r="J2901" t="s">
        <v>76</v>
      </c>
      <c r="K2901" t="n">
        <v>1108.52</v>
      </c>
      <c r="L2901" t="s">
        <v>77</v>
      </c>
      <c r="M2901" t="s"/>
      <c r="N2901" t="s">
        <v>215</v>
      </c>
      <c r="O2901" t="s">
        <v>79</v>
      </c>
      <c r="P2901" t="s">
        <v>4051</v>
      </c>
      <c r="Q2901" t="s"/>
      <c r="R2901" t="s">
        <v>80</v>
      </c>
      <c r="S2901" t="s">
        <v>4056</v>
      </c>
      <c r="T2901" t="s">
        <v>82</v>
      </c>
      <c r="U2901" t="s">
        <v>83</v>
      </c>
      <c r="V2901" t="s">
        <v>84</v>
      </c>
      <c r="W2901" t="s">
        <v>85</v>
      </c>
      <c r="X2901" t="s"/>
      <c r="Y2901" t="s">
        <v>86</v>
      </c>
      <c r="Z2901">
        <f>HYPERLINK("https://hotelmonitor-cachepage.eclerx.com/savepage/tk_15442500081916273_sr_2150.html","info")</f>
        <v/>
      </c>
      <c r="AA2901" t="n">
        <v>160738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89</v>
      </c>
      <c r="AO2901" t="s">
        <v>4057</v>
      </c>
      <c r="AP2901" t="n">
        <v>69</v>
      </c>
      <c r="AQ2901" t="s">
        <v>91</v>
      </c>
      <c r="AR2901" t="s">
        <v>261</v>
      </c>
      <c r="AS2901" t="s"/>
      <c r="AT2901" t="s">
        <v>93</v>
      </c>
      <c r="AU2901" t="s"/>
      <c r="AV2901" t="s"/>
      <c r="AW2901" t="s"/>
      <c r="AX2901" t="s"/>
      <c r="AY2901" t="n">
        <v>754617</v>
      </c>
      <c r="AZ2901" t="s">
        <v>4054</v>
      </c>
      <c r="BA2901" t="s"/>
      <c r="BB2901" t="n">
        <v>253923</v>
      </c>
      <c r="BC2901" t="n">
        <v>98.8142776489258</v>
      </c>
      <c r="BD2901" t="n">
        <v>8.047623634338381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95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4051</v>
      </c>
      <c r="F2902" t="n">
        <v>931571</v>
      </c>
      <c r="G2902" t="s">
        <v>74</v>
      </c>
      <c r="H2902" t="s">
        <v>75</v>
      </c>
      <c r="I2902" t="s"/>
      <c r="J2902" t="s">
        <v>76</v>
      </c>
      <c r="K2902" t="n">
        <v>1177.61</v>
      </c>
      <c r="L2902" t="s">
        <v>77</v>
      </c>
      <c r="M2902" t="s"/>
      <c r="N2902" t="s">
        <v>215</v>
      </c>
      <c r="O2902" t="s">
        <v>79</v>
      </c>
      <c r="P2902" t="s">
        <v>4051</v>
      </c>
      <c r="Q2902" t="s"/>
      <c r="R2902" t="s">
        <v>80</v>
      </c>
      <c r="S2902" t="s">
        <v>1484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>
        <f>HYPERLINK("https://hotelmonitor-cachepage.eclerx.com/savepage/tk_15442500081916273_sr_2150.html","info")</f>
        <v/>
      </c>
      <c r="AA2902" t="n">
        <v>160738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89</v>
      </c>
      <c r="AO2902" t="s">
        <v>640</v>
      </c>
      <c r="AP2902" t="n">
        <v>69</v>
      </c>
      <c r="AQ2902" t="s">
        <v>91</v>
      </c>
      <c r="AR2902" t="s">
        <v>71</v>
      </c>
      <c r="AS2902" t="s"/>
      <c r="AT2902" t="s">
        <v>93</v>
      </c>
      <c r="AU2902" t="s"/>
      <c r="AV2902" t="s"/>
      <c r="AW2902" t="s"/>
      <c r="AX2902" t="s"/>
      <c r="AY2902" t="n">
        <v>754617</v>
      </c>
      <c r="AZ2902" t="s">
        <v>4054</v>
      </c>
      <c r="BA2902" t="s"/>
      <c r="BB2902" t="n">
        <v>253923</v>
      </c>
      <c r="BC2902" t="n">
        <v>98.8142776489258</v>
      </c>
      <c r="BD2902" t="n">
        <v>8.047623634338381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95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4051</v>
      </c>
      <c r="F2903" t="n">
        <v>931571</v>
      </c>
      <c r="G2903" t="s">
        <v>74</v>
      </c>
      <c r="H2903" t="s">
        <v>75</v>
      </c>
      <c r="I2903" t="s"/>
      <c r="J2903" t="s">
        <v>76</v>
      </c>
      <c r="K2903" t="n">
        <v>1177.61</v>
      </c>
      <c r="L2903" t="s">
        <v>77</v>
      </c>
      <c r="M2903" t="s"/>
      <c r="N2903" t="s">
        <v>215</v>
      </c>
      <c r="O2903" t="s">
        <v>79</v>
      </c>
      <c r="P2903" t="s">
        <v>4051</v>
      </c>
      <c r="Q2903" t="s"/>
      <c r="R2903" t="s">
        <v>80</v>
      </c>
      <c r="S2903" t="s">
        <v>1484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>
        <f>HYPERLINK("https://hotelmonitor-cachepage.eclerx.com/savepage/tk_15442500081916273_sr_2150.html","info")</f>
        <v/>
      </c>
      <c r="AA2903" t="n">
        <v>160738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89</v>
      </c>
      <c r="AO2903" t="s">
        <v>640</v>
      </c>
      <c r="AP2903" t="n">
        <v>69</v>
      </c>
      <c r="AQ2903" t="s">
        <v>91</v>
      </c>
      <c r="AR2903" t="s">
        <v>261</v>
      </c>
      <c r="AS2903" t="s"/>
      <c r="AT2903" t="s">
        <v>93</v>
      </c>
      <c r="AU2903" t="s"/>
      <c r="AV2903" t="s"/>
      <c r="AW2903" t="s"/>
      <c r="AX2903" t="s"/>
      <c r="AY2903" t="n">
        <v>754617</v>
      </c>
      <c r="AZ2903" t="s">
        <v>4054</v>
      </c>
      <c r="BA2903" t="s"/>
      <c r="BB2903" t="n">
        <v>253923</v>
      </c>
      <c r="BC2903" t="n">
        <v>98.8142776489258</v>
      </c>
      <c r="BD2903" t="n">
        <v>8.047623634338381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95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4051</v>
      </c>
      <c r="F2904" t="n">
        <v>931571</v>
      </c>
      <c r="G2904" t="s">
        <v>74</v>
      </c>
      <c r="H2904" t="s">
        <v>75</v>
      </c>
      <c r="I2904" t="s"/>
      <c r="J2904" t="s">
        <v>76</v>
      </c>
      <c r="K2904" t="n">
        <v>1211.65</v>
      </c>
      <c r="L2904" t="s">
        <v>77</v>
      </c>
      <c r="M2904" t="s"/>
      <c r="N2904" t="s">
        <v>215</v>
      </c>
      <c r="O2904" t="s">
        <v>79</v>
      </c>
      <c r="P2904" t="s">
        <v>4051</v>
      </c>
      <c r="Q2904" t="s"/>
      <c r="R2904" t="s">
        <v>80</v>
      </c>
      <c r="S2904" t="s">
        <v>4058</v>
      </c>
      <c r="T2904" t="s">
        <v>82</v>
      </c>
      <c r="U2904" t="s">
        <v>83</v>
      </c>
      <c r="V2904" t="s">
        <v>84</v>
      </c>
      <c r="W2904" t="s">
        <v>105</v>
      </c>
      <c r="X2904" t="s"/>
      <c r="Y2904" t="s">
        <v>86</v>
      </c>
      <c r="Z2904">
        <f>HYPERLINK("https://hotelmonitor-cachepage.eclerx.com/savepage/tk_15442500081916273_sr_2150.html","info")</f>
        <v/>
      </c>
      <c r="AA2904" t="n">
        <v>160738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89</v>
      </c>
      <c r="AO2904" t="s">
        <v>4059</v>
      </c>
      <c r="AP2904" t="n">
        <v>69</v>
      </c>
      <c r="AQ2904" t="s">
        <v>91</v>
      </c>
      <c r="AR2904" t="s">
        <v>71</v>
      </c>
      <c r="AS2904" t="s"/>
      <c r="AT2904" t="s">
        <v>93</v>
      </c>
      <c r="AU2904" t="s"/>
      <c r="AV2904" t="s"/>
      <c r="AW2904" t="s"/>
      <c r="AX2904" t="s"/>
      <c r="AY2904" t="n">
        <v>754617</v>
      </c>
      <c r="AZ2904" t="s">
        <v>4054</v>
      </c>
      <c r="BA2904" t="s"/>
      <c r="BB2904" t="n">
        <v>253923</v>
      </c>
      <c r="BC2904" t="n">
        <v>98.8142776489258</v>
      </c>
      <c r="BD2904" t="n">
        <v>8.047623634338381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95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4051</v>
      </c>
      <c r="F2905" t="n">
        <v>931571</v>
      </c>
      <c r="G2905" t="s">
        <v>74</v>
      </c>
      <c r="H2905" t="s">
        <v>75</v>
      </c>
      <c r="I2905" t="s"/>
      <c r="J2905" t="s">
        <v>76</v>
      </c>
      <c r="K2905" t="n">
        <v>1211.65</v>
      </c>
      <c r="L2905" t="s">
        <v>77</v>
      </c>
      <c r="M2905" t="s"/>
      <c r="N2905" t="s">
        <v>215</v>
      </c>
      <c r="O2905" t="s">
        <v>79</v>
      </c>
      <c r="P2905" t="s">
        <v>4051</v>
      </c>
      <c r="Q2905" t="s"/>
      <c r="R2905" t="s">
        <v>80</v>
      </c>
      <c r="S2905" t="s">
        <v>4058</v>
      </c>
      <c r="T2905" t="s">
        <v>82</v>
      </c>
      <c r="U2905" t="s">
        <v>83</v>
      </c>
      <c r="V2905" t="s">
        <v>84</v>
      </c>
      <c r="W2905" t="s">
        <v>105</v>
      </c>
      <c r="X2905" t="s"/>
      <c r="Y2905" t="s">
        <v>86</v>
      </c>
      <c r="Z2905">
        <f>HYPERLINK("https://hotelmonitor-cachepage.eclerx.com/savepage/tk_15442500081916273_sr_2150.html","info")</f>
        <v/>
      </c>
      <c r="AA2905" t="n">
        <v>160738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89</v>
      </c>
      <c r="AO2905" t="s">
        <v>4059</v>
      </c>
      <c r="AP2905" t="n">
        <v>69</v>
      </c>
      <c r="AQ2905" t="s">
        <v>91</v>
      </c>
      <c r="AR2905" t="s">
        <v>261</v>
      </c>
      <c r="AS2905" t="s"/>
      <c r="AT2905" t="s">
        <v>93</v>
      </c>
      <c r="AU2905" t="s"/>
      <c r="AV2905" t="s"/>
      <c r="AW2905" t="s"/>
      <c r="AX2905" t="s"/>
      <c r="AY2905" t="n">
        <v>754617</v>
      </c>
      <c r="AZ2905" t="s">
        <v>4054</v>
      </c>
      <c r="BA2905" t="s"/>
      <c r="BB2905" t="n">
        <v>253923</v>
      </c>
      <c r="BC2905" t="n">
        <v>98.8142776489258</v>
      </c>
      <c r="BD2905" t="n">
        <v>8.047623634338381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95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4051</v>
      </c>
      <c r="F2906" t="n">
        <v>931571</v>
      </c>
      <c r="G2906" t="s">
        <v>74</v>
      </c>
      <c r="H2906" t="s">
        <v>75</v>
      </c>
      <c r="I2906" t="s"/>
      <c r="J2906" t="s">
        <v>76</v>
      </c>
      <c r="K2906" t="n">
        <v>1425.47</v>
      </c>
      <c r="L2906" t="s">
        <v>77</v>
      </c>
      <c r="M2906" t="s"/>
      <c r="N2906" t="s">
        <v>215</v>
      </c>
      <c r="O2906" t="s">
        <v>79</v>
      </c>
      <c r="P2906" t="s">
        <v>4051</v>
      </c>
      <c r="Q2906" t="s"/>
      <c r="R2906" t="s">
        <v>80</v>
      </c>
      <c r="S2906" t="s">
        <v>4060</v>
      </c>
      <c r="T2906" t="s">
        <v>82</v>
      </c>
      <c r="U2906" t="s">
        <v>83</v>
      </c>
      <c r="V2906" t="s">
        <v>84</v>
      </c>
      <c r="W2906" t="s">
        <v>105</v>
      </c>
      <c r="X2906" t="s"/>
      <c r="Y2906" t="s">
        <v>86</v>
      </c>
      <c r="Z2906">
        <f>HYPERLINK("https://hotelmonitor-cachepage.eclerx.com/savepage/tk_15442500081916273_sr_2150.html","info")</f>
        <v/>
      </c>
      <c r="AA2906" t="n">
        <v>160738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89</v>
      </c>
      <c r="AO2906" t="s">
        <v>4061</v>
      </c>
      <c r="AP2906" t="n">
        <v>69</v>
      </c>
      <c r="AQ2906" t="s">
        <v>91</v>
      </c>
      <c r="AR2906" t="s">
        <v>71</v>
      </c>
      <c r="AS2906" t="s"/>
      <c r="AT2906" t="s">
        <v>93</v>
      </c>
      <c r="AU2906" t="s"/>
      <c r="AV2906" t="s"/>
      <c r="AW2906" t="s"/>
      <c r="AX2906" t="s"/>
      <c r="AY2906" t="n">
        <v>754617</v>
      </c>
      <c r="AZ2906" t="s">
        <v>4054</v>
      </c>
      <c r="BA2906" t="s"/>
      <c r="BB2906" t="n">
        <v>253923</v>
      </c>
      <c r="BC2906" t="n">
        <v>98.8142776489258</v>
      </c>
      <c r="BD2906" t="n">
        <v>8.047623634338381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95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4051</v>
      </c>
      <c r="F2907" t="n">
        <v>931571</v>
      </c>
      <c r="G2907" t="s">
        <v>74</v>
      </c>
      <c r="H2907" t="s">
        <v>75</v>
      </c>
      <c r="I2907" t="s"/>
      <c r="J2907" t="s">
        <v>76</v>
      </c>
      <c r="K2907" t="n">
        <v>1425.47</v>
      </c>
      <c r="L2907" t="s">
        <v>77</v>
      </c>
      <c r="M2907" t="s"/>
      <c r="N2907" t="s">
        <v>215</v>
      </c>
      <c r="O2907" t="s">
        <v>79</v>
      </c>
      <c r="P2907" t="s">
        <v>4051</v>
      </c>
      <c r="Q2907" t="s"/>
      <c r="R2907" t="s">
        <v>80</v>
      </c>
      <c r="S2907" t="s">
        <v>4060</v>
      </c>
      <c r="T2907" t="s">
        <v>82</v>
      </c>
      <c r="U2907" t="s">
        <v>83</v>
      </c>
      <c r="V2907" t="s">
        <v>84</v>
      </c>
      <c r="W2907" t="s">
        <v>105</v>
      </c>
      <c r="X2907" t="s"/>
      <c r="Y2907" t="s">
        <v>86</v>
      </c>
      <c r="Z2907">
        <f>HYPERLINK("https://hotelmonitor-cachepage.eclerx.com/savepage/tk_15442500081916273_sr_2150.html","info")</f>
        <v/>
      </c>
      <c r="AA2907" t="n">
        <v>160738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89</v>
      </c>
      <c r="AO2907" t="s">
        <v>4061</v>
      </c>
      <c r="AP2907" t="n">
        <v>69</v>
      </c>
      <c r="AQ2907" t="s">
        <v>91</v>
      </c>
      <c r="AR2907" t="s">
        <v>261</v>
      </c>
      <c r="AS2907" t="s"/>
      <c r="AT2907" t="s">
        <v>93</v>
      </c>
      <c r="AU2907" t="s"/>
      <c r="AV2907" t="s"/>
      <c r="AW2907" t="s"/>
      <c r="AX2907" t="s"/>
      <c r="AY2907" t="n">
        <v>754617</v>
      </c>
      <c r="AZ2907" t="s">
        <v>4054</v>
      </c>
      <c r="BA2907" t="s"/>
      <c r="BB2907" t="n">
        <v>253923</v>
      </c>
      <c r="BC2907" t="n">
        <v>98.8142776489258</v>
      </c>
      <c r="BD2907" t="n">
        <v>8.047623634338381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95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4051</v>
      </c>
      <c r="F2908" t="n">
        <v>931571</v>
      </c>
      <c r="G2908" t="s">
        <v>74</v>
      </c>
      <c r="H2908" t="s">
        <v>75</v>
      </c>
      <c r="I2908" t="s"/>
      <c r="J2908" t="s">
        <v>76</v>
      </c>
      <c r="K2908" t="n">
        <v>1443.5</v>
      </c>
      <c r="L2908" t="s">
        <v>77</v>
      </c>
      <c r="M2908" t="s"/>
      <c r="N2908" t="s">
        <v>215</v>
      </c>
      <c r="O2908" t="s">
        <v>79</v>
      </c>
      <c r="P2908" t="s">
        <v>4051</v>
      </c>
      <c r="Q2908" t="s"/>
      <c r="R2908" t="s">
        <v>80</v>
      </c>
      <c r="S2908" t="s">
        <v>1486</v>
      </c>
      <c r="T2908" t="s">
        <v>82</v>
      </c>
      <c r="U2908" t="s">
        <v>83</v>
      </c>
      <c r="V2908" t="s">
        <v>84</v>
      </c>
      <c r="W2908" t="s">
        <v>105</v>
      </c>
      <c r="X2908" t="s"/>
      <c r="Y2908" t="s">
        <v>86</v>
      </c>
      <c r="Z2908">
        <f>HYPERLINK("https://hotelmonitor-cachepage.eclerx.com/savepage/tk_15442500081916273_sr_2150.html","info")</f>
        <v/>
      </c>
      <c r="AA2908" t="n">
        <v>160738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89</v>
      </c>
      <c r="AO2908" t="s">
        <v>271</v>
      </c>
      <c r="AP2908" t="n">
        <v>69</v>
      </c>
      <c r="AQ2908" t="s">
        <v>91</v>
      </c>
      <c r="AR2908" t="s">
        <v>92</v>
      </c>
      <c r="AS2908" t="s"/>
      <c r="AT2908" t="s">
        <v>93</v>
      </c>
      <c r="AU2908" t="s"/>
      <c r="AV2908" t="s"/>
      <c r="AW2908" t="s"/>
      <c r="AX2908" t="s"/>
      <c r="AY2908" t="n">
        <v>754617</v>
      </c>
      <c r="AZ2908" t="s">
        <v>4054</v>
      </c>
      <c r="BA2908" t="s"/>
      <c r="BB2908" t="n">
        <v>253923</v>
      </c>
      <c r="BC2908" t="n">
        <v>98.8142776489258</v>
      </c>
      <c r="BD2908" t="n">
        <v>8.047623634338381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95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4051</v>
      </c>
      <c r="F2909" t="n">
        <v>931571</v>
      </c>
      <c r="G2909" t="s">
        <v>74</v>
      </c>
      <c r="H2909" t="s">
        <v>75</v>
      </c>
      <c r="I2909" t="s"/>
      <c r="J2909" t="s">
        <v>76</v>
      </c>
      <c r="K2909" t="n">
        <v>1514.31</v>
      </c>
      <c r="L2909" t="s">
        <v>77</v>
      </c>
      <c r="M2909" t="s"/>
      <c r="N2909" t="s">
        <v>215</v>
      </c>
      <c r="O2909" t="s">
        <v>79</v>
      </c>
      <c r="P2909" t="s">
        <v>4051</v>
      </c>
      <c r="Q2909" t="s"/>
      <c r="R2909" t="s">
        <v>80</v>
      </c>
      <c r="S2909" t="s">
        <v>4062</v>
      </c>
      <c r="T2909" t="s">
        <v>82</v>
      </c>
      <c r="U2909" t="s">
        <v>83</v>
      </c>
      <c r="V2909" t="s">
        <v>84</v>
      </c>
      <c r="W2909" t="s">
        <v>105</v>
      </c>
      <c r="X2909" t="s"/>
      <c r="Y2909" t="s">
        <v>86</v>
      </c>
      <c r="Z2909">
        <f>HYPERLINK("https://hotelmonitor-cachepage.eclerx.com/savepage/tk_15442500081916273_sr_2150.html","info")</f>
        <v/>
      </c>
      <c r="AA2909" t="n">
        <v>160738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89</v>
      </c>
      <c r="AO2909" t="s">
        <v>885</v>
      </c>
      <c r="AP2909" t="n">
        <v>69</v>
      </c>
      <c r="AQ2909" t="s">
        <v>91</v>
      </c>
      <c r="AR2909" t="s">
        <v>71</v>
      </c>
      <c r="AS2909" t="s"/>
      <c r="AT2909" t="s">
        <v>93</v>
      </c>
      <c r="AU2909" t="s"/>
      <c r="AV2909" t="s"/>
      <c r="AW2909" t="s"/>
      <c r="AX2909" t="s"/>
      <c r="AY2909" t="n">
        <v>754617</v>
      </c>
      <c r="AZ2909" t="s">
        <v>4054</v>
      </c>
      <c r="BA2909" t="s"/>
      <c r="BB2909" t="n">
        <v>253923</v>
      </c>
      <c r="BC2909" t="n">
        <v>98.8142776489258</v>
      </c>
      <c r="BD2909" t="n">
        <v>8.047623634338381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95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4051</v>
      </c>
      <c r="F2910" t="n">
        <v>931571</v>
      </c>
      <c r="G2910" t="s">
        <v>74</v>
      </c>
      <c r="H2910" t="s">
        <v>75</v>
      </c>
      <c r="I2910" t="s"/>
      <c r="J2910" t="s">
        <v>76</v>
      </c>
      <c r="K2910" t="n">
        <v>1514.31</v>
      </c>
      <c r="L2910" t="s">
        <v>77</v>
      </c>
      <c r="M2910" t="s"/>
      <c r="N2910" t="s">
        <v>215</v>
      </c>
      <c r="O2910" t="s">
        <v>79</v>
      </c>
      <c r="P2910" t="s">
        <v>4051</v>
      </c>
      <c r="Q2910" t="s"/>
      <c r="R2910" t="s">
        <v>80</v>
      </c>
      <c r="S2910" t="s">
        <v>4062</v>
      </c>
      <c r="T2910" t="s">
        <v>82</v>
      </c>
      <c r="U2910" t="s">
        <v>83</v>
      </c>
      <c r="V2910" t="s">
        <v>84</v>
      </c>
      <c r="W2910" t="s">
        <v>105</v>
      </c>
      <c r="X2910" t="s"/>
      <c r="Y2910" t="s">
        <v>86</v>
      </c>
      <c r="Z2910">
        <f>HYPERLINK("https://hotelmonitor-cachepage.eclerx.com/savepage/tk_15442500081916273_sr_2150.html","info")</f>
        <v/>
      </c>
      <c r="AA2910" t="n">
        <v>160738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89</v>
      </c>
      <c r="AO2910" t="s">
        <v>885</v>
      </c>
      <c r="AP2910" t="n">
        <v>69</v>
      </c>
      <c r="AQ2910" t="s">
        <v>91</v>
      </c>
      <c r="AR2910" t="s">
        <v>261</v>
      </c>
      <c r="AS2910" t="s"/>
      <c r="AT2910" t="s">
        <v>93</v>
      </c>
      <c r="AU2910" t="s"/>
      <c r="AV2910" t="s"/>
      <c r="AW2910" t="s"/>
      <c r="AX2910" t="s"/>
      <c r="AY2910" t="n">
        <v>754617</v>
      </c>
      <c r="AZ2910" t="s">
        <v>4054</v>
      </c>
      <c r="BA2910" t="s"/>
      <c r="BB2910" t="n">
        <v>253923</v>
      </c>
      <c r="BC2910" t="n">
        <v>98.8142776489258</v>
      </c>
      <c r="BD2910" t="n">
        <v>8.047623634338381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95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4063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1684.92</v>
      </c>
      <c r="L2911" t="s">
        <v>77</v>
      </c>
      <c r="M2911" t="s"/>
      <c r="N2911" t="s">
        <v>273</v>
      </c>
      <c r="O2911" t="s">
        <v>79</v>
      </c>
      <c r="P2911" t="s">
        <v>4063</v>
      </c>
      <c r="Q2911" t="s"/>
      <c r="R2911" t="s">
        <v>80</v>
      </c>
      <c r="S2911" t="s">
        <v>109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HYPERLINK("https://hotelmonitor-cachepage.eclerx.com/savepage/tk_15442499754666421_sr_2150.html","info")</f>
        <v/>
      </c>
      <c r="AA2911" t="n">
        <v>-3791735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53</v>
      </c>
      <c r="AQ2911" t="s">
        <v>91</v>
      </c>
      <c r="AR2911" t="s">
        <v>92</v>
      </c>
      <c r="AS2911" t="s"/>
      <c r="AT2911" t="s">
        <v>93</v>
      </c>
      <c r="AU2911" t="s"/>
      <c r="AV2911" t="s"/>
      <c r="AW2911" t="s"/>
      <c r="AX2911" t="s"/>
      <c r="AY2911" t="n">
        <v>3791735</v>
      </c>
      <c r="AZ2911" t="s">
        <v>4064</v>
      </c>
      <c r="BA2911" t="s"/>
      <c r="BB2911" t="n">
        <v>445830</v>
      </c>
      <c r="BC2911" t="n">
        <v>98.8451461791992</v>
      </c>
      <c r="BD2911" t="n">
        <v>8.045845031738279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95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4063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1937.66</v>
      </c>
      <c r="L2912" t="s">
        <v>77</v>
      </c>
      <c r="M2912" t="s"/>
      <c r="N2912" t="s">
        <v>273</v>
      </c>
      <c r="O2912" t="s">
        <v>79</v>
      </c>
      <c r="P2912" t="s">
        <v>4063</v>
      </c>
      <c r="Q2912" t="s"/>
      <c r="R2912" t="s">
        <v>80</v>
      </c>
      <c r="S2912" t="s">
        <v>1046</v>
      </c>
      <c r="T2912" t="s">
        <v>82</v>
      </c>
      <c r="U2912" t="s">
        <v>83</v>
      </c>
      <c r="V2912" t="s">
        <v>84</v>
      </c>
      <c r="W2912" t="s">
        <v>105</v>
      </c>
      <c r="X2912" t="s"/>
      <c r="Y2912" t="s">
        <v>86</v>
      </c>
      <c r="Z2912">
        <f>HYPERLINK("https://hotelmonitor-cachepage.eclerx.com/savepage/tk_15442499754666421_sr_2150.html","info")</f>
        <v/>
      </c>
      <c r="AA2912" t="n">
        <v>-3791735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53</v>
      </c>
      <c r="AQ2912" t="s">
        <v>91</v>
      </c>
      <c r="AR2912" t="s">
        <v>92</v>
      </c>
      <c r="AS2912" t="s"/>
      <c r="AT2912" t="s">
        <v>93</v>
      </c>
      <c r="AU2912" t="s"/>
      <c r="AV2912" t="s"/>
      <c r="AW2912" t="s"/>
      <c r="AX2912" t="s"/>
      <c r="AY2912" t="n">
        <v>3791735</v>
      </c>
      <c r="AZ2912" t="s">
        <v>4064</v>
      </c>
      <c r="BA2912" t="s"/>
      <c r="BB2912" t="n">
        <v>445830</v>
      </c>
      <c r="BC2912" t="n">
        <v>98.8451461791992</v>
      </c>
      <c r="BD2912" t="n">
        <v>8.045845031738279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95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4063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1689.49</v>
      </c>
      <c r="L2913" t="s">
        <v>77</v>
      </c>
      <c r="M2913" t="s"/>
      <c r="N2913" t="s">
        <v>4065</v>
      </c>
      <c r="O2913" t="s">
        <v>79</v>
      </c>
      <c r="P2913" t="s">
        <v>4063</v>
      </c>
      <c r="Q2913" t="s"/>
      <c r="R2913" t="s">
        <v>80</v>
      </c>
      <c r="S2913" t="s">
        <v>4066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>
        <f>HYPERLINK("https://hotelmonitor-cachepage.eclerx.com/savepage/tk_15442499754666421_sr_2150.html","info")</f>
        <v/>
      </c>
      <c r="AA2913" t="n">
        <v>-3791735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89</v>
      </c>
      <c r="AO2913" t="s">
        <v>4067</v>
      </c>
      <c r="AP2913" t="n">
        <v>53</v>
      </c>
      <c r="AQ2913" t="s">
        <v>91</v>
      </c>
      <c r="AR2913" t="s">
        <v>71</v>
      </c>
      <c r="AS2913" t="s"/>
      <c r="AT2913" t="s">
        <v>93</v>
      </c>
      <c r="AU2913" t="s"/>
      <c r="AV2913" t="s"/>
      <c r="AW2913" t="s"/>
      <c r="AX2913" t="s"/>
      <c r="AY2913" t="n">
        <v>3791735</v>
      </c>
      <c r="AZ2913" t="s">
        <v>4064</v>
      </c>
      <c r="BA2913" t="s"/>
      <c r="BB2913" t="n">
        <v>445830</v>
      </c>
      <c r="BC2913" t="n">
        <v>98.8451461791992</v>
      </c>
      <c r="BD2913" t="n">
        <v>8.045845031738279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95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4063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1955.66</v>
      </c>
      <c r="L2914" t="s">
        <v>77</v>
      </c>
      <c r="M2914" t="s"/>
      <c r="N2914" t="s">
        <v>4065</v>
      </c>
      <c r="O2914" t="s">
        <v>79</v>
      </c>
      <c r="P2914" t="s">
        <v>4063</v>
      </c>
      <c r="Q2914" t="s"/>
      <c r="R2914" t="s">
        <v>80</v>
      </c>
      <c r="S2914" t="s">
        <v>4068</v>
      </c>
      <c r="T2914" t="s">
        <v>82</v>
      </c>
      <c r="U2914" t="s">
        <v>83</v>
      </c>
      <c r="V2914" t="s">
        <v>84</v>
      </c>
      <c r="W2914" t="s">
        <v>105</v>
      </c>
      <c r="X2914" t="s"/>
      <c r="Y2914" t="s">
        <v>86</v>
      </c>
      <c r="Z2914">
        <f>HYPERLINK("https://hotelmonitor-cachepage.eclerx.com/savepage/tk_15442499754666421_sr_2150.html","info")</f>
        <v/>
      </c>
      <c r="AA2914" t="n">
        <v>-3791735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89</v>
      </c>
      <c r="AO2914" t="s">
        <v>4069</v>
      </c>
      <c r="AP2914" t="n">
        <v>53</v>
      </c>
      <c r="AQ2914" t="s">
        <v>91</v>
      </c>
      <c r="AR2914" t="s">
        <v>71</v>
      </c>
      <c r="AS2914" t="s"/>
      <c r="AT2914" t="s">
        <v>93</v>
      </c>
      <c r="AU2914" t="s"/>
      <c r="AV2914" t="s"/>
      <c r="AW2914" t="s"/>
      <c r="AX2914" t="s"/>
      <c r="AY2914" t="n">
        <v>3791735</v>
      </c>
      <c r="AZ2914" t="s">
        <v>4064</v>
      </c>
      <c r="BA2914" t="s"/>
      <c r="BB2914" t="n">
        <v>445830</v>
      </c>
      <c r="BC2914" t="n">
        <v>98.8451461791992</v>
      </c>
      <c r="BD2914" t="n">
        <v>8.045845031738279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95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4063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2073.71</v>
      </c>
      <c r="L2915" t="s">
        <v>77</v>
      </c>
      <c r="M2915" t="s"/>
      <c r="N2915" t="s">
        <v>4065</v>
      </c>
      <c r="O2915" t="s">
        <v>79</v>
      </c>
      <c r="P2915" t="s">
        <v>4063</v>
      </c>
      <c r="Q2915" t="s"/>
      <c r="R2915" t="s">
        <v>80</v>
      </c>
      <c r="S2915" t="s">
        <v>4070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>
        <f>HYPERLINK("https://hotelmonitor-cachepage.eclerx.com/savepage/tk_15442499754666421_sr_2150.html","info")</f>
        <v/>
      </c>
      <c r="AA2915" t="n">
        <v>-3791735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89</v>
      </c>
      <c r="AO2915" t="s">
        <v>4071</v>
      </c>
      <c r="AP2915" t="n">
        <v>53</v>
      </c>
      <c r="AQ2915" t="s">
        <v>91</v>
      </c>
      <c r="AR2915" t="s">
        <v>71</v>
      </c>
      <c r="AS2915" t="s"/>
      <c r="AT2915" t="s">
        <v>93</v>
      </c>
      <c r="AU2915" t="s"/>
      <c r="AV2915" t="s"/>
      <c r="AW2915" t="s"/>
      <c r="AX2915" t="s"/>
      <c r="AY2915" t="n">
        <v>3791735</v>
      </c>
      <c r="AZ2915" t="s">
        <v>4064</v>
      </c>
      <c r="BA2915" t="s"/>
      <c r="BB2915" t="n">
        <v>445830</v>
      </c>
      <c r="BC2915" t="n">
        <v>98.8451461791992</v>
      </c>
      <c r="BD2915" t="n">
        <v>8.045845031738279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95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4063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2218.01</v>
      </c>
      <c r="L2916" t="s">
        <v>77</v>
      </c>
      <c r="M2916" t="s"/>
      <c r="N2916" t="s">
        <v>4065</v>
      </c>
      <c r="O2916" t="s">
        <v>79</v>
      </c>
      <c r="P2916" t="s">
        <v>4063</v>
      </c>
      <c r="Q2916" t="s"/>
      <c r="R2916" t="s">
        <v>80</v>
      </c>
      <c r="S2916" t="s">
        <v>4072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>
        <f>HYPERLINK("https://hotelmonitor-cachepage.eclerx.com/savepage/tk_15442499754666421_sr_2150.html","info")</f>
        <v/>
      </c>
      <c r="AA2916" t="n">
        <v>-3791735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89</v>
      </c>
      <c r="AO2916" t="s">
        <v>4073</v>
      </c>
      <c r="AP2916" t="n">
        <v>53</v>
      </c>
      <c r="AQ2916" t="s">
        <v>91</v>
      </c>
      <c r="AR2916" t="s">
        <v>71</v>
      </c>
      <c r="AS2916" t="s"/>
      <c r="AT2916" t="s">
        <v>93</v>
      </c>
      <c r="AU2916" t="s"/>
      <c r="AV2916" t="s"/>
      <c r="AW2916" t="s"/>
      <c r="AX2916" t="s"/>
      <c r="AY2916" t="n">
        <v>3791735</v>
      </c>
      <c r="AZ2916" t="s">
        <v>4064</v>
      </c>
      <c r="BA2916" t="s"/>
      <c r="BB2916" t="n">
        <v>445830</v>
      </c>
      <c r="BC2916" t="n">
        <v>98.8451461791992</v>
      </c>
      <c r="BD2916" t="n">
        <v>8.045845031738279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95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4063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2374.73</v>
      </c>
      <c r="L2917" t="s">
        <v>77</v>
      </c>
      <c r="M2917" t="s"/>
      <c r="N2917" t="s">
        <v>4065</v>
      </c>
      <c r="O2917" t="s">
        <v>79</v>
      </c>
      <c r="P2917" t="s">
        <v>4063</v>
      </c>
      <c r="Q2917" t="s"/>
      <c r="R2917" t="s">
        <v>80</v>
      </c>
      <c r="S2917" t="s">
        <v>4074</v>
      </c>
      <c r="T2917" t="s">
        <v>82</v>
      </c>
      <c r="U2917" t="s">
        <v>83</v>
      </c>
      <c r="V2917" t="s">
        <v>84</v>
      </c>
      <c r="W2917" t="s">
        <v>105</v>
      </c>
      <c r="X2917" t="s"/>
      <c r="Y2917" t="s">
        <v>86</v>
      </c>
      <c r="Z2917">
        <f>HYPERLINK("https://hotelmonitor-cachepage.eclerx.com/savepage/tk_15442499754666421_sr_2150.html","info")</f>
        <v/>
      </c>
      <c r="AA2917" t="n">
        <v>-3791735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89</v>
      </c>
      <c r="AO2917" t="s">
        <v>4075</v>
      </c>
      <c r="AP2917" t="n">
        <v>53</v>
      </c>
      <c r="AQ2917" t="s">
        <v>91</v>
      </c>
      <c r="AR2917" t="s">
        <v>71</v>
      </c>
      <c r="AS2917" t="s"/>
      <c r="AT2917" t="s">
        <v>93</v>
      </c>
      <c r="AU2917" t="s"/>
      <c r="AV2917" t="s"/>
      <c r="AW2917" t="s"/>
      <c r="AX2917" t="s"/>
      <c r="AY2917" t="n">
        <v>3791735</v>
      </c>
      <c r="AZ2917" t="s">
        <v>4064</v>
      </c>
      <c r="BA2917" t="s"/>
      <c r="BB2917" t="n">
        <v>445830</v>
      </c>
      <c r="BC2917" t="n">
        <v>98.8451461791992</v>
      </c>
      <c r="BD2917" t="n">
        <v>8.045845031738279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95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4063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2539.98</v>
      </c>
      <c r="L2918" t="s">
        <v>77</v>
      </c>
      <c r="M2918" t="s"/>
      <c r="N2918" t="s">
        <v>4065</v>
      </c>
      <c r="O2918" t="s">
        <v>79</v>
      </c>
      <c r="P2918" t="s">
        <v>4063</v>
      </c>
      <c r="Q2918" t="s"/>
      <c r="R2918" t="s">
        <v>80</v>
      </c>
      <c r="S2918" t="s">
        <v>4076</v>
      </c>
      <c r="T2918" t="s">
        <v>82</v>
      </c>
      <c r="U2918" t="s">
        <v>83</v>
      </c>
      <c r="V2918" t="s">
        <v>84</v>
      </c>
      <c r="W2918" t="s">
        <v>105</v>
      </c>
      <c r="X2918" t="s"/>
      <c r="Y2918" t="s">
        <v>86</v>
      </c>
      <c r="Z2918">
        <f>HYPERLINK("https://hotelmonitor-cachepage.eclerx.com/savepage/tk_15442499754666421_sr_2150.html","info")</f>
        <v/>
      </c>
      <c r="AA2918" t="n">
        <v>-3791735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89</v>
      </c>
      <c r="AO2918" t="s">
        <v>4077</v>
      </c>
      <c r="AP2918" t="n">
        <v>53</v>
      </c>
      <c r="AQ2918" t="s">
        <v>91</v>
      </c>
      <c r="AR2918" t="s">
        <v>71</v>
      </c>
      <c r="AS2918" t="s"/>
      <c r="AT2918" t="s">
        <v>93</v>
      </c>
      <c r="AU2918" t="s"/>
      <c r="AV2918" t="s"/>
      <c r="AW2918" t="s"/>
      <c r="AX2918" t="s"/>
      <c r="AY2918" t="n">
        <v>3791735</v>
      </c>
      <c r="AZ2918" t="s">
        <v>4064</v>
      </c>
      <c r="BA2918" t="s"/>
      <c r="BB2918" t="n">
        <v>445830</v>
      </c>
      <c r="BC2918" t="n">
        <v>98.8451461791992</v>
      </c>
      <c r="BD2918" t="n">
        <v>8.045845031738279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95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4063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1928.11</v>
      </c>
      <c r="L2919" t="s">
        <v>77</v>
      </c>
      <c r="M2919" t="s"/>
      <c r="N2919" t="s">
        <v>229</v>
      </c>
      <c r="O2919" t="s">
        <v>79</v>
      </c>
      <c r="P2919" t="s">
        <v>4063</v>
      </c>
      <c r="Q2919" t="s"/>
      <c r="R2919" t="s">
        <v>80</v>
      </c>
      <c r="S2919" t="s">
        <v>4078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HYPERLINK("https://hotelmonitor-cachepage.eclerx.com/savepage/tk_15442499754666421_sr_2150.html","info")</f>
        <v/>
      </c>
      <c r="AA2919" t="n">
        <v>-3791735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89</v>
      </c>
      <c r="AO2919" t="s">
        <v>4079</v>
      </c>
      <c r="AP2919" t="n">
        <v>53</v>
      </c>
      <c r="AQ2919" t="s">
        <v>91</v>
      </c>
      <c r="AR2919" t="s">
        <v>71</v>
      </c>
      <c r="AS2919" t="s"/>
      <c r="AT2919" t="s">
        <v>93</v>
      </c>
      <c r="AU2919" t="s"/>
      <c r="AV2919" t="s"/>
      <c r="AW2919" t="s"/>
      <c r="AX2919" t="s"/>
      <c r="AY2919" t="n">
        <v>3791735</v>
      </c>
      <c r="AZ2919" t="s">
        <v>4064</v>
      </c>
      <c r="BA2919" t="s"/>
      <c r="BB2919" t="n">
        <v>445830</v>
      </c>
      <c r="BC2919" t="n">
        <v>98.8451461791992</v>
      </c>
      <c r="BD2919" t="n">
        <v>8.045845031738279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95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4063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2258.65</v>
      </c>
      <c r="L2920" t="s">
        <v>77</v>
      </c>
      <c r="M2920" t="s"/>
      <c r="N2920" t="s">
        <v>229</v>
      </c>
      <c r="O2920" t="s">
        <v>79</v>
      </c>
      <c r="P2920" t="s">
        <v>4063</v>
      </c>
      <c r="Q2920" t="s"/>
      <c r="R2920" t="s">
        <v>80</v>
      </c>
      <c r="S2920" t="s">
        <v>4080</v>
      </c>
      <c r="T2920" t="s">
        <v>82</v>
      </c>
      <c r="U2920" t="s">
        <v>83</v>
      </c>
      <c r="V2920" t="s">
        <v>84</v>
      </c>
      <c r="W2920" t="s">
        <v>105</v>
      </c>
      <c r="X2920" t="s"/>
      <c r="Y2920" t="s">
        <v>86</v>
      </c>
      <c r="Z2920">
        <f>HYPERLINK("https://hotelmonitor-cachepage.eclerx.com/savepage/tk_15442499754666421_sr_2150.html","info")</f>
        <v/>
      </c>
      <c r="AA2920" t="n">
        <v>-3791735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89</v>
      </c>
      <c r="AO2920" t="s">
        <v>4081</v>
      </c>
      <c r="AP2920" t="n">
        <v>53</v>
      </c>
      <c r="AQ2920" t="s">
        <v>91</v>
      </c>
      <c r="AR2920" t="s">
        <v>71</v>
      </c>
      <c r="AS2920" t="s"/>
      <c r="AT2920" t="s">
        <v>93</v>
      </c>
      <c r="AU2920" t="s"/>
      <c r="AV2920" t="s"/>
      <c r="AW2920" t="s"/>
      <c r="AX2920" t="s"/>
      <c r="AY2920" t="n">
        <v>3791735</v>
      </c>
      <c r="AZ2920" t="s">
        <v>4064</v>
      </c>
      <c r="BA2920" t="s"/>
      <c r="BB2920" t="n">
        <v>445830</v>
      </c>
      <c r="BC2920" t="n">
        <v>98.8451461791992</v>
      </c>
      <c r="BD2920" t="n">
        <v>8.045845031738279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95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4063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2341.28</v>
      </c>
      <c r="L2921" t="s">
        <v>77</v>
      </c>
      <c r="M2921" t="s"/>
      <c r="N2921" t="s">
        <v>229</v>
      </c>
      <c r="O2921" t="s">
        <v>79</v>
      </c>
      <c r="P2921" t="s">
        <v>4063</v>
      </c>
      <c r="Q2921" t="s"/>
      <c r="R2921" t="s">
        <v>80</v>
      </c>
      <c r="S2921" t="s">
        <v>4082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>
        <f>HYPERLINK("https://hotelmonitor-cachepage.eclerx.com/savepage/tk_15442499754666421_sr_2150.html","info")</f>
        <v/>
      </c>
      <c r="AA2921" t="n">
        <v>-3791735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89</v>
      </c>
      <c r="AO2921" t="s">
        <v>4083</v>
      </c>
      <c r="AP2921" t="n">
        <v>53</v>
      </c>
      <c r="AQ2921" t="s">
        <v>91</v>
      </c>
      <c r="AR2921" t="s">
        <v>71</v>
      </c>
      <c r="AS2921" t="s"/>
      <c r="AT2921" t="s">
        <v>93</v>
      </c>
      <c r="AU2921" t="s"/>
      <c r="AV2921" t="s"/>
      <c r="AW2921" t="s"/>
      <c r="AX2921" t="s"/>
      <c r="AY2921" t="n">
        <v>3791735</v>
      </c>
      <c r="AZ2921" t="s">
        <v>4064</v>
      </c>
      <c r="BA2921" t="s"/>
      <c r="BB2921" t="n">
        <v>445830</v>
      </c>
      <c r="BC2921" t="n">
        <v>98.8451461791992</v>
      </c>
      <c r="BD2921" t="n">
        <v>8.045845031738279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95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4063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2504.21</v>
      </c>
      <c r="L2922" t="s">
        <v>77</v>
      </c>
      <c r="M2922" t="s"/>
      <c r="N2922" t="s">
        <v>229</v>
      </c>
      <c r="O2922" t="s">
        <v>79</v>
      </c>
      <c r="P2922" t="s">
        <v>4063</v>
      </c>
      <c r="Q2922" t="s"/>
      <c r="R2922" t="s">
        <v>80</v>
      </c>
      <c r="S2922" t="s">
        <v>4084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>
        <f>HYPERLINK("https://hotelmonitor-cachepage.eclerx.com/savepage/tk_15442499754666421_sr_2150.html","info")</f>
        <v/>
      </c>
      <c r="AA2922" t="n">
        <v>-3791735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89</v>
      </c>
      <c r="AO2922" t="s">
        <v>4085</v>
      </c>
      <c r="AP2922" t="n">
        <v>53</v>
      </c>
      <c r="AQ2922" t="s">
        <v>91</v>
      </c>
      <c r="AR2922" t="s">
        <v>71</v>
      </c>
      <c r="AS2922" t="s"/>
      <c r="AT2922" t="s">
        <v>93</v>
      </c>
      <c r="AU2922" t="s"/>
      <c r="AV2922" t="s"/>
      <c r="AW2922" t="s"/>
      <c r="AX2922" t="s"/>
      <c r="AY2922" t="n">
        <v>3791735</v>
      </c>
      <c r="AZ2922" t="s">
        <v>4064</v>
      </c>
      <c r="BA2922" t="s"/>
      <c r="BB2922" t="n">
        <v>445830</v>
      </c>
      <c r="BC2922" t="n">
        <v>98.8451461791992</v>
      </c>
      <c r="BD2922" t="n">
        <v>8.045845031738279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95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4063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2742.64</v>
      </c>
      <c r="L2923" t="s">
        <v>77</v>
      </c>
      <c r="M2923" t="s"/>
      <c r="N2923" t="s">
        <v>229</v>
      </c>
      <c r="O2923" t="s">
        <v>79</v>
      </c>
      <c r="P2923" t="s">
        <v>4063</v>
      </c>
      <c r="Q2923" t="s"/>
      <c r="R2923" t="s">
        <v>80</v>
      </c>
      <c r="S2923" t="s">
        <v>4086</v>
      </c>
      <c r="T2923" t="s">
        <v>82</v>
      </c>
      <c r="U2923" t="s">
        <v>83</v>
      </c>
      <c r="V2923" t="s">
        <v>84</v>
      </c>
      <c r="W2923" t="s">
        <v>105</v>
      </c>
      <c r="X2923" t="s"/>
      <c r="Y2923" t="s">
        <v>86</v>
      </c>
      <c r="Z2923">
        <f>HYPERLINK("https://hotelmonitor-cachepage.eclerx.com/savepage/tk_15442499754666421_sr_2150.html","info")</f>
        <v/>
      </c>
      <c r="AA2923" t="n">
        <v>-3791735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89</v>
      </c>
      <c r="AO2923" t="s">
        <v>4087</v>
      </c>
      <c r="AP2923" t="n">
        <v>53</v>
      </c>
      <c r="AQ2923" t="s">
        <v>91</v>
      </c>
      <c r="AR2923" t="s">
        <v>71</v>
      </c>
      <c r="AS2923" t="s"/>
      <c r="AT2923" t="s">
        <v>93</v>
      </c>
      <c r="AU2923" t="s"/>
      <c r="AV2923" t="s"/>
      <c r="AW2923" t="s"/>
      <c r="AX2923" t="s"/>
      <c r="AY2923" t="n">
        <v>3791735</v>
      </c>
      <c r="AZ2923" t="s">
        <v>4064</v>
      </c>
      <c r="BA2923" t="s"/>
      <c r="BB2923" t="n">
        <v>445830</v>
      </c>
      <c r="BC2923" t="n">
        <v>98.8451461791992</v>
      </c>
      <c r="BD2923" t="n">
        <v>8.045845031738279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95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4063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2933.5</v>
      </c>
      <c r="L2924" t="s">
        <v>77</v>
      </c>
      <c r="M2924" t="s"/>
      <c r="N2924" t="s">
        <v>229</v>
      </c>
      <c r="O2924" t="s">
        <v>79</v>
      </c>
      <c r="P2924" t="s">
        <v>4063</v>
      </c>
      <c r="Q2924" t="s"/>
      <c r="R2924" t="s">
        <v>80</v>
      </c>
      <c r="S2924" t="s">
        <v>4088</v>
      </c>
      <c r="T2924" t="s">
        <v>82</v>
      </c>
      <c r="U2924" t="s">
        <v>83</v>
      </c>
      <c r="V2924" t="s">
        <v>84</v>
      </c>
      <c r="W2924" t="s">
        <v>105</v>
      </c>
      <c r="X2924" t="s"/>
      <c r="Y2924" t="s">
        <v>86</v>
      </c>
      <c r="Z2924">
        <f>HYPERLINK("https://hotelmonitor-cachepage.eclerx.com/savepage/tk_15442499754666421_sr_2150.html","info")</f>
        <v/>
      </c>
      <c r="AA2924" t="n">
        <v>-3791735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89</v>
      </c>
      <c r="AO2924" t="s">
        <v>4089</v>
      </c>
      <c r="AP2924" t="n">
        <v>53</v>
      </c>
      <c r="AQ2924" t="s">
        <v>91</v>
      </c>
      <c r="AR2924" t="s">
        <v>71</v>
      </c>
      <c r="AS2924" t="s"/>
      <c r="AT2924" t="s">
        <v>93</v>
      </c>
      <c r="AU2924" t="s"/>
      <c r="AV2924" t="s"/>
      <c r="AW2924" t="s"/>
      <c r="AX2924" t="s"/>
      <c r="AY2924" t="n">
        <v>3791735</v>
      </c>
      <c r="AZ2924" t="s">
        <v>4064</v>
      </c>
      <c r="BA2924" t="s"/>
      <c r="BB2924" t="n">
        <v>445830</v>
      </c>
      <c r="BC2924" t="n">
        <v>98.8451461791992</v>
      </c>
      <c r="BD2924" t="n">
        <v>8.045845031738279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95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4063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2093.38</v>
      </c>
      <c r="L2925" t="s">
        <v>77</v>
      </c>
      <c r="M2925" t="s"/>
      <c r="N2925" t="s">
        <v>3427</v>
      </c>
      <c r="O2925" t="s">
        <v>79</v>
      </c>
      <c r="P2925" t="s">
        <v>4063</v>
      </c>
      <c r="Q2925" t="s"/>
      <c r="R2925" t="s">
        <v>80</v>
      </c>
      <c r="S2925" t="s">
        <v>4090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>
        <f>HYPERLINK("https://hotelmonitor-cachepage.eclerx.com/savepage/tk_15442499754666421_sr_2150.html","info")</f>
        <v/>
      </c>
      <c r="AA2925" t="n">
        <v>-3791735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89</v>
      </c>
      <c r="AO2925" t="s">
        <v>4091</v>
      </c>
      <c r="AP2925" t="n">
        <v>53</v>
      </c>
      <c r="AQ2925" t="s">
        <v>91</v>
      </c>
      <c r="AR2925" t="s">
        <v>71</v>
      </c>
      <c r="AS2925" t="s"/>
      <c r="AT2925" t="s">
        <v>93</v>
      </c>
      <c r="AU2925" t="s"/>
      <c r="AV2925" t="s"/>
      <c r="AW2925" t="s"/>
      <c r="AX2925" t="s"/>
      <c r="AY2925" t="n">
        <v>3791735</v>
      </c>
      <c r="AZ2925" t="s">
        <v>4064</v>
      </c>
      <c r="BA2925" t="s"/>
      <c r="BB2925" t="n">
        <v>445830</v>
      </c>
      <c r="BC2925" t="n">
        <v>98.8451461791992</v>
      </c>
      <c r="BD2925" t="n">
        <v>8.045845031738279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95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4063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2423.91</v>
      </c>
      <c r="L2926" t="s">
        <v>77</v>
      </c>
      <c r="M2926" t="s"/>
      <c r="N2926" t="s">
        <v>3427</v>
      </c>
      <c r="O2926" t="s">
        <v>79</v>
      </c>
      <c r="P2926" t="s">
        <v>4063</v>
      </c>
      <c r="Q2926" t="s"/>
      <c r="R2926" t="s">
        <v>80</v>
      </c>
      <c r="S2926" t="s">
        <v>4092</v>
      </c>
      <c r="T2926" t="s">
        <v>82</v>
      </c>
      <c r="U2926" t="s">
        <v>83</v>
      </c>
      <c r="V2926" t="s">
        <v>84</v>
      </c>
      <c r="W2926" t="s">
        <v>105</v>
      </c>
      <c r="X2926" t="s"/>
      <c r="Y2926" t="s">
        <v>86</v>
      </c>
      <c r="Z2926">
        <f>HYPERLINK("https://hotelmonitor-cachepage.eclerx.com/savepage/tk_15442499754666421_sr_2150.html","info")</f>
        <v/>
      </c>
      <c r="AA2926" t="n">
        <v>-3791735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89</v>
      </c>
      <c r="AO2926" t="s">
        <v>4093</v>
      </c>
      <c r="AP2926" t="n">
        <v>53</v>
      </c>
      <c r="AQ2926" t="s">
        <v>91</v>
      </c>
      <c r="AR2926" t="s">
        <v>71</v>
      </c>
      <c r="AS2926" t="s"/>
      <c r="AT2926" t="s">
        <v>93</v>
      </c>
      <c r="AU2926" t="s"/>
      <c r="AV2926" t="s"/>
      <c r="AW2926" t="s"/>
      <c r="AX2926" t="s"/>
      <c r="AY2926" t="n">
        <v>3791735</v>
      </c>
      <c r="AZ2926" t="s">
        <v>4064</v>
      </c>
      <c r="BA2926" t="s"/>
      <c r="BB2926" t="n">
        <v>445830</v>
      </c>
      <c r="BC2926" t="n">
        <v>98.8451461791992</v>
      </c>
      <c r="BD2926" t="n">
        <v>8.045845031738279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95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4063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2541.96</v>
      </c>
      <c r="L2927" t="s">
        <v>77</v>
      </c>
      <c r="M2927" t="s"/>
      <c r="N2927" t="s">
        <v>3427</v>
      </c>
      <c r="O2927" t="s">
        <v>79</v>
      </c>
      <c r="P2927" t="s">
        <v>4063</v>
      </c>
      <c r="Q2927" t="s"/>
      <c r="R2927" t="s">
        <v>80</v>
      </c>
      <c r="S2927" t="s">
        <v>4094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>
        <f>HYPERLINK("https://hotelmonitor-cachepage.eclerx.com/savepage/tk_15442499754666421_sr_2150.html","info")</f>
        <v/>
      </c>
      <c r="AA2927" t="n">
        <v>-3791735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89</v>
      </c>
      <c r="AO2927" t="s">
        <v>4095</v>
      </c>
      <c r="AP2927" t="n">
        <v>53</v>
      </c>
      <c r="AQ2927" t="s">
        <v>91</v>
      </c>
      <c r="AR2927" t="s">
        <v>71</v>
      </c>
      <c r="AS2927" t="s"/>
      <c r="AT2927" t="s">
        <v>93</v>
      </c>
      <c r="AU2927" t="s"/>
      <c r="AV2927" t="s"/>
      <c r="AW2927" t="s"/>
      <c r="AX2927" t="s"/>
      <c r="AY2927" t="n">
        <v>3791735</v>
      </c>
      <c r="AZ2927" t="s">
        <v>4064</v>
      </c>
      <c r="BA2927" t="s"/>
      <c r="BB2927" t="n">
        <v>445830</v>
      </c>
      <c r="BC2927" t="n">
        <v>98.8451461791992</v>
      </c>
      <c r="BD2927" t="n">
        <v>8.045845031738279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95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4063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2699.36</v>
      </c>
      <c r="L2928" t="s">
        <v>77</v>
      </c>
      <c r="M2928" t="s"/>
      <c r="N2928" t="s">
        <v>3427</v>
      </c>
      <c r="O2928" t="s">
        <v>79</v>
      </c>
      <c r="P2928" t="s">
        <v>4063</v>
      </c>
      <c r="Q2928" t="s"/>
      <c r="R2928" t="s">
        <v>80</v>
      </c>
      <c r="S2928" t="s">
        <v>4096</v>
      </c>
      <c r="T2928" t="s">
        <v>82</v>
      </c>
      <c r="U2928" t="s">
        <v>83</v>
      </c>
      <c r="V2928" t="s">
        <v>84</v>
      </c>
      <c r="W2928" t="s">
        <v>105</v>
      </c>
      <c r="X2928" t="s"/>
      <c r="Y2928" t="s">
        <v>86</v>
      </c>
      <c r="Z2928">
        <f>HYPERLINK("https://hotelmonitor-cachepage.eclerx.com/savepage/tk_15442499754666421_sr_2150.html","info")</f>
        <v/>
      </c>
      <c r="AA2928" t="n">
        <v>-3791735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89</v>
      </c>
      <c r="AO2928" t="s">
        <v>4097</v>
      </c>
      <c r="AP2928" t="n">
        <v>53</v>
      </c>
      <c r="AQ2928" t="s">
        <v>91</v>
      </c>
      <c r="AR2928" t="s">
        <v>71</v>
      </c>
      <c r="AS2928" t="s"/>
      <c r="AT2928" t="s">
        <v>93</v>
      </c>
      <c r="AU2928" t="s"/>
      <c r="AV2928" t="s"/>
      <c r="AW2928" t="s"/>
      <c r="AX2928" t="s"/>
      <c r="AY2928" t="n">
        <v>3791735</v>
      </c>
      <c r="AZ2928" t="s">
        <v>4064</v>
      </c>
      <c r="BA2928" t="s"/>
      <c r="BB2928" t="n">
        <v>445830</v>
      </c>
      <c r="BC2928" t="n">
        <v>98.8451461791992</v>
      </c>
      <c r="BD2928" t="n">
        <v>8.045845031738279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95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4063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2718.86</v>
      </c>
      <c r="L2929" t="s">
        <v>77</v>
      </c>
      <c r="M2929" t="s"/>
      <c r="N2929" t="s">
        <v>3427</v>
      </c>
      <c r="O2929" t="s">
        <v>79</v>
      </c>
      <c r="P2929" t="s">
        <v>4063</v>
      </c>
      <c r="Q2929" t="s"/>
      <c r="R2929" t="s">
        <v>80</v>
      </c>
      <c r="S2929" t="s">
        <v>4098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>
        <f>HYPERLINK("https://hotelmonitor-cachepage.eclerx.com/savepage/tk_15442499754666421_sr_2150.html","info")</f>
        <v/>
      </c>
      <c r="AA2929" t="n">
        <v>-3791735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89</v>
      </c>
      <c r="AO2929" t="s">
        <v>4099</v>
      </c>
      <c r="AP2929" t="n">
        <v>53</v>
      </c>
      <c r="AQ2929" t="s">
        <v>91</v>
      </c>
      <c r="AR2929" t="s">
        <v>71</v>
      </c>
      <c r="AS2929" t="s"/>
      <c r="AT2929" t="s">
        <v>93</v>
      </c>
      <c r="AU2929" t="s"/>
      <c r="AV2929" t="s"/>
      <c r="AW2929" t="s"/>
      <c r="AX2929" t="s"/>
      <c r="AY2929" t="n">
        <v>3791735</v>
      </c>
      <c r="AZ2929" t="s">
        <v>4064</v>
      </c>
      <c r="BA2929" t="s"/>
      <c r="BB2929" t="n">
        <v>445830</v>
      </c>
      <c r="BC2929" t="n">
        <v>98.8451461791992</v>
      </c>
      <c r="BD2929" t="n">
        <v>8.045845031738279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95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4063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2943.32</v>
      </c>
      <c r="L2930" t="s">
        <v>77</v>
      </c>
      <c r="M2930" t="s"/>
      <c r="N2930" t="s">
        <v>3427</v>
      </c>
      <c r="O2930" t="s">
        <v>79</v>
      </c>
      <c r="P2930" t="s">
        <v>4063</v>
      </c>
      <c r="Q2930" t="s"/>
      <c r="R2930" t="s">
        <v>80</v>
      </c>
      <c r="S2930" t="s">
        <v>4100</v>
      </c>
      <c r="T2930" t="s">
        <v>82</v>
      </c>
      <c r="U2930" t="s">
        <v>83</v>
      </c>
      <c r="V2930" t="s">
        <v>84</v>
      </c>
      <c r="W2930" t="s">
        <v>105</v>
      </c>
      <c r="X2930" t="s"/>
      <c r="Y2930" t="s">
        <v>86</v>
      </c>
      <c r="Z2930">
        <f>HYPERLINK("https://hotelmonitor-cachepage.eclerx.com/savepage/tk_15442499754666421_sr_2150.html","info")</f>
        <v/>
      </c>
      <c r="AA2930" t="n">
        <v>-3791735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89</v>
      </c>
      <c r="AO2930" t="s">
        <v>4101</v>
      </c>
      <c r="AP2930" t="n">
        <v>53</v>
      </c>
      <c r="AQ2930" t="s">
        <v>91</v>
      </c>
      <c r="AR2930" t="s">
        <v>71</v>
      </c>
      <c r="AS2930" t="s"/>
      <c r="AT2930" t="s">
        <v>93</v>
      </c>
      <c r="AU2930" t="s"/>
      <c r="AV2930" t="s"/>
      <c r="AW2930" t="s"/>
      <c r="AX2930" t="s"/>
      <c r="AY2930" t="n">
        <v>3791735</v>
      </c>
      <c r="AZ2930" t="s">
        <v>4064</v>
      </c>
      <c r="BA2930" t="s"/>
      <c r="BB2930" t="n">
        <v>445830</v>
      </c>
      <c r="BC2930" t="n">
        <v>98.8451461791992</v>
      </c>
      <c r="BD2930" t="n">
        <v>8.045845031738279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95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4063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3148.15</v>
      </c>
      <c r="L2931" t="s">
        <v>77</v>
      </c>
      <c r="M2931" t="s"/>
      <c r="N2931" t="s">
        <v>3427</v>
      </c>
      <c r="O2931" t="s">
        <v>79</v>
      </c>
      <c r="P2931" t="s">
        <v>4063</v>
      </c>
      <c r="Q2931" t="s"/>
      <c r="R2931" t="s">
        <v>80</v>
      </c>
      <c r="S2931" t="s">
        <v>4102</v>
      </c>
      <c r="T2931" t="s">
        <v>82</v>
      </c>
      <c r="U2931" t="s">
        <v>83</v>
      </c>
      <c r="V2931" t="s">
        <v>84</v>
      </c>
      <c r="W2931" t="s">
        <v>105</v>
      </c>
      <c r="X2931" t="s"/>
      <c r="Y2931" t="s">
        <v>86</v>
      </c>
      <c r="Z2931">
        <f>HYPERLINK("https://hotelmonitor-cachepage.eclerx.com/savepage/tk_15442499754666421_sr_2150.html","info")</f>
        <v/>
      </c>
      <c r="AA2931" t="n">
        <v>-3791735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89</v>
      </c>
      <c r="AO2931" t="s">
        <v>4103</v>
      </c>
      <c r="AP2931" t="n">
        <v>53</v>
      </c>
      <c r="AQ2931" t="s">
        <v>91</v>
      </c>
      <c r="AR2931" t="s">
        <v>71</v>
      </c>
      <c r="AS2931" t="s"/>
      <c r="AT2931" t="s">
        <v>93</v>
      </c>
      <c r="AU2931" t="s"/>
      <c r="AV2931" t="s"/>
      <c r="AW2931" t="s"/>
      <c r="AX2931" t="s"/>
      <c r="AY2931" t="n">
        <v>3791735</v>
      </c>
      <c r="AZ2931" t="s">
        <v>4064</v>
      </c>
      <c r="BA2931" t="s"/>
      <c r="BB2931" t="n">
        <v>445830</v>
      </c>
      <c r="BC2931" t="n">
        <v>98.8451461791992</v>
      </c>
      <c r="BD2931" t="n">
        <v>8.045845031738279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95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4063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3277.79</v>
      </c>
      <c r="L2932" t="s">
        <v>77</v>
      </c>
      <c r="M2932" t="s"/>
      <c r="N2932" t="s">
        <v>3427</v>
      </c>
      <c r="O2932" t="s">
        <v>79</v>
      </c>
      <c r="P2932" t="s">
        <v>4063</v>
      </c>
      <c r="Q2932" t="s"/>
      <c r="R2932" t="s">
        <v>80</v>
      </c>
      <c r="S2932" t="s">
        <v>4104</v>
      </c>
      <c r="T2932" t="s">
        <v>82</v>
      </c>
      <c r="U2932" t="s">
        <v>83</v>
      </c>
      <c r="V2932" t="s">
        <v>84</v>
      </c>
      <c r="W2932" t="s">
        <v>105</v>
      </c>
      <c r="X2932" t="s"/>
      <c r="Y2932" t="s">
        <v>86</v>
      </c>
      <c r="Z2932">
        <f>HYPERLINK("https://hotelmonitor-cachepage.eclerx.com/savepage/tk_15442499754666421_sr_2150.html","info")</f>
        <v/>
      </c>
      <c r="AA2932" t="n">
        <v>-3791735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89</v>
      </c>
      <c r="AO2932" t="s">
        <v>4105</v>
      </c>
      <c r="AP2932" t="n">
        <v>53</v>
      </c>
      <c r="AQ2932" t="s">
        <v>91</v>
      </c>
      <c r="AR2932" t="s">
        <v>71</v>
      </c>
      <c r="AS2932" t="s"/>
      <c r="AT2932" t="s">
        <v>93</v>
      </c>
      <c r="AU2932" t="s"/>
      <c r="AV2932" t="s"/>
      <c r="AW2932" t="s"/>
      <c r="AX2932" t="s"/>
      <c r="AY2932" t="n">
        <v>3791735</v>
      </c>
      <c r="AZ2932" t="s">
        <v>4064</v>
      </c>
      <c r="BA2932" t="s"/>
      <c r="BB2932" t="n">
        <v>445830</v>
      </c>
      <c r="BC2932" t="n">
        <v>98.8451461791992</v>
      </c>
      <c r="BD2932" t="n">
        <v>8.045845031738279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95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4063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3505.89</v>
      </c>
      <c r="L2933" t="s">
        <v>77</v>
      </c>
      <c r="M2933" t="s"/>
      <c r="N2933" t="s">
        <v>3427</v>
      </c>
      <c r="O2933" t="s">
        <v>79</v>
      </c>
      <c r="P2933" t="s">
        <v>4063</v>
      </c>
      <c r="Q2933" t="s"/>
      <c r="R2933" t="s">
        <v>80</v>
      </c>
      <c r="S2933" t="s">
        <v>4106</v>
      </c>
      <c r="T2933" t="s">
        <v>82</v>
      </c>
      <c r="U2933" t="s">
        <v>83</v>
      </c>
      <c r="V2933" t="s">
        <v>84</v>
      </c>
      <c r="W2933" t="s">
        <v>105</v>
      </c>
      <c r="X2933" t="s"/>
      <c r="Y2933" t="s">
        <v>86</v>
      </c>
      <c r="Z2933">
        <f>HYPERLINK("https://hotelmonitor-cachepage.eclerx.com/savepage/tk_15442499754666421_sr_2150.html","info")</f>
        <v/>
      </c>
      <c r="AA2933" t="n">
        <v>-3791735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89</v>
      </c>
      <c r="AO2933" t="s">
        <v>4107</v>
      </c>
      <c r="AP2933" t="n">
        <v>53</v>
      </c>
      <c r="AQ2933" t="s">
        <v>91</v>
      </c>
      <c r="AR2933" t="s">
        <v>71</v>
      </c>
      <c r="AS2933" t="s"/>
      <c r="AT2933" t="s">
        <v>93</v>
      </c>
      <c r="AU2933" t="s"/>
      <c r="AV2933" t="s"/>
      <c r="AW2933" t="s"/>
      <c r="AX2933" t="s"/>
      <c r="AY2933" t="n">
        <v>3791735</v>
      </c>
      <c r="AZ2933" t="s">
        <v>4064</v>
      </c>
      <c r="BA2933" t="s"/>
      <c r="BB2933" t="n">
        <v>445830</v>
      </c>
      <c r="BC2933" t="n">
        <v>98.8451461791992</v>
      </c>
      <c r="BD2933" t="n">
        <v>8.045845031738279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95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4063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10109.52</v>
      </c>
      <c r="L2934" t="s">
        <v>77</v>
      </c>
      <c r="M2934" t="s"/>
      <c r="N2934" t="s">
        <v>4108</v>
      </c>
      <c r="O2934" t="s">
        <v>79</v>
      </c>
      <c r="P2934" t="s">
        <v>4063</v>
      </c>
      <c r="Q2934" t="s"/>
      <c r="R2934" t="s">
        <v>80</v>
      </c>
      <c r="S2934" t="s">
        <v>4109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HYPERLINK("https://hotelmonitor-cachepage.eclerx.com/savepage/tk_15442499754666421_sr_2150.html","info")</f>
        <v/>
      </c>
      <c r="AA2934" t="n">
        <v>-3791735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88</v>
      </c>
      <c r="AO2934" t="s"/>
      <c r="AP2934" t="n">
        <v>53</v>
      </c>
      <c r="AQ2934" t="s">
        <v>91</v>
      </c>
      <c r="AR2934" t="s">
        <v>92</v>
      </c>
      <c r="AS2934" t="s"/>
      <c r="AT2934" t="s">
        <v>93</v>
      </c>
      <c r="AU2934" t="s"/>
      <c r="AV2934" t="s"/>
      <c r="AW2934" t="s"/>
      <c r="AX2934" t="s"/>
      <c r="AY2934" t="n">
        <v>3791735</v>
      </c>
      <c r="AZ2934" t="s">
        <v>4064</v>
      </c>
      <c r="BA2934" t="s"/>
      <c r="BB2934" t="n">
        <v>445830</v>
      </c>
      <c r="BC2934" t="n">
        <v>98.8451461791992</v>
      </c>
      <c r="BD2934" t="n">
        <v>8.045845031738279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95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4063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10867.73</v>
      </c>
      <c r="L2935" t="s">
        <v>77</v>
      </c>
      <c r="M2935" t="s"/>
      <c r="N2935" t="s">
        <v>4108</v>
      </c>
      <c r="O2935" t="s">
        <v>79</v>
      </c>
      <c r="P2935" t="s">
        <v>4063</v>
      </c>
      <c r="Q2935" t="s"/>
      <c r="R2935" t="s">
        <v>80</v>
      </c>
      <c r="S2935" t="s">
        <v>4110</v>
      </c>
      <c r="T2935" t="s">
        <v>82</v>
      </c>
      <c r="U2935" t="s">
        <v>83</v>
      </c>
      <c r="V2935" t="s">
        <v>84</v>
      </c>
      <c r="W2935" t="s">
        <v>105</v>
      </c>
      <c r="X2935" t="s"/>
      <c r="Y2935" t="s">
        <v>86</v>
      </c>
      <c r="Z2935">
        <f>HYPERLINK("https://hotelmonitor-cachepage.eclerx.com/savepage/tk_15442499754666421_sr_2150.html","info")</f>
        <v/>
      </c>
      <c r="AA2935" t="n">
        <v>-3791735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88</v>
      </c>
      <c r="AO2935" t="s"/>
      <c r="AP2935" t="n">
        <v>53</v>
      </c>
      <c r="AQ2935" t="s">
        <v>91</v>
      </c>
      <c r="AR2935" t="s">
        <v>92</v>
      </c>
      <c r="AS2935" t="s"/>
      <c r="AT2935" t="s">
        <v>93</v>
      </c>
      <c r="AU2935" t="s"/>
      <c r="AV2935" t="s"/>
      <c r="AW2935" t="s"/>
      <c r="AX2935" t="s"/>
      <c r="AY2935" t="n">
        <v>3791735</v>
      </c>
      <c r="AZ2935" t="s">
        <v>4064</v>
      </c>
      <c r="BA2935" t="s"/>
      <c r="BB2935" t="n">
        <v>445830</v>
      </c>
      <c r="BC2935" t="n">
        <v>98.8451461791992</v>
      </c>
      <c r="BD2935" t="n">
        <v>8.045845031738279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95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4111</v>
      </c>
      <c r="F2936" t="n">
        <v>6203145</v>
      </c>
      <c r="G2936" t="s">
        <v>74</v>
      </c>
      <c r="H2936" t="s">
        <v>75</v>
      </c>
      <c r="I2936" t="s"/>
      <c r="J2936" t="s">
        <v>76</v>
      </c>
      <c r="K2936" t="n">
        <v>3273.17</v>
      </c>
      <c r="L2936" t="s">
        <v>77</v>
      </c>
      <c r="M2936" t="s"/>
      <c r="N2936" t="s">
        <v>1312</v>
      </c>
      <c r="O2936" t="s">
        <v>79</v>
      </c>
      <c r="P2936" t="s">
        <v>4112</v>
      </c>
      <c r="Q2936" t="s"/>
      <c r="R2936" t="s">
        <v>148</v>
      </c>
      <c r="S2936" t="s">
        <v>4113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HYPERLINK("https://hotelmonitor-cachepage.eclerx.com/savepage/tk_15442498970899937_sr_2150.html","info")</f>
        <v/>
      </c>
      <c r="AA2936" t="n">
        <v>617395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89</v>
      </c>
      <c r="AO2936" t="s">
        <v>4114</v>
      </c>
      <c r="AP2936" t="n">
        <v>16</v>
      </c>
      <c r="AQ2936" t="s">
        <v>91</v>
      </c>
      <c r="AR2936" t="s">
        <v>71</v>
      </c>
      <c r="AS2936" t="s"/>
      <c r="AT2936" t="s">
        <v>93</v>
      </c>
      <c r="AU2936" t="s"/>
      <c r="AV2936" t="s"/>
      <c r="AW2936" t="s"/>
      <c r="AX2936" t="s"/>
      <c r="AY2936" t="n">
        <v>4444297</v>
      </c>
      <c r="AZ2936" t="s">
        <v>4115</v>
      </c>
      <c r="BA2936" t="s"/>
      <c r="BB2936" t="n">
        <v>2598442</v>
      </c>
      <c r="BC2936" t="n">
        <v>98.8170754909515</v>
      </c>
      <c r="BD2936" t="n">
        <v>8.041597595381811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95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4111</v>
      </c>
      <c r="F2937" t="n">
        <v>6203145</v>
      </c>
      <c r="G2937" t="s">
        <v>74</v>
      </c>
      <c r="H2937" t="s">
        <v>75</v>
      </c>
      <c r="I2937" t="s"/>
      <c r="J2937" t="s">
        <v>76</v>
      </c>
      <c r="K2937" t="n">
        <v>3273.17</v>
      </c>
      <c r="L2937" t="s">
        <v>77</v>
      </c>
      <c r="M2937" t="s"/>
      <c r="N2937" t="s">
        <v>2012</v>
      </c>
      <c r="O2937" t="s">
        <v>79</v>
      </c>
      <c r="P2937" t="s">
        <v>4112</v>
      </c>
      <c r="Q2937" t="s"/>
      <c r="R2937" t="s">
        <v>148</v>
      </c>
      <c r="S2937" t="s">
        <v>4113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HYPERLINK("https://hotelmonitor-cachepage.eclerx.com/savepage/tk_15442498970899937_sr_2150.html","info")</f>
        <v/>
      </c>
      <c r="AA2937" t="n">
        <v>617395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89</v>
      </c>
      <c r="AO2937" t="s">
        <v>4114</v>
      </c>
      <c r="AP2937" t="n">
        <v>16</v>
      </c>
      <c r="AQ2937" t="s">
        <v>91</v>
      </c>
      <c r="AR2937" t="s">
        <v>71</v>
      </c>
      <c r="AS2937" t="s"/>
      <c r="AT2937" t="s">
        <v>93</v>
      </c>
      <c r="AU2937" t="s"/>
      <c r="AV2937" t="s"/>
      <c r="AW2937" t="s"/>
      <c r="AX2937" t="s"/>
      <c r="AY2937" t="n">
        <v>4444297</v>
      </c>
      <c r="AZ2937" t="s">
        <v>4115</v>
      </c>
      <c r="BA2937" t="s"/>
      <c r="BB2937" t="n">
        <v>2598442</v>
      </c>
      <c r="BC2937" t="n">
        <v>98.8170754909515</v>
      </c>
      <c r="BD2937" t="n">
        <v>8.041597595381811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95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4111</v>
      </c>
      <c r="F2938" t="n">
        <v>6203145</v>
      </c>
      <c r="G2938" t="s">
        <v>74</v>
      </c>
      <c r="H2938" t="s">
        <v>75</v>
      </c>
      <c r="I2938" t="s"/>
      <c r="J2938" t="s">
        <v>76</v>
      </c>
      <c r="K2938" t="n">
        <v>3273.17</v>
      </c>
      <c r="L2938" t="s">
        <v>77</v>
      </c>
      <c r="M2938" t="s"/>
      <c r="N2938" t="s">
        <v>1312</v>
      </c>
      <c r="O2938" t="s">
        <v>79</v>
      </c>
      <c r="P2938" t="s">
        <v>4112</v>
      </c>
      <c r="Q2938" t="s"/>
      <c r="R2938" t="s">
        <v>148</v>
      </c>
      <c r="S2938" t="s">
        <v>4113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HYPERLINK("https://hotelmonitor-cachepage.eclerx.com/savepage/tk_15442498970899937_sr_2150.html","info")</f>
        <v/>
      </c>
      <c r="AA2938" t="n">
        <v>617395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89</v>
      </c>
      <c r="AO2938" t="s">
        <v>4114</v>
      </c>
      <c r="AP2938" t="n">
        <v>16</v>
      </c>
      <c r="AQ2938" t="s">
        <v>91</v>
      </c>
      <c r="AR2938" t="s">
        <v>261</v>
      </c>
      <c r="AS2938" t="s"/>
      <c r="AT2938" t="s">
        <v>93</v>
      </c>
      <c r="AU2938" t="s"/>
      <c r="AV2938" t="s"/>
      <c r="AW2938" t="s"/>
      <c r="AX2938" t="s"/>
      <c r="AY2938" t="n">
        <v>4444297</v>
      </c>
      <c r="AZ2938" t="s">
        <v>4115</v>
      </c>
      <c r="BA2938" t="s"/>
      <c r="BB2938" t="n">
        <v>2598442</v>
      </c>
      <c r="BC2938" t="n">
        <v>98.8170754909515</v>
      </c>
      <c r="BD2938" t="n">
        <v>8.041597595381811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95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4111</v>
      </c>
      <c r="F2939" t="n">
        <v>6203145</v>
      </c>
      <c r="G2939" t="s">
        <v>74</v>
      </c>
      <c r="H2939" t="s">
        <v>75</v>
      </c>
      <c r="I2939" t="s"/>
      <c r="J2939" t="s">
        <v>76</v>
      </c>
      <c r="K2939" t="n">
        <v>3273.17</v>
      </c>
      <c r="L2939" t="s">
        <v>77</v>
      </c>
      <c r="M2939" t="s"/>
      <c r="N2939" t="s">
        <v>2012</v>
      </c>
      <c r="O2939" t="s">
        <v>79</v>
      </c>
      <c r="P2939" t="s">
        <v>4112</v>
      </c>
      <c r="Q2939" t="s"/>
      <c r="R2939" t="s">
        <v>148</v>
      </c>
      <c r="S2939" t="s">
        <v>4113</v>
      </c>
      <c r="T2939" t="s">
        <v>82</v>
      </c>
      <c r="U2939" t="s">
        <v>83</v>
      </c>
      <c r="V2939" t="s">
        <v>84</v>
      </c>
      <c r="W2939" t="s">
        <v>85</v>
      </c>
      <c r="X2939" t="s"/>
      <c r="Y2939" t="s">
        <v>86</v>
      </c>
      <c r="Z2939">
        <f>HYPERLINK("https://hotelmonitor-cachepage.eclerx.com/savepage/tk_15442498970899937_sr_2150.html","info")</f>
        <v/>
      </c>
      <c r="AA2939" t="n">
        <v>617395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89</v>
      </c>
      <c r="AO2939" t="s">
        <v>4114</v>
      </c>
      <c r="AP2939" t="n">
        <v>16</v>
      </c>
      <c r="AQ2939" t="s">
        <v>91</v>
      </c>
      <c r="AR2939" t="s">
        <v>261</v>
      </c>
      <c r="AS2939" t="s"/>
      <c r="AT2939" t="s">
        <v>93</v>
      </c>
      <c r="AU2939" t="s"/>
      <c r="AV2939" t="s"/>
      <c r="AW2939" t="s"/>
      <c r="AX2939" t="s"/>
      <c r="AY2939" t="n">
        <v>4444297</v>
      </c>
      <c r="AZ2939" t="s">
        <v>4115</v>
      </c>
      <c r="BA2939" t="s"/>
      <c r="BB2939" t="n">
        <v>2598442</v>
      </c>
      <c r="BC2939" t="n">
        <v>98.8170754909515</v>
      </c>
      <c r="BD2939" t="n">
        <v>8.041597595381811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95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4111</v>
      </c>
      <c r="F2940" t="n">
        <v>6203145</v>
      </c>
      <c r="G2940" t="s">
        <v>74</v>
      </c>
      <c r="H2940" t="s">
        <v>75</v>
      </c>
      <c r="I2940" t="s"/>
      <c r="J2940" t="s">
        <v>76</v>
      </c>
      <c r="K2940" t="n">
        <v>3522.13</v>
      </c>
      <c r="L2940" t="s">
        <v>77</v>
      </c>
      <c r="M2940" t="s"/>
      <c r="N2940" t="s">
        <v>722</v>
      </c>
      <c r="O2940" t="s">
        <v>79</v>
      </c>
      <c r="P2940" t="s">
        <v>4112</v>
      </c>
      <c r="Q2940" t="s"/>
      <c r="R2940" t="s">
        <v>148</v>
      </c>
      <c r="S2940" t="s">
        <v>4116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>
        <f>HYPERLINK("https://hotelmonitor-cachepage.eclerx.com/savepage/tk_15442498970899937_sr_2150.html","info")</f>
        <v/>
      </c>
      <c r="AA2940" t="n">
        <v>617395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89</v>
      </c>
      <c r="AO2940" t="s">
        <v>4117</v>
      </c>
      <c r="AP2940" t="n">
        <v>16</v>
      </c>
      <c r="AQ2940" t="s">
        <v>91</v>
      </c>
      <c r="AR2940" t="s">
        <v>71</v>
      </c>
      <c r="AS2940" t="s"/>
      <c r="AT2940" t="s">
        <v>93</v>
      </c>
      <c r="AU2940" t="s"/>
      <c r="AV2940" t="s"/>
      <c r="AW2940" t="s"/>
      <c r="AX2940" t="s"/>
      <c r="AY2940" t="n">
        <v>4444297</v>
      </c>
      <c r="AZ2940" t="s">
        <v>4115</v>
      </c>
      <c r="BA2940" t="s"/>
      <c r="BB2940" t="n">
        <v>2598442</v>
      </c>
      <c r="BC2940" t="n">
        <v>98.8170754909515</v>
      </c>
      <c r="BD2940" t="n">
        <v>8.041597595381811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95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4111</v>
      </c>
      <c r="F2941" t="n">
        <v>6203145</v>
      </c>
      <c r="G2941" t="s">
        <v>74</v>
      </c>
      <c r="H2941" t="s">
        <v>75</v>
      </c>
      <c r="I2941" t="s"/>
      <c r="J2941" t="s">
        <v>76</v>
      </c>
      <c r="K2941" t="n">
        <v>3522.13</v>
      </c>
      <c r="L2941" t="s">
        <v>77</v>
      </c>
      <c r="M2941" t="s"/>
      <c r="N2941" t="s">
        <v>112</v>
      </c>
      <c r="O2941" t="s">
        <v>79</v>
      </c>
      <c r="P2941" t="s">
        <v>4112</v>
      </c>
      <c r="Q2941" t="s"/>
      <c r="R2941" t="s">
        <v>148</v>
      </c>
      <c r="S2941" t="s">
        <v>4116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>
        <f>HYPERLINK("https://hotelmonitor-cachepage.eclerx.com/savepage/tk_15442498970899937_sr_2150.html","info")</f>
        <v/>
      </c>
      <c r="AA2941" t="n">
        <v>617395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89</v>
      </c>
      <c r="AO2941" t="s">
        <v>4117</v>
      </c>
      <c r="AP2941" t="n">
        <v>16</v>
      </c>
      <c r="AQ2941" t="s">
        <v>91</v>
      </c>
      <c r="AR2941" t="s">
        <v>71</v>
      </c>
      <c r="AS2941" t="s"/>
      <c r="AT2941" t="s">
        <v>93</v>
      </c>
      <c r="AU2941" t="s"/>
      <c r="AV2941" t="s"/>
      <c r="AW2941" t="s"/>
      <c r="AX2941" t="s"/>
      <c r="AY2941" t="n">
        <v>4444297</v>
      </c>
      <c r="AZ2941" t="s">
        <v>4115</v>
      </c>
      <c r="BA2941" t="s"/>
      <c r="BB2941" t="n">
        <v>2598442</v>
      </c>
      <c r="BC2941" t="n">
        <v>98.8170754909515</v>
      </c>
      <c r="BD2941" t="n">
        <v>8.041597595381811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95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4111</v>
      </c>
      <c r="F2942" t="n">
        <v>6203145</v>
      </c>
      <c r="G2942" t="s">
        <v>74</v>
      </c>
      <c r="H2942" t="s">
        <v>75</v>
      </c>
      <c r="I2942" t="s"/>
      <c r="J2942" t="s">
        <v>76</v>
      </c>
      <c r="K2942" t="n">
        <v>3522.13</v>
      </c>
      <c r="L2942" t="s">
        <v>77</v>
      </c>
      <c r="M2942" t="s"/>
      <c r="N2942" t="s">
        <v>722</v>
      </c>
      <c r="O2942" t="s">
        <v>79</v>
      </c>
      <c r="P2942" t="s">
        <v>4112</v>
      </c>
      <c r="Q2942" t="s"/>
      <c r="R2942" t="s">
        <v>148</v>
      </c>
      <c r="S2942" t="s">
        <v>4116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HYPERLINK("https://hotelmonitor-cachepage.eclerx.com/savepage/tk_15442498970899937_sr_2150.html","info")</f>
        <v/>
      </c>
      <c r="AA2942" t="n">
        <v>617395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89</v>
      </c>
      <c r="AO2942" t="s">
        <v>4117</v>
      </c>
      <c r="AP2942" t="n">
        <v>16</v>
      </c>
      <c r="AQ2942" t="s">
        <v>91</v>
      </c>
      <c r="AR2942" t="s">
        <v>261</v>
      </c>
      <c r="AS2942" t="s"/>
      <c r="AT2942" t="s">
        <v>93</v>
      </c>
      <c r="AU2942" t="s"/>
      <c r="AV2942" t="s"/>
      <c r="AW2942" t="s"/>
      <c r="AX2942" t="s"/>
      <c r="AY2942" t="n">
        <v>4444297</v>
      </c>
      <c r="AZ2942" t="s">
        <v>4115</v>
      </c>
      <c r="BA2942" t="s"/>
      <c r="BB2942" t="n">
        <v>2598442</v>
      </c>
      <c r="BC2942" t="n">
        <v>98.8170754909515</v>
      </c>
      <c r="BD2942" t="n">
        <v>8.041597595381811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95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4111</v>
      </c>
      <c r="F2943" t="n">
        <v>6203145</v>
      </c>
      <c r="G2943" t="s">
        <v>74</v>
      </c>
      <c r="H2943" t="s">
        <v>75</v>
      </c>
      <c r="I2943" t="s"/>
      <c r="J2943" t="s">
        <v>76</v>
      </c>
      <c r="K2943" t="n">
        <v>3522.13</v>
      </c>
      <c r="L2943" t="s">
        <v>77</v>
      </c>
      <c r="M2943" t="s"/>
      <c r="N2943" t="s">
        <v>112</v>
      </c>
      <c r="O2943" t="s">
        <v>79</v>
      </c>
      <c r="P2943" t="s">
        <v>4112</v>
      </c>
      <c r="Q2943" t="s"/>
      <c r="R2943" t="s">
        <v>148</v>
      </c>
      <c r="S2943" t="s">
        <v>4116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HYPERLINK("https://hotelmonitor-cachepage.eclerx.com/savepage/tk_15442498970899937_sr_2150.html","info")</f>
        <v/>
      </c>
      <c r="AA2943" t="n">
        <v>617395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89</v>
      </c>
      <c r="AO2943" t="s">
        <v>4117</v>
      </c>
      <c r="AP2943" t="n">
        <v>16</v>
      </c>
      <c r="AQ2943" t="s">
        <v>91</v>
      </c>
      <c r="AR2943" t="s">
        <v>261</v>
      </c>
      <c r="AS2943" t="s"/>
      <c r="AT2943" t="s">
        <v>93</v>
      </c>
      <c r="AU2943" t="s"/>
      <c r="AV2943" t="s"/>
      <c r="AW2943" t="s"/>
      <c r="AX2943" t="s"/>
      <c r="AY2943" t="n">
        <v>4444297</v>
      </c>
      <c r="AZ2943" t="s">
        <v>4115</v>
      </c>
      <c r="BA2943" t="s"/>
      <c r="BB2943" t="n">
        <v>2598442</v>
      </c>
      <c r="BC2943" t="n">
        <v>98.8170754909515</v>
      </c>
      <c r="BD2943" t="n">
        <v>8.041597595381811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95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4111</v>
      </c>
      <c r="F2944" t="n">
        <v>6203145</v>
      </c>
      <c r="G2944" t="s">
        <v>74</v>
      </c>
      <c r="H2944" t="s">
        <v>75</v>
      </c>
      <c r="I2944" t="s"/>
      <c r="J2944" t="s">
        <v>76</v>
      </c>
      <c r="K2944" t="n">
        <v>3524.6</v>
      </c>
      <c r="L2944" t="s">
        <v>77</v>
      </c>
      <c r="M2944" t="s"/>
      <c r="N2944" t="s">
        <v>1312</v>
      </c>
      <c r="O2944" t="s">
        <v>79</v>
      </c>
      <c r="P2944" t="s">
        <v>4112</v>
      </c>
      <c r="Q2944" t="s"/>
      <c r="R2944" t="s">
        <v>148</v>
      </c>
      <c r="S2944" t="s">
        <v>4118</v>
      </c>
      <c r="T2944" t="s">
        <v>82</v>
      </c>
      <c r="U2944" t="s">
        <v>83</v>
      </c>
      <c r="V2944" t="s">
        <v>84</v>
      </c>
      <c r="W2944" t="s">
        <v>105</v>
      </c>
      <c r="X2944" t="s"/>
      <c r="Y2944" t="s">
        <v>86</v>
      </c>
      <c r="Z2944">
        <f>HYPERLINK("https://hotelmonitor-cachepage.eclerx.com/savepage/tk_15442498970899937_sr_2150.html","info")</f>
        <v/>
      </c>
      <c r="AA2944" t="n">
        <v>617395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89</v>
      </c>
      <c r="AO2944" t="s">
        <v>4117</v>
      </c>
      <c r="AP2944" t="n">
        <v>16</v>
      </c>
      <c r="AQ2944" t="s">
        <v>91</v>
      </c>
      <c r="AR2944" t="s">
        <v>71</v>
      </c>
      <c r="AS2944" t="s"/>
      <c r="AT2944" t="s">
        <v>93</v>
      </c>
      <c r="AU2944" t="s"/>
      <c r="AV2944" t="s"/>
      <c r="AW2944" t="s"/>
      <c r="AX2944" t="s"/>
      <c r="AY2944" t="n">
        <v>4444297</v>
      </c>
      <c r="AZ2944" t="s">
        <v>4115</v>
      </c>
      <c r="BA2944" t="s"/>
      <c r="BB2944" t="n">
        <v>2598442</v>
      </c>
      <c r="BC2944" t="n">
        <v>98.8170754909515</v>
      </c>
      <c r="BD2944" t="n">
        <v>8.041597595381811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95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4111</v>
      </c>
      <c r="F2945" t="n">
        <v>6203145</v>
      </c>
      <c r="G2945" t="s">
        <v>74</v>
      </c>
      <c r="H2945" t="s">
        <v>75</v>
      </c>
      <c r="I2945" t="s"/>
      <c r="J2945" t="s">
        <v>76</v>
      </c>
      <c r="K2945" t="n">
        <v>3524.6</v>
      </c>
      <c r="L2945" t="s">
        <v>77</v>
      </c>
      <c r="M2945" t="s"/>
      <c r="N2945" t="s">
        <v>2012</v>
      </c>
      <c r="O2945" t="s">
        <v>79</v>
      </c>
      <c r="P2945" t="s">
        <v>4112</v>
      </c>
      <c r="Q2945" t="s"/>
      <c r="R2945" t="s">
        <v>148</v>
      </c>
      <c r="S2945" t="s">
        <v>4118</v>
      </c>
      <c r="T2945" t="s">
        <v>82</v>
      </c>
      <c r="U2945" t="s">
        <v>83</v>
      </c>
      <c r="V2945" t="s">
        <v>84</v>
      </c>
      <c r="W2945" t="s">
        <v>105</v>
      </c>
      <c r="X2945" t="s"/>
      <c r="Y2945" t="s">
        <v>86</v>
      </c>
      <c r="Z2945">
        <f>HYPERLINK("https://hotelmonitor-cachepage.eclerx.com/savepage/tk_15442498970899937_sr_2150.html","info")</f>
        <v/>
      </c>
      <c r="AA2945" t="n">
        <v>617395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89</v>
      </c>
      <c r="AO2945" t="s">
        <v>4117</v>
      </c>
      <c r="AP2945" t="n">
        <v>16</v>
      </c>
      <c r="AQ2945" t="s">
        <v>91</v>
      </c>
      <c r="AR2945" t="s">
        <v>71</v>
      </c>
      <c r="AS2945" t="s"/>
      <c r="AT2945" t="s">
        <v>93</v>
      </c>
      <c r="AU2945" t="s"/>
      <c r="AV2945" t="s"/>
      <c r="AW2945" t="s"/>
      <c r="AX2945" t="s"/>
      <c r="AY2945" t="n">
        <v>4444297</v>
      </c>
      <c r="AZ2945" t="s">
        <v>4115</v>
      </c>
      <c r="BA2945" t="s"/>
      <c r="BB2945" t="n">
        <v>2598442</v>
      </c>
      <c r="BC2945" t="n">
        <v>98.8170754909515</v>
      </c>
      <c r="BD2945" t="n">
        <v>8.041597595381811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95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4111</v>
      </c>
      <c r="F2946" t="n">
        <v>6203145</v>
      </c>
      <c r="G2946" t="s">
        <v>74</v>
      </c>
      <c r="H2946" t="s">
        <v>75</v>
      </c>
      <c r="I2946" t="s"/>
      <c r="J2946" t="s">
        <v>76</v>
      </c>
      <c r="K2946" t="n">
        <v>3524.6</v>
      </c>
      <c r="L2946" t="s">
        <v>77</v>
      </c>
      <c r="M2946" t="s"/>
      <c r="N2946" t="s">
        <v>1312</v>
      </c>
      <c r="O2946" t="s">
        <v>79</v>
      </c>
      <c r="P2946" t="s">
        <v>4112</v>
      </c>
      <c r="Q2946" t="s"/>
      <c r="R2946" t="s">
        <v>148</v>
      </c>
      <c r="S2946" t="s">
        <v>4118</v>
      </c>
      <c r="T2946" t="s">
        <v>82</v>
      </c>
      <c r="U2946" t="s">
        <v>83</v>
      </c>
      <c r="V2946" t="s">
        <v>84</v>
      </c>
      <c r="W2946" t="s">
        <v>105</v>
      </c>
      <c r="X2946" t="s"/>
      <c r="Y2946" t="s">
        <v>86</v>
      </c>
      <c r="Z2946">
        <f>HYPERLINK("https://hotelmonitor-cachepage.eclerx.com/savepage/tk_15442498970899937_sr_2150.html","info")</f>
        <v/>
      </c>
      <c r="AA2946" t="n">
        <v>617395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89</v>
      </c>
      <c r="AO2946" t="s">
        <v>4117</v>
      </c>
      <c r="AP2946" t="n">
        <v>16</v>
      </c>
      <c r="AQ2946" t="s">
        <v>91</v>
      </c>
      <c r="AR2946" t="s">
        <v>261</v>
      </c>
      <c r="AS2946" t="s"/>
      <c r="AT2946" t="s">
        <v>93</v>
      </c>
      <c r="AU2946" t="s"/>
      <c r="AV2946" t="s"/>
      <c r="AW2946" t="s"/>
      <c r="AX2946" t="s"/>
      <c r="AY2946" t="n">
        <v>4444297</v>
      </c>
      <c r="AZ2946" t="s">
        <v>4115</v>
      </c>
      <c r="BA2946" t="s"/>
      <c r="BB2946" t="n">
        <v>2598442</v>
      </c>
      <c r="BC2946" t="n">
        <v>98.8170754909515</v>
      </c>
      <c r="BD2946" t="n">
        <v>8.041597595381811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95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4111</v>
      </c>
      <c r="F2947" t="n">
        <v>6203145</v>
      </c>
      <c r="G2947" t="s">
        <v>74</v>
      </c>
      <c r="H2947" t="s">
        <v>75</v>
      </c>
      <c r="I2947" t="s"/>
      <c r="J2947" t="s">
        <v>76</v>
      </c>
      <c r="K2947" t="n">
        <v>3524.6</v>
      </c>
      <c r="L2947" t="s">
        <v>77</v>
      </c>
      <c r="M2947" t="s"/>
      <c r="N2947" t="s">
        <v>2012</v>
      </c>
      <c r="O2947" t="s">
        <v>79</v>
      </c>
      <c r="P2947" t="s">
        <v>4112</v>
      </c>
      <c r="Q2947" t="s"/>
      <c r="R2947" t="s">
        <v>148</v>
      </c>
      <c r="S2947" t="s">
        <v>4118</v>
      </c>
      <c r="T2947" t="s">
        <v>82</v>
      </c>
      <c r="U2947" t="s">
        <v>83</v>
      </c>
      <c r="V2947" t="s">
        <v>84</v>
      </c>
      <c r="W2947" t="s">
        <v>105</v>
      </c>
      <c r="X2947" t="s"/>
      <c r="Y2947" t="s">
        <v>86</v>
      </c>
      <c r="Z2947">
        <f>HYPERLINK("https://hotelmonitor-cachepage.eclerx.com/savepage/tk_15442498970899937_sr_2150.html","info")</f>
        <v/>
      </c>
      <c r="AA2947" t="n">
        <v>617395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89</v>
      </c>
      <c r="AO2947" t="s">
        <v>4117</v>
      </c>
      <c r="AP2947" t="n">
        <v>16</v>
      </c>
      <c r="AQ2947" t="s">
        <v>91</v>
      </c>
      <c r="AR2947" t="s">
        <v>261</v>
      </c>
      <c r="AS2947" t="s"/>
      <c r="AT2947" t="s">
        <v>93</v>
      </c>
      <c r="AU2947" t="s"/>
      <c r="AV2947" t="s"/>
      <c r="AW2947" t="s"/>
      <c r="AX2947" t="s"/>
      <c r="AY2947" t="n">
        <v>4444297</v>
      </c>
      <c r="AZ2947" t="s">
        <v>4115</v>
      </c>
      <c r="BA2947" t="s"/>
      <c r="BB2947" t="n">
        <v>2598442</v>
      </c>
      <c r="BC2947" t="n">
        <v>98.8170754909515</v>
      </c>
      <c r="BD2947" t="n">
        <v>8.041597595381811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95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4111</v>
      </c>
      <c r="F2948" t="n">
        <v>6203145</v>
      </c>
      <c r="G2948" t="s">
        <v>74</v>
      </c>
      <c r="H2948" t="s">
        <v>75</v>
      </c>
      <c r="I2948" t="s"/>
      <c r="J2948" t="s">
        <v>76</v>
      </c>
      <c r="K2948" t="n">
        <v>3738.38</v>
      </c>
      <c r="L2948" t="s">
        <v>77</v>
      </c>
      <c r="M2948" t="s"/>
      <c r="N2948" t="s">
        <v>722</v>
      </c>
      <c r="O2948" t="s">
        <v>79</v>
      </c>
      <c r="P2948" t="s">
        <v>4112</v>
      </c>
      <c r="Q2948" t="s"/>
      <c r="R2948" t="s">
        <v>148</v>
      </c>
      <c r="S2948" t="s">
        <v>4119</v>
      </c>
      <c r="T2948" t="s">
        <v>82</v>
      </c>
      <c r="U2948" t="s">
        <v>83</v>
      </c>
      <c r="V2948" t="s">
        <v>84</v>
      </c>
      <c r="W2948" t="s">
        <v>105</v>
      </c>
      <c r="X2948" t="s"/>
      <c r="Y2948" t="s">
        <v>86</v>
      </c>
      <c r="Z2948">
        <f>HYPERLINK("https://hotelmonitor-cachepage.eclerx.com/savepage/tk_15442498970899937_sr_2150.html","info")</f>
        <v/>
      </c>
      <c r="AA2948" t="n">
        <v>617395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89</v>
      </c>
      <c r="AO2948" t="s">
        <v>4120</v>
      </c>
      <c r="AP2948" t="n">
        <v>16</v>
      </c>
      <c r="AQ2948" t="s">
        <v>91</v>
      </c>
      <c r="AR2948" t="s">
        <v>71</v>
      </c>
      <c r="AS2948" t="s"/>
      <c r="AT2948" t="s">
        <v>93</v>
      </c>
      <c r="AU2948" t="s"/>
      <c r="AV2948" t="s"/>
      <c r="AW2948" t="s"/>
      <c r="AX2948" t="s"/>
      <c r="AY2948" t="n">
        <v>4444297</v>
      </c>
      <c r="AZ2948" t="s">
        <v>4115</v>
      </c>
      <c r="BA2948" t="s"/>
      <c r="BB2948" t="n">
        <v>2598442</v>
      </c>
      <c r="BC2948" t="n">
        <v>98.8170754909515</v>
      </c>
      <c r="BD2948" t="n">
        <v>8.041597595381811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95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4111</v>
      </c>
      <c r="F2949" t="n">
        <v>6203145</v>
      </c>
      <c r="G2949" t="s">
        <v>74</v>
      </c>
      <c r="H2949" t="s">
        <v>75</v>
      </c>
      <c r="I2949" t="s"/>
      <c r="J2949" t="s">
        <v>76</v>
      </c>
      <c r="K2949" t="n">
        <v>3738.38</v>
      </c>
      <c r="L2949" t="s">
        <v>77</v>
      </c>
      <c r="M2949" t="s"/>
      <c r="N2949" t="s">
        <v>112</v>
      </c>
      <c r="O2949" t="s">
        <v>79</v>
      </c>
      <c r="P2949" t="s">
        <v>4112</v>
      </c>
      <c r="Q2949" t="s"/>
      <c r="R2949" t="s">
        <v>148</v>
      </c>
      <c r="S2949" t="s">
        <v>4119</v>
      </c>
      <c r="T2949" t="s">
        <v>82</v>
      </c>
      <c r="U2949" t="s">
        <v>83</v>
      </c>
      <c r="V2949" t="s">
        <v>84</v>
      </c>
      <c r="W2949" t="s">
        <v>105</v>
      </c>
      <c r="X2949" t="s"/>
      <c r="Y2949" t="s">
        <v>86</v>
      </c>
      <c r="Z2949">
        <f>HYPERLINK("https://hotelmonitor-cachepage.eclerx.com/savepage/tk_15442498970899937_sr_2150.html","info")</f>
        <v/>
      </c>
      <c r="AA2949" t="n">
        <v>617395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89</v>
      </c>
      <c r="AO2949" t="s">
        <v>4120</v>
      </c>
      <c r="AP2949" t="n">
        <v>16</v>
      </c>
      <c r="AQ2949" t="s">
        <v>91</v>
      </c>
      <c r="AR2949" t="s">
        <v>71</v>
      </c>
      <c r="AS2949" t="s"/>
      <c r="AT2949" t="s">
        <v>93</v>
      </c>
      <c r="AU2949" t="s"/>
      <c r="AV2949" t="s"/>
      <c r="AW2949" t="s"/>
      <c r="AX2949" t="s"/>
      <c r="AY2949" t="n">
        <v>4444297</v>
      </c>
      <c r="AZ2949" t="s">
        <v>4115</v>
      </c>
      <c r="BA2949" t="s"/>
      <c r="BB2949" t="n">
        <v>2598442</v>
      </c>
      <c r="BC2949" t="n">
        <v>98.8170754909515</v>
      </c>
      <c r="BD2949" t="n">
        <v>8.041597595381811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95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4111</v>
      </c>
      <c r="F2950" t="n">
        <v>6203145</v>
      </c>
      <c r="G2950" t="s">
        <v>74</v>
      </c>
      <c r="H2950" t="s">
        <v>75</v>
      </c>
      <c r="I2950" t="s"/>
      <c r="J2950" t="s">
        <v>76</v>
      </c>
      <c r="K2950" t="n">
        <v>3738.38</v>
      </c>
      <c r="L2950" t="s">
        <v>77</v>
      </c>
      <c r="M2950" t="s"/>
      <c r="N2950" t="s">
        <v>722</v>
      </c>
      <c r="O2950" t="s">
        <v>79</v>
      </c>
      <c r="P2950" t="s">
        <v>4112</v>
      </c>
      <c r="Q2950" t="s"/>
      <c r="R2950" t="s">
        <v>148</v>
      </c>
      <c r="S2950" t="s">
        <v>4119</v>
      </c>
      <c r="T2950" t="s">
        <v>82</v>
      </c>
      <c r="U2950" t="s">
        <v>83</v>
      </c>
      <c r="V2950" t="s">
        <v>84</v>
      </c>
      <c r="W2950" t="s">
        <v>105</v>
      </c>
      <c r="X2950" t="s"/>
      <c r="Y2950" t="s">
        <v>86</v>
      </c>
      <c r="Z2950">
        <f>HYPERLINK("https://hotelmonitor-cachepage.eclerx.com/savepage/tk_15442498970899937_sr_2150.html","info")</f>
        <v/>
      </c>
      <c r="AA2950" t="n">
        <v>617395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89</v>
      </c>
      <c r="AO2950" t="s">
        <v>4120</v>
      </c>
      <c r="AP2950" t="n">
        <v>16</v>
      </c>
      <c r="AQ2950" t="s">
        <v>91</v>
      </c>
      <c r="AR2950" t="s">
        <v>261</v>
      </c>
      <c r="AS2950" t="s"/>
      <c r="AT2950" t="s">
        <v>93</v>
      </c>
      <c r="AU2950" t="s"/>
      <c r="AV2950" t="s"/>
      <c r="AW2950" t="s"/>
      <c r="AX2950" t="s"/>
      <c r="AY2950" t="n">
        <v>4444297</v>
      </c>
      <c r="AZ2950" t="s">
        <v>4115</v>
      </c>
      <c r="BA2950" t="s"/>
      <c r="BB2950" t="n">
        <v>2598442</v>
      </c>
      <c r="BC2950" t="n">
        <v>98.8170754909515</v>
      </c>
      <c r="BD2950" t="n">
        <v>8.041597595381811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95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4111</v>
      </c>
      <c r="F2951" t="n">
        <v>6203145</v>
      </c>
      <c r="G2951" t="s">
        <v>74</v>
      </c>
      <c r="H2951" t="s">
        <v>75</v>
      </c>
      <c r="I2951" t="s"/>
      <c r="J2951" t="s">
        <v>76</v>
      </c>
      <c r="K2951" t="n">
        <v>3738.38</v>
      </c>
      <c r="L2951" t="s">
        <v>77</v>
      </c>
      <c r="M2951" t="s"/>
      <c r="N2951" t="s">
        <v>112</v>
      </c>
      <c r="O2951" t="s">
        <v>79</v>
      </c>
      <c r="P2951" t="s">
        <v>4112</v>
      </c>
      <c r="Q2951" t="s"/>
      <c r="R2951" t="s">
        <v>148</v>
      </c>
      <c r="S2951" t="s">
        <v>4119</v>
      </c>
      <c r="T2951" t="s">
        <v>82</v>
      </c>
      <c r="U2951" t="s">
        <v>83</v>
      </c>
      <c r="V2951" t="s">
        <v>84</v>
      </c>
      <c r="W2951" t="s">
        <v>105</v>
      </c>
      <c r="X2951" t="s"/>
      <c r="Y2951" t="s">
        <v>86</v>
      </c>
      <c r="Z2951">
        <f>HYPERLINK("https://hotelmonitor-cachepage.eclerx.com/savepage/tk_15442498970899937_sr_2150.html","info")</f>
        <v/>
      </c>
      <c r="AA2951" t="n">
        <v>617395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89</v>
      </c>
      <c r="AO2951" t="s">
        <v>4120</v>
      </c>
      <c r="AP2951" t="n">
        <v>16</v>
      </c>
      <c r="AQ2951" t="s">
        <v>91</v>
      </c>
      <c r="AR2951" t="s">
        <v>261</v>
      </c>
      <c r="AS2951" t="s"/>
      <c r="AT2951" t="s">
        <v>93</v>
      </c>
      <c r="AU2951" t="s"/>
      <c r="AV2951" t="s"/>
      <c r="AW2951" t="s"/>
      <c r="AX2951" t="s"/>
      <c r="AY2951" t="n">
        <v>4444297</v>
      </c>
      <c r="AZ2951" t="s">
        <v>4115</v>
      </c>
      <c r="BA2951" t="s"/>
      <c r="BB2951" t="n">
        <v>2598442</v>
      </c>
      <c r="BC2951" t="n">
        <v>98.8170754909515</v>
      </c>
      <c r="BD2951" t="n">
        <v>8.041597595381811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95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4111</v>
      </c>
      <c r="F2952" t="n">
        <v>6203145</v>
      </c>
      <c r="G2952" t="s">
        <v>74</v>
      </c>
      <c r="H2952" t="s">
        <v>75</v>
      </c>
      <c r="I2952" t="s"/>
      <c r="J2952" t="s">
        <v>76</v>
      </c>
      <c r="K2952" t="n">
        <v>3949.34</v>
      </c>
      <c r="L2952" t="s">
        <v>77</v>
      </c>
      <c r="M2952" t="s"/>
      <c r="N2952" t="s">
        <v>2850</v>
      </c>
      <c r="O2952" t="s">
        <v>79</v>
      </c>
      <c r="P2952" t="s">
        <v>4112</v>
      </c>
      <c r="Q2952" t="s"/>
      <c r="R2952" t="s">
        <v>148</v>
      </c>
      <c r="S2952" t="s">
        <v>4121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HYPERLINK("https://hotelmonitor-cachepage.eclerx.com/savepage/tk_15442498970899937_sr_2150.html","info")</f>
        <v/>
      </c>
      <c r="AA2952" t="n">
        <v>617395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89</v>
      </c>
      <c r="AO2952" t="s">
        <v>4122</v>
      </c>
      <c r="AP2952" t="n">
        <v>16</v>
      </c>
      <c r="AQ2952" t="s">
        <v>91</v>
      </c>
      <c r="AR2952" t="s">
        <v>71</v>
      </c>
      <c r="AS2952" t="s"/>
      <c r="AT2952" t="s">
        <v>93</v>
      </c>
      <c r="AU2952" t="s"/>
      <c r="AV2952" t="s"/>
      <c r="AW2952" t="s"/>
      <c r="AX2952" t="s"/>
      <c r="AY2952" t="n">
        <v>4444297</v>
      </c>
      <c r="AZ2952" t="s">
        <v>4115</v>
      </c>
      <c r="BA2952" t="s"/>
      <c r="BB2952" t="n">
        <v>2598442</v>
      </c>
      <c r="BC2952" t="n">
        <v>98.8170754909515</v>
      </c>
      <c r="BD2952" t="n">
        <v>8.041597595381811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95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4111</v>
      </c>
      <c r="F2953" t="n">
        <v>6203145</v>
      </c>
      <c r="G2953" t="s">
        <v>74</v>
      </c>
      <c r="H2953" t="s">
        <v>75</v>
      </c>
      <c r="I2953" t="s"/>
      <c r="J2953" t="s">
        <v>76</v>
      </c>
      <c r="K2953" t="n">
        <v>3949.34</v>
      </c>
      <c r="L2953" t="s">
        <v>77</v>
      </c>
      <c r="M2953" t="s"/>
      <c r="N2953" t="s">
        <v>2850</v>
      </c>
      <c r="O2953" t="s">
        <v>79</v>
      </c>
      <c r="P2953" t="s">
        <v>4112</v>
      </c>
      <c r="Q2953" t="s"/>
      <c r="R2953" t="s">
        <v>148</v>
      </c>
      <c r="S2953" t="s">
        <v>4121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HYPERLINK("https://hotelmonitor-cachepage.eclerx.com/savepage/tk_15442498970899937_sr_2150.html","info")</f>
        <v/>
      </c>
      <c r="AA2953" t="n">
        <v>617395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89</v>
      </c>
      <c r="AO2953" t="s">
        <v>4122</v>
      </c>
      <c r="AP2953" t="n">
        <v>16</v>
      </c>
      <c r="AQ2953" t="s">
        <v>91</v>
      </c>
      <c r="AR2953" t="s">
        <v>261</v>
      </c>
      <c r="AS2953" t="s"/>
      <c r="AT2953" t="s">
        <v>93</v>
      </c>
      <c r="AU2953" t="s"/>
      <c r="AV2953" t="s"/>
      <c r="AW2953" t="s"/>
      <c r="AX2953" t="s"/>
      <c r="AY2953" t="n">
        <v>4444297</v>
      </c>
      <c r="AZ2953" t="s">
        <v>4115</v>
      </c>
      <c r="BA2953" t="s"/>
      <c r="BB2953" t="n">
        <v>2598442</v>
      </c>
      <c r="BC2953" t="n">
        <v>98.8170754909515</v>
      </c>
      <c r="BD2953" t="n">
        <v>8.041597595381811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95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4111</v>
      </c>
      <c r="F2954" t="n">
        <v>6203145</v>
      </c>
      <c r="G2954" t="s">
        <v>74</v>
      </c>
      <c r="H2954" t="s">
        <v>75</v>
      </c>
      <c r="I2954" t="s"/>
      <c r="J2954" t="s">
        <v>76</v>
      </c>
      <c r="K2954" t="n">
        <v>3950.72</v>
      </c>
      <c r="L2954" t="s">
        <v>77</v>
      </c>
      <c r="M2954" t="s"/>
      <c r="N2954" t="s">
        <v>1312</v>
      </c>
      <c r="O2954" t="s">
        <v>79</v>
      </c>
      <c r="P2954" t="s">
        <v>4112</v>
      </c>
      <c r="Q2954" t="s"/>
      <c r="R2954" t="s">
        <v>148</v>
      </c>
      <c r="S2954" t="s">
        <v>4123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HYPERLINK("https://hotelmonitor-cachepage.eclerx.com/savepage/tk_15442498970899937_sr_2150.html","info")</f>
        <v/>
      </c>
      <c r="AA2954" t="n">
        <v>617395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89</v>
      </c>
      <c r="AO2954" t="s">
        <v>1102</v>
      </c>
      <c r="AP2954" t="n">
        <v>16</v>
      </c>
      <c r="AQ2954" t="s">
        <v>91</v>
      </c>
      <c r="AR2954" t="s">
        <v>92</v>
      </c>
      <c r="AS2954" t="s"/>
      <c r="AT2954" t="s">
        <v>93</v>
      </c>
      <c r="AU2954" t="s"/>
      <c r="AV2954" t="s"/>
      <c r="AW2954" t="s"/>
      <c r="AX2954" t="s"/>
      <c r="AY2954" t="n">
        <v>4444297</v>
      </c>
      <c r="AZ2954" t="s">
        <v>4115</v>
      </c>
      <c r="BA2954" t="s"/>
      <c r="BB2954" t="n">
        <v>2598442</v>
      </c>
      <c r="BC2954" t="n">
        <v>98.8170754909515</v>
      </c>
      <c r="BD2954" t="n">
        <v>8.041597595381811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95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4111</v>
      </c>
      <c r="F2955" t="n">
        <v>6203145</v>
      </c>
      <c r="G2955" t="s">
        <v>74</v>
      </c>
      <c r="H2955" t="s">
        <v>75</v>
      </c>
      <c r="I2955" t="s"/>
      <c r="J2955" t="s">
        <v>76</v>
      </c>
      <c r="K2955" t="n">
        <v>3950.72</v>
      </c>
      <c r="L2955" t="s">
        <v>77</v>
      </c>
      <c r="M2955" t="s"/>
      <c r="N2955" t="s">
        <v>1312</v>
      </c>
      <c r="O2955" t="s">
        <v>79</v>
      </c>
      <c r="P2955" t="s">
        <v>4112</v>
      </c>
      <c r="Q2955" t="s"/>
      <c r="R2955" t="s">
        <v>148</v>
      </c>
      <c r="S2955" t="s">
        <v>4123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HYPERLINK("https://hotelmonitor-cachepage.eclerx.com/savepage/tk_15442498970899937_sr_2150.html","info")</f>
        <v/>
      </c>
      <c r="AA2955" t="n">
        <v>617395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89</v>
      </c>
      <c r="AO2955" t="s">
        <v>1102</v>
      </c>
      <c r="AP2955" t="n">
        <v>16</v>
      </c>
      <c r="AQ2955" t="s">
        <v>91</v>
      </c>
      <c r="AR2955" t="s">
        <v>92</v>
      </c>
      <c r="AS2955" t="s"/>
      <c r="AT2955" t="s">
        <v>93</v>
      </c>
      <c r="AU2955" t="s"/>
      <c r="AV2955" t="s"/>
      <c r="AW2955" t="s"/>
      <c r="AX2955" t="s"/>
      <c r="AY2955" t="n">
        <v>4444297</v>
      </c>
      <c r="AZ2955" t="s">
        <v>4115</v>
      </c>
      <c r="BA2955" t="s"/>
      <c r="BB2955" t="n">
        <v>2598442</v>
      </c>
      <c r="BC2955" t="n">
        <v>98.8170754909515</v>
      </c>
      <c r="BD2955" t="n">
        <v>8.041597595381811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95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4111</v>
      </c>
      <c r="F2956" t="n">
        <v>6203145</v>
      </c>
      <c r="G2956" t="s">
        <v>74</v>
      </c>
      <c r="H2956" t="s">
        <v>75</v>
      </c>
      <c r="I2956" t="s"/>
      <c r="J2956" t="s">
        <v>76</v>
      </c>
      <c r="K2956" t="n">
        <v>3950.72</v>
      </c>
      <c r="L2956" t="s">
        <v>77</v>
      </c>
      <c r="M2956" t="s"/>
      <c r="N2956" t="s">
        <v>2012</v>
      </c>
      <c r="O2956" t="s">
        <v>79</v>
      </c>
      <c r="P2956" t="s">
        <v>4112</v>
      </c>
      <c r="Q2956" t="s"/>
      <c r="R2956" t="s">
        <v>148</v>
      </c>
      <c r="S2956" t="s">
        <v>4123</v>
      </c>
      <c r="T2956" t="s">
        <v>82</v>
      </c>
      <c r="U2956" t="s">
        <v>83</v>
      </c>
      <c r="V2956" t="s">
        <v>84</v>
      </c>
      <c r="W2956" t="s">
        <v>85</v>
      </c>
      <c r="X2956" t="s"/>
      <c r="Y2956" t="s">
        <v>86</v>
      </c>
      <c r="Z2956">
        <f>HYPERLINK("https://hotelmonitor-cachepage.eclerx.com/savepage/tk_15442498970899937_sr_2150.html","info")</f>
        <v/>
      </c>
      <c r="AA2956" t="n">
        <v>617395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89</v>
      </c>
      <c r="AO2956" t="s">
        <v>1102</v>
      </c>
      <c r="AP2956" t="n">
        <v>16</v>
      </c>
      <c r="AQ2956" t="s">
        <v>91</v>
      </c>
      <c r="AR2956" t="s">
        <v>92</v>
      </c>
      <c r="AS2956" t="s"/>
      <c r="AT2956" t="s">
        <v>93</v>
      </c>
      <c r="AU2956" t="s"/>
      <c r="AV2956" t="s"/>
      <c r="AW2956" t="s"/>
      <c r="AX2956" t="s"/>
      <c r="AY2956" t="n">
        <v>4444297</v>
      </c>
      <c r="AZ2956" t="s">
        <v>4115</v>
      </c>
      <c r="BA2956" t="s"/>
      <c r="BB2956" t="n">
        <v>2598442</v>
      </c>
      <c r="BC2956" t="n">
        <v>98.8170754909515</v>
      </c>
      <c r="BD2956" t="n">
        <v>8.041597595381811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95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4111</v>
      </c>
      <c r="F2957" t="n">
        <v>6203145</v>
      </c>
      <c r="G2957" t="s">
        <v>74</v>
      </c>
      <c r="H2957" t="s">
        <v>75</v>
      </c>
      <c r="I2957" t="s"/>
      <c r="J2957" t="s">
        <v>76</v>
      </c>
      <c r="K2957" t="n">
        <v>3950.72</v>
      </c>
      <c r="L2957" t="s">
        <v>77</v>
      </c>
      <c r="M2957" t="s"/>
      <c r="N2957" t="s">
        <v>2012</v>
      </c>
      <c r="O2957" t="s">
        <v>79</v>
      </c>
      <c r="P2957" t="s">
        <v>4112</v>
      </c>
      <c r="Q2957" t="s"/>
      <c r="R2957" t="s">
        <v>148</v>
      </c>
      <c r="S2957" t="s">
        <v>4123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>
        <f>HYPERLINK("https://hotelmonitor-cachepage.eclerx.com/savepage/tk_15442498970899937_sr_2150.html","info")</f>
        <v/>
      </c>
      <c r="AA2957" t="n">
        <v>617395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89</v>
      </c>
      <c r="AO2957" t="s">
        <v>1102</v>
      </c>
      <c r="AP2957" t="n">
        <v>16</v>
      </c>
      <c r="AQ2957" t="s">
        <v>91</v>
      </c>
      <c r="AR2957" t="s">
        <v>92</v>
      </c>
      <c r="AS2957" t="s"/>
      <c r="AT2957" t="s">
        <v>93</v>
      </c>
      <c r="AU2957" t="s"/>
      <c r="AV2957" t="s"/>
      <c r="AW2957" t="s"/>
      <c r="AX2957" t="s"/>
      <c r="AY2957" t="n">
        <v>4444297</v>
      </c>
      <c r="AZ2957" t="s">
        <v>4115</v>
      </c>
      <c r="BA2957" t="s"/>
      <c r="BB2957" t="n">
        <v>2598442</v>
      </c>
      <c r="BC2957" t="n">
        <v>98.8170754909515</v>
      </c>
      <c r="BD2957" t="n">
        <v>8.041597595381811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95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4111</v>
      </c>
      <c r="F2958" t="n">
        <v>6203145</v>
      </c>
      <c r="G2958" t="s">
        <v>74</v>
      </c>
      <c r="H2958" t="s">
        <v>75</v>
      </c>
      <c r="I2958" t="s"/>
      <c r="J2958" t="s">
        <v>76</v>
      </c>
      <c r="K2958" t="n">
        <v>4165.24</v>
      </c>
      <c r="L2958" t="s">
        <v>77</v>
      </c>
      <c r="M2958" t="s"/>
      <c r="N2958" t="s">
        <v>2850</v>
      </c>
      <c r="O2958" t="s">
        <v>79</v>
      </c>
      <c r="P2958" t="s">
        <v>4112</v>
      </c>
      <c r="Q2958" t="s"/>
      <c r="R2958" t="s">
        <v>148</v>
      </c>
      <c r="S2958" t="s">
        <v>4124</v>
      </c>
      <c r="T2958" t="s">
        <v>82</v>
      </c>
      <c r="U2958" t="s">
        <v>83</v>
      </c>
      <c r="V2958" t="s">
        <v>84</v>
      </c>
      <c r="W2958" t="s">
        <v>105</v>
      </c>
      <c r="X2958" t="s"/>
      <c r="Y2958" t="s">
        <v>86</v>
      </c>
      <c r="Z2958">
        <f>HYPERLINK("https://hotelmonitor-cachepage.eclerx.com/savepage/tk_15442498970899937_sr_2150.html","info")</f>
        <v/>
      </c>
      <c r="AA2958" t="n">
        <v>617395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89</v>
      </c>
      <c r="AO2958" t="s">
        <v>4125</v>
      </c>
      <c r="AP2958" t="n">
        <v>16</v>
      </c>
      <c r="AQ2958" t="s">
        <v>91</v>
      </c>
      <c r="AR2958" t="s">
        <v>71</v>
      </c>
      <c r="AS2958" t="s"/>
      <c r="AT2958" t="s">
        <v>93</v>
      </c>
      <c r="AU2958" t="s"/>
      <c r="AV2958" t="s"/>
      <c r="AW2958" t="s"/>
      <c r="AX2958" t="s"/>
      <c r="AY2958" t="n">
        <v>4444297</v>
      </c>
      <c r="AZ2958" t="s">
        <v>4115</v>
      </c>
      <c r="BA2958" t="s"/>
      <c r="BB2958" t="n">
        <v>2598442</v>
      </c>
      <c r="BC2958" t="n">
        <v>98.8170754909515</v>
      </c>
      <c r="BD2958" t="n">
        <v>8.041597595381811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95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4111</v>
      </c>
      <c r="F2959" t="n">
        <v>6203145</v>
      </c>
      <c r="G2959" t="s">
        <v>74</v>
      </c>
      <c r="H2959" t="s">
        <v>75</v>
      </c>
      <c r="I2959" t="s"/>
      <c r="J2959" t="s">
        <v>76</v>
      </c>
      <c r="K2959" t="n">
        <v>4165.24</v>
      </c>
      <c r="L2959" t="s">
        <v>77</v>
      </c>
      <c r="M2959" t="s"/>
      <c r="N2959" t="s">
        <v>2850</v>
      </c>
      <c r="O2959" t="s">
        <v>79</v>
      </c>
      <c r="P2959" t="s">
        <v>4112</v>
      </c>
      <c r="Q2959" t="s"/>
      <c r="R2959" t="s">
        <v>148</v>
      </c>
      <c r="S2959" t="s">
        <v>4124</v>
      </c>
      <c r="T2959" t="s">
        <v>82</v>
      </c>
      <c r="U2959" t="s">
        <v>83</v>
      </c>
      <c r="V2959" t="s">
        <v>84</v>
      </c>
      <c r="W2959" t="s">
        <v>105</v>
      </c>
      <c r="X2959" t="s"/>
      <c r="Y2959" t="s">
        <v>86</v>
      </c>
      <c r="Z2959">
        <f>HYPERLINK("https://hotelmonitor-cachepage.eclerx.com/savepage/tk_15442498970899937_sr_2150.html","info")</f>
        <v/>
      </c>
      <c r="AA2959" t="n">
        <v>617395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89</v>
      </c>
      <c r="AO2959" t="s">
        <v>4125</v>
      </c>
      <c r="AP2959" t="n">
        <v>16</v>
      </c>
      <c r="AQ2959" t="s">
        <v>91</v>
      </c>
      <c r="AR2959" t="s">
        <v>261</v>
      </c>
      <c r="AS2959" t="s"/>
      <c r="AT2959" t="s">
        <v>93</v>
      </c>
      <c r="AU2959" t="s"/>
      <c r="AV2959" t="s"/>
      <c r="AW2959" t="s"/>
      <c r="AX2959" t="s"/>
      <c r="AY2959" t="n">
        <v>4444297</v>
      </c>
      <c r="AZ2959" t="s">
        <v>4115</v>
      </c>
      <c r="BA2959" t="s"/>
      <c r="BB2959" t="n">
        <v>2598442</v>
      </c>
      <c r="BC2959" t="n">
        <v>98.8170754909515</v>
      </c>
      <c r="BD2959" t="n">
        <v>8.041597595381811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95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4111</v>
      </c>
      <c r="F2960" t="n">
        <v>6203145</v>
      </c>
      <c r="G2960" t="s">
        <v>74</v>
      </c>
      <c r="H2960" t="s">
        <v>75</v>
      </c>
      <c r="I2960" t="s"/>
      <c r="J2960" t="s">
        <v>76</v>
      </c>
      <c r="K2960" t="n">
        <v>4205.56</v>
      </c>
      <c r="L2960" t="s">
        <v>77</v>
      </c>
      <c r="M2960" t="s"/>
      <c r="N2960" t="s">
        <v>722</v>
      </c>
      <c r="O2960" t="s">
        <v>79</v>
      </c>
      <c r="P2960" t="s">
        <v>4112</v>
      </c>
      <c r="Q2960" t="s"/>
      <c r="R2960" t="s">
        <v>148</v>
      </c>
      <c r="S2960" t="s">
        <v>4126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>
        <f>HYPERLINK("https://hotelmonitor-cachepage.eclerx.com/savepage/tk_15442498970899937_sr_2150.html","info")</f>
        <v/>
      </c>
      <c r="AA2960" t="n">
        <v>617395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89</v>
      </c>
      <c r="AO2960" t="s">
        <v>1265</v>
      </c>
      <c r="AP2960" t="n">
        <v>16</v>
      </c>
      <c r="AQ2960" t="s">
        <v>91</v>
      </c>
      <c r="AR2960" t="s">
        <v>92</v>
      </c>
      <c r="AS2960" t="s"/>
      <c r="AT2960" t="s">
        <v>93</v>
      </c>
      <c r="AU2960" t="s"/>
      <c r="AV2960" t="s"/>
      <c r="AW2960" t="s"/>
      <c r="AX2960" t="s"/>
      <c r="AY2960" t="n">
        <v>4444297</v>
      </c>
      <c r="AZ2960" t="s">
        <v>4115</v>
      </c>
      <c r="BA2960" t="s"/>
      <c r="BB2960" t="n">
        <v>2598442</v>
      </c>
      <c r="BC2960" t="n">
        <v>98.8170754909515</v>
      </c>
      <c r="BD2960" t="n">
        <v>8.041597595381811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95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4111</v>
      </c>
      <c r="F2961" t="n">
        <v>6203145</v>
      </c>
      <c r="G2961" t="s">
        <v>74</v>
      </c>
      <c r="H2961" t="s">
        <v>75</v>
      </c>
      <c r="I2961" t="s"/>
      <c r="J2961" t="s">
        <v>76</v>
      </c>
      <c r="K2961" t="n">
        <v>4205.56</v>
      </c>
      <c r="L2961" t="s">
        <v>77</v>
      </c>
      <c r="M2961" t="s"/>
      <c r="N2961" t="s">
        <v>722</v>
      </c>
      <c r="O2961" t="s">
        <v>79</v>
      </c>
      <c r="P2961" t="s">
        <v>4112</v>
      </c>
      <c r="Q2961" t="s"/>
      <c r="R2961" t="s">
        <v>148</v>
      </c>
      <c r="S2961" t="s">
        <v>4126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>
        <f>HYPERLINK("https://hotelmonitor-cachepage.eclerx.com/savepage/tk_15442498970899937_sr_2150.html","info")</f>
        <v/>
      </c>
      <c r="AA2961" t="n">
        <v>617395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89</v>
      </c>
      <c r="AO2961" t="s">
        <v>1265</v>
      </c>
      <c r="AP2961" t="n">
        <v>16</v>
      </c>
      <c r="AQ2961" t="s">
        <v>91</v>
      </c>
      <c r="AR2961" t="s">
        <v>92</v>
      </c>
      <c r="AS2961" t="s"/>
      <c r="AT2961" t="s">
        <v>93</v>
      </c>
      <c r="AU2961" t="s"/>
      <c r="AV2961" t="s"/>
      <c r="AW2961" t="s"/>
      <c r="AX2961" t="s"/>
      <c r="AY2961" t="n">
        <v>4444297</v>
      </c>
      <c r="AZ2961" t="s">
        <v>4115</v>
      </c>
      <c r="BA2961" t="s"/>
      <c r="BB2961" t="n">
        <v>2598442</v>
      </c>
      <c r="BC2961" t="n">
        <v>98.8170754909515</v>
      </c>
      <c r="BD2961" t="n">
        <v>8.041597595381811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95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4111</v>
      </c>
      <c r="F2962" t="n">
        <v>6203145</v>
      </c>
      <c r="G2962" t="s">
        <v>74</v>
      </c>
      <c r="H2962" t="s">
        <v>75</v>
      </c>
      <c r="I2962" t="s"/>
      <c r="J2962" t="s">
        <v>76</v>
      </c>
      <c r="K2962" t="n">
        <v>4205.56</v>
      </c>
      <c r="L2962" t="s">
        <v>77</v>
      </c>
      <c r="M2962" t="s"/>
      <c r="N2962" t="s">
        <v>112</v>
      </c>
      <c r="O2962" t="s">
        <v>79</v>
      </c>
      <c r="P2962" t="s">
        <v>4112</v>
      </c>
      <c r="Q2962" t="s"/>
      <c r="R2962" t="s">
        <v>148</v>
      </c>
      <c r="S2962" t="s">
        <v>4126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>
        <f>HYPERLINK("https://hotelmonitor-cachepage.eclerx.com/savepage/tk_15442498970899937_sr_2150.html","info")</f>
        <v/>
      </c>
      <c r="AA2962" t="n">
        <v>617395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89</v>
      </c>
      <c r="AO2962" t="s">
        <v>1265</v>
      </c>
      <c r="AP2962" t="n">
        <v>16</v>
      </c>
      <c r="AQ2962" t="s">
        <v>91</v>
      </c>
      <c r="AR2962" t="s">
        <v>92</v>
      </c>
      <c r="AS2962" t="s"/>
      <c r="AT2962" t="s">
        <v>93</v>
      </c>
      <c r="AU2962" t="s"/>
      <c r="AV2962" t="s"/>
      <c r="AW2962" t="s"/>
      <c r="AX2962" t="s"/>
      <c r="AY2962" t="n">
        <v>4444297</v>
      </c>
      <c r="AZ2962" t="s">
        <v>4115</v>
      </c>
      <c r="BA2962" t="s"/>
      <c r="BB2962" t="n">
        <v>2598442</v>
      </c>
      <c r="BC2962" t="n">
        <v>98.8170754909515</v>
      </c>
      <c r="BD2962" t="n">
        <v>8.041597595381811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95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4111</v>
      </c>
      <c r="F2963" t="n">
        <v>6203145</v>
      </c>
      <c r="G2963" t="s">
        <v>74</v>
      </c>
      <c r="H2963" t="s">
        <v>75</v>
      </c>
      <c r="I2963" t="s"/>
      <c r="J2963" t="s">
        <v>76</v>
      </c>
      <c r="K2963" t="n">
        <v>4205.56</v>
      </c>
      <c r="L2963" t="s">
        <v>77</v>
      </c>
      <c r="M2963" t="s"/>
      <c r="N2963" t="s">
        <v>112</v>
      </c>
      <c r="O2963" t="s">
        <v>79</v>
      </c>
      <c r="P2963" t="s">
        <v>4112</v>
      </c>
      <c r="Q2963" t="s"/>
      <c r="R2963" t="s">
        <v>148</v>
      </c>
      <c r="S2963" t="s">
        <v>4126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HYPERLINK("https://hotelmonitor-cachepage.eclerx.com/savepage/tk_15442498970899937_sr_2150.html","info")</f>
        <v/>
      </c>
      <c r="AA2963" t="n">
        <v>617395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89</v>
      </c>
      <c r="AO2963" t="s">
        <v>1265</v>
      </c>
      <c r="AP2963" t="n">
        <v>16</v>
      </c>
      <c r="AQ2963" t="s">
        <v>91</v>
      </c>
      <c r="AR2963" t="s">
        <v>92</v>
      </c>
      <c r="AS2963" t="s"/>
      <c r="AT2963" t="s">
        <v>93</v>
      </c>
      <c r="AU2963" t="s"/>
      <c r="AV2963" t="s"/>
      <c r="AW2963" t="s"/>
      <c r="AX2963" t="s"/>
      <c r="AY2963" t="n">
        <v>4444297</v>
      </c>
      <c r="AZ2963" t="s">
        <v>4115</v>
      </c>
      <c r="BA2963" t="s"/>
      <c r="BB2963" t="n">
        <v>2598442</v>
      </c>
      <c r="BC2963" t="n">
        <v>98.8170754909515</v>
      </c>
      <c r="BD2963" t="n">
        <v>8.041597595381811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95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4111</v>
      </c>
      <c r="F2964" t="n">
        <v>6203145</v>
      </c>
      <c r="G2964" t="s">
        <v>74</v>
      </c>
      <c r="H2964" t="s">
        <v>75</v>
      </c>
      <c r="I2964" t="s"/>
      <c r="J2964" t="s">
        <v>76</v>
      </c>
      <c r="K2964" t="n">
        <v>4208.51</v>
      </c>
      <c r="L2964" t="s">
        <v>77</v>
      </c>
      <c r="M2964" t="s"/>
      <c r="N2964" t="s">
        <v>1312</v>
      </c>
      <c r="O2964" t="s">
        <v>79</v>
      </c>
      <c r="P2964" t="s">
        <v>4112</v>
      </c>
      <c r="Q2964" t="s"/>
      <c r="R2964" t="s">
        <v>148</v>
      </c>
      <c r="S2964" t="s">
        <v>4127</v>
      </c>
      <c r="T2964" t="s">
        <v>82</v>
      </c>
      <c r="U2964" t="s">
        <v>83</v>
      </c>
      <c r="V2964" t="s">
        <v>84</v>
      </c>
      <c r="W2964" t="s">
        <v>105</v>
      </c>
      <c r="X2964" t="s"/>
      <c r="Y2964" t="s">
        <v>86</v>
      </c>
      <c r="Z2964">
        <f>HYPERLINK("https://hotelmonitor-cachepage.eclerx.com/savepage/tk_15442498970899937_sr_2150.html","info")</f>
        <v/>
      </c>
      <c r="AA2964" t="n">
        <v>617395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89</v>
      </c>
      <c r="AO2964" t="s">
        <v>1265</v>
      </c>
      <c r="AP2964" t="n">
        <v>16</v>
      </c>
      <c r="AQ2964" t="s">
        <v>91</v>
      </c>
      <c r="AR2964" t="s">
        <v>92</v>
      </c>
      <c r="AS2964" t="s"/>
      <c r="AT2964" t="s">
        <v>93</v>
      </c>
      <c r="AU2964" t="s"/>
      <c r="AV2964" t="s"/>
      <c r="AW2964" t="s"/>
      <c r="AX2964" t="s"/>
      <c r="AY2964" t="n">
        <v>4444297</v>
      </c>
      <c r="AZ2964" t="s">
        <v>4115</v>
      </c>
      <c r="BA2964" t="s"/>
      <c r="BB2964" t="n">
        <v>2598442</v>
      </c>
      <c r="BC2964" t="n">
        <v>98.8170754909515</v>
      </c>
      <c r="BD2964" t="n">
        <v>8.041597595381811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95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4111</v>
      </c>
      <c r="F2965" t="n">
        <v>6203145</v>
      </c>
      <c r="G2965" t="s">
        <v>74</v>
      </c>
      <c r="H2965" t="s">
        <v>75</v>
      </c>
      <c r="I2965" t="s"/>
      <c r="J2965" t="s">
        <v>76</v>
      </c>
      <c r="K2965" t="n">
        <v>4208.51</v>
      </c>
      <c r="L2965" t="s">
        <v>77</v>
      </c>
      <c r="M2965" t="s"/>
      <c r="N2965" t="s">
        <v>1312</v>
      </c>
      <c r="O2965" t="s">
        <v>79</v>
      </c>
      <c r="P2965" t="s">
        <v>4112</v>
      </c>
      <c r="Q2965" t="s"/>
      <c r="R2965" t="s">
        <v>148</v>
      </c>
      <c r="S2965" t="s">
        <v>4127</v>
      </c>
      <c r="T2965" t="s">
        <v>82</v>
      </c>
      <c r="U2965" t="s">
        <v>83</v>
      </c>
      <c r="V2965" t="s">
        <v>84</v>
      </c>
      <c r="W2965" t="s">
        <v>105</v>
      </c>
      <c r="X2965" t="s"/>
      <c r="Y2965" t="s">
        <v>86</v>
      </c>
      <c r="Z2965">
        <f>HYPERLINK("https://hotelmonitor-cachepage.eclerx.com/savepage/tk_15442498970899937_sr_2150.html","info")</f>
        <v/>
      </c>
      <c r="AA2965" t="n">
        <v>617395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89</v>
      </c>
      <c r="AO2965" t="s">
        <v>1265</v>
      </c>
      <c r="AP2965" t="n">
        <v>16</v>
      </c>
      <c r="AQ2965" t="s">
        <v>91</v>
      </c>
      <c r="AR2965" t="s">
        <v>92</v>
      </c>
      <c r="AS2965" t="s"/>
      <c r="AT2965" t="s">
        <v>93</v>
      </c>
      <c r="AU2965" t="s"/>
      <c r="AV2965" t="s"/>
      <c r="AW2965" t="s"/>
      <c r="AX2965" t="s"/>
      <c r="AY2965" t="n">
        <v>4444297</v>
      </c>
      <c r="AZ2965" t="s">
        <v>4115</v>
      </c>
      <c r="BA2965" t="s"/>
      <c r="BB2965" t="n">
        <v>2598442</v>
      </c>
      <c r="BC2965" t="n">
        <v>98.8170754909515</v>
      </c>
      <c r="BD2965" t="n">
        <v>8.041597595381811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95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4111</v>
      </c>
      <c r="F2966" t="n">
        <v>6203145</v>
      </c>
      <c r="G2966" t="s">
        <v>74</v>
      </c>
      <c r="H2966" t="s">
        <v>75</v>
      </c>
      <c r="I2966" t="s"/>
      <c r="J2966" t="s">
        <v>76</v>
      </c>
      <c r="K2966" t="n">
        <v>4208.51</v>
      </c>
      <c r="L2966" t="s">
        <v>77</v>
      </c>
      <c r="M2966" t="s"/>
      <c r="N2966" t="s">
        <v>2012</v>
      </c>
      <c r="O2966" t="s">
        <v>79</v>
      </c>
      <c r="P2966" t="s">
        <v>4112</v>
      </c>
      <c r="Q2966" t="s"/>
      <c r="R2966" t="s">
        <v>148</v>
      </c>
      <c r="S2966" t="s">
        <v>4127</v>
      </c>
      <c r="T2966" t="s">
        <v>82</v>
      </c>
      <c r="U2966" t="s">
        <v>83</v>
      </c>
      <c r="V2966" t="s">
        <v>84</v>
      </c>
      <c r="W2966" t="s">
        <v>105</v>
      </c>
      <c r="X2966" t="s"/>
      <c r="Y2966" t="s">
        <v>86</v>
      </c>
      <c r="Z2966">
        <f>HYPERLINK("https://hotelmonitor-cachepage.eclerx.com/savepage/tk_15442498970899937_sr_2150.html","info")</f>
        <v/>
      </c>
      <c r="AA2966" t="n">
        <v>617395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89</v>
      </c>
      <c r="AO2966" t="s">
        <v>1265</v>
      </c>
      <c r="AP2966" t="n">
        <v>16</v>
      </c>
      <c r="AQ2966" t="s">
        <v>91</v>
      </c>
      <c r="AR2966" t="s">
        <v>92</v>
      </c>
      <c r="AS2966" t="s"/>
      <c r="AT2966" t="s">
        <v>93</v>
      </c>
      <c r="AU2966" t="s"/>
      <c r="AV2966" t="s"/>
      <c r="AW2966" t="s"/>
      <c r="AX2966" t="s"/>
      <c r="AY2966" t="n">
        <v>4444297</v>
      </c>
      <c r="AZ2966" t="s">
        <v>4115</v>
      </c>
      <c r="BA2966" t="s"/>
      <c r="BB2966" t="n">
        <v>2598442</v>
      </c>
      <c r="BC2966" t="n">
        <v>98.8170754909515</v>
      </c>
      <c r="BD2966" t="n">
        <v>8.041597595381811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95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4111</v>
      </c>
      <c r="F2967" t="n">
        <v>6203145</v>
      </c>
      <c r="G2967" t="s">
        <v>74</v>
      </c>
      <c r="H2967" t="s">
        <v>75</v>
      </c>
      <c r="I2967" t="s"/>
      <c r="J2967" t="s">
        <v>76</v>
      </c>
      <c r="K2967" t="n">
        <v>4208.51</v>
      </c>
      <c r="L2967" t="s">
        <v>77</v>
      </c>
      <c r="M2967" t="s"/>
      <c r="N2967" t="s">
        <v>2012</v>
      </c>
      <c r="O2967" t="s">
        <v>79</v>
      </c>
      <c r="P2967" t="s">
        <v>4112</v>
      </c>
      <c r="Q2967" t="s"/>
      <c r="R2967" t="s">
        <v>148</v>
      </c>
      <c r="S2967" t="s">
        <v>4127</v>
      </c>
      <c r="T2967" t="s">
        <v>82</v>
      </c>
      <c r="U2967" t="s">
        <v>83</v>
      </c>
      <c r="V2967" t="s">
        <v>84</v>
      </c>
      <c r="W2967" t="s">
        <v>105</v>
      </c>
      <c r="X2967" t="s"/>
      <c r="Y2967" t="s">
        <v>86</v>
      </c>
      <c r="Z2967">
        <f>HYPERLINK("https://hotelmonitor-cachepage.eclerx.com/savepage/tk_15442498970899937_sr_2150.html","info")</f>
        <v/>
      </c>
      <c r="AA2967" t="n">
        <v>617395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89</v>
      </c>
      <c r="AO2967" t="s">
        <v>1265</v>
      </c>
      <c r="AP2967" t="n">
        <v>16</v>
      </c>
      <c r="AQ2967" t="s">
        <v>91</v>
      </c>
      <c r="AR2967" t="s">
        <v>92</v>
      </c>
      <c r="AS2967" t="s"/>
      <c r="AT2967" t="s">
        <v>93</v>
      </c>
      <c r="AU2967" t="s"/>
      <c r="AV2967" t="s"/>
      <c r="AW2967" t="s"/>
      <c r="AX2967" t="s"/>
      <c r="AY2967" t="n">
        <v>4444297</v>
      </c>
      <c r="AZ2967" t="s">
        <v>4115</v>
      </c>
      <c r="BA2967" t="s"/>
      <c r="BB2967" t="n">
        <v>2598442</v>
      </c>
      <c r="BC2967" t="n">
        <v>98.8170754909515</v>
      </c>
      <c r="BD2967" t="n">
        <v>8.041597595381811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95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4111</v>
      </c>
      <c r="F2968" t="n">
        <v>6203145</v>
      </c>
      <c r="G2968" t="s">
        <v>74</v>
      </c>
      <c r="H2968" t="s">
        <v>75</v>
      </c>
      <c r="I2968" t="s"/>
      <c r="J2968" t="s">
        <v>76</v>
      </c>
      <c r="K2968" t="n">
        <v>4304.23</v>
      </c>
      <c r="L2968" t="s">
        <v>77</v>
      </c>
      <c r="M2968" t="s"/>
      <c r="N2968" t="s">
        <v>4128</v>
      </c>
      <c r="O2968" t="s">
        <v>79</v>
      </c>
      <c r="P2968" t="s">
        <v>4112</v>
      </c>
      <c r="Q2968" t="s"/>
      <c r="R2968" t="s">
        <v>148</v>
      </c>
      <c r="S2968" t="s">
        <v>4129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HYPERLINK("https://hotelmonitor-cachepage.eclerx.com/savepage/tk_15442498970899937_sr_2150.html","info")</f>
        <v/>
      </c>
      <c r="AA2968" t="n">
        <v>617395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89</v>
      </c>
      <c r="AO2968" t="s">
        <v>4130</v>
      </c>
      <c r="AP2968" t="n">
        <v>16</v>
      </c>
      <c r="AQ2968" t="s">
        <v>91</v>
      </c>
      <c r="AR2968" t="s">
        <v>71</v>
      </c>
      <c r="AS2968" t="s"/>
      <c r="AT2968" t="s">
        <v>93</v>
      </c>
      <c r="AU2968" t="s"/>
      <c r="AV2968" t="s"/>
      <c r="AW2968" t="s"/>
      <c r="AX2968" t="s"/>
      <c r="AY2968" t="n">
        <v>4444297</v>
      </c>
      <c r="AZ2968" t="s">
        <v>4115</v>
      </c>
      <c r="BA2968" t="s"/>
      <c r="BB2968" t="n">
        <v>2598442</v>
      </c>
      <c r="BC2968" t="n">
        <v>98.8170754909515</v>
      </c>
      <c r="BD2968" t="n">
        <v>8.041597595381811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95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4111</v>
      </c>
      <c r="F2969" t="n">
        <v>6203145</v>
      </c>
      <c r="G2969" t="s">
        <v>74</v>
      </c>
      <c r="H2969" t="s">
        <v>75</v>
      </c>
      <c r="I2969" t="s"/>
      <c r="J2969" t="s">
        <v>76</v>
      </c>
      <c r="K2969" t="n">
        <v>4304.23</v>
      </c>
      <c r="L2969" t="s">
        <v>77</v>
      </c>
      <c r="M2969" t="s"/>
      <c r="N2969" t="s">
        <v>4128</v>
      </c>
      <c r="O2969" t="s">
        <v>79</v>
      </c>
      <c r="P2969" t="s">
        <v>4112</v>
      </c>
      <c r="Q2969" t="s"/>
      <c r="R2969" t="s">
        <v>148</v>
      </c>
      <c r="S2969" t="s">
        <v>4129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HYPERLINK("https://hotelmonitor-cachepage.eclerx.com/savepage/tk_15442498970899937_sr_2150.html","info")</f>
        <v/>
      </c>
      <c r="AA2969" t="n">
        <v>617395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89</v>
      </c>
      <c r="AO2969" t="s">
        <v>4130</v>
      </c>
      <c r="AP2969" t="n">
        <v>16</v>
      </c>
      <c r="AQ2969" t="s">
        <v>91</v>
      </c>
      <c r="AR2969" t="s">
        <v>261</v>
      </c>
      <c r="AS2969" t="s"/>
      <c r="AT2969" t="s">
        <v>93</v>
      </c>
      <c r="AU2969" t="s"/>
      <c r="AV2969" t="s"/>
      <c r="AW2969" t="s"/>
      <c r="AX2969" t="s"/>
      <c r="AY2969" t="n">
        <v>4444297</v>
      </c>
      <c r="AZ2969" t="s">
        <v>4115</v>
      </c>
      <c r="BA2969" t="s"/>
      <c r="BB2969" t="n">
        <v>2598442</v>
      </c>
      <c r="BC2969" t="n">
        <v>98.8170754909515</v>
      </c>
      <c r="BD2969" t="n">
        <v>8.041597595381811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95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4111</v>
      </c>
      <c r="F2970" t="n">
        <v>6203145</v>
      </c>
      <c r="G2970" t="s">
        <v>74</v>
      </c>
      <c r="H2970" t="s">
        <v>75</v>
      </c>
      <c r="I2970" t="s"/>
      <c r="J2970" t="s">
        <v>76</v>
      </c>
      <c r="K2970" t="n">
        <v>4463.77</v>
      </c>
      <c r="L2970" t="s">
        <v>77</v>
      </c>
      <c r="M2970" t="s"/>
      <c r="N2970" t="s">
        <v>722</v>
      </c>
      <c r="O2970" t="s">
        <v>79</v>
      </c>
      <c r="P2970" t="s">
        <v>4112</v>
      </c>
      <c r="Q2970" t="s"/>
      <c r="R2970" t="s">
        <v>148</v>
      </c>
      <c r="S2970" t="s">
        <v>4131</v>
      </c>
      <c r="T2970" t="s">
        <v>82</v>
      </c>
      <c r="U2970" t="s">
        <v>83</v>
      </c>
      <c r="V2970" t="s">
        <v>84</v>
      </c>
      <c r="W2970" t="s">
        <v>105</v>
      </c>
      <c r="X2970" t="s"/>
      <c r="Y2970" t="s">
        <v>86</v>
      </c>
      <c r="Z2970">
        <f>HYPERLINK("https://hotelmonitor-cachepage.eclerx.com/savepage/tk_15442498970899937_sr_2150.html","info")</f>
        <v/>
      </c>
      <c r="AA2970" t="n">
        <v>617395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89</v>
      </c>
      <c r="AO2970" t="s">
        <v>242</v>
      </c>
      <c r="AP2970" t="n">
        <v>16</v>
      </c>
      <c r="AQ2970" t="s">
        <v>91</v>
      </c>
      <c r="AR2970" t="s">
        <v>92</v>
      </c>
      <c r="AS2970" t="s"/>
      <c r="AT2970" t="s">
        <v>93</v>
      </c>
      <c r="AU2970" t="s"/>
      <c r="AV2970" t="s"/>
      <c r="AW2970" t="s"/>
      <c r="AX2970" t="s"/>
      <c r="AY2970" t="n">
        <v>4444297</v>
      </c>
      <c r="AZ2970" t="s">
        <v>4115</v>
      </c>
      <c r="BA2970" t="s"/>
      <c r="BB2970" t="n">
        <v>2598442</v>
      </c>
      <c r="BC2970" t="n">
        <v>98.8170754909515</v>
      </c>
      <c r="BD2970" t="n">
        <v>8.041597595381811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95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4111</v>
      </c>
      <c r="F2971" t="n">
        <v>6203145</v>
      </c>
      <c r="G2971" t="s">
        <v>74</v>
      </c>
      <c r="H2971" t="s">
        <v>75</v>
      </c>
      <c r="I2971" t="s"/>
      <c r="J2971" t="s">
        <v>76</v>
      </c>
      <c r="K2971" t="n">
        <v>4463.77</v>
      </c>
      <c r="L2971" t="s">
        <v>77</v>
      </c>
      <c r="M2971" t="s"/>
      <c r="N2971" t="s">
        <v>722</v>
      </c>
      <c r="O2971" t="s">
        <v>79</v>
      </c>
      <c r="P2971" t="s">
        <v>4112</v>
      </c>
      <c r="Q2971" t="s"/>
      <c r="R2971" t="s">
        <v>148</v>
      </c>
      <c r="S2971" t="s">
        <v>4131</v>
      </c>
      <c r="T2971" t="s">
        <v>82</v>
      </c>
      <c r="U2971" t="s">
        <v>83</v>
      </c>
      <c r="V2971" t="s">
        <v>84</v>
      </c>
      <c r="W2971" t="s">
        <v>105</v>
      </c>
      <c r="X2971" t="s"/>
      <c r="Y2971" t="s">
        <v>86</v>
      </c>
      <c r="Z2971">
        <f>HYPERLINK("https://hotelmonitor-cachepage.eclerx.com/savepage/tk_15442498970899937_sr_2150.html","info")</f>
        <v/>
      </c>
      <c r="AA2971" t="n">
        <v>617395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89</v>
      </c>
      <c r="AO2971" t="s">
        <v>242</v>
      </c>
      <c r="AP2971" t="n">
        <v>16</v>
      </c>
      <c r="AQ2971" t="s">
        <v>91</v>
      </c>
      <c r="AR2971" t="s">
        <v>92</v>
      </c>
      <c r="AS2971" t="s"/>
      <c r="AT2971" t="s">
        <v>93</v>
      </c>
      <c r="AU2971" t="s"/>
      <c r="AV2971" t="s"/>
      <c r="AW2971" t="s"/>
      <c r="AX2971" t="s"/>
      <c r="AY2971" t="n">
        <v>4444297</v>
      </c>
      <c r="AZ2971" t="s">
        <v>4115</v>
      </c>
      <c r="BA2971" t="s"/>
      <c r="BB2971" t="n">
        <v>2598442</v>
      </c>
      <c r="BC2971" t="n">
        <v>98.8170754909515</v>
      </c>
      <c r="BD2971" t="n">
        <v>8.041597595381811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95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4111</v>
      </c>
      <c r="F2972" t="n">
        <v>6203145</v>
      </c>
      <c r="G2972" t="s">
        <v>74</v>
      </c>
      <c r="H2972" t="s">
        <v>75</v>
      </c>
      <c r="I2972" t="s"/>
      <c r="J2972" t="s">
        <v>76</v>
      </c>
      <c r="K2972" t="n">
        <v>4463.77</v>
      </c>
      <c r="L2972" t="s">
        <v>77</v>
      </c>
      <c r="M2972" t="s"/>
      <c r="N2972" t="s">
        <v>112</v>
      </c>
      <c r="O2972" t="s">
        <v>79</v>
      </c>
      <c r="P2972" t="s">
        <v>4112</v>
      </c>
      <c r="Q2972" t="s"/>
      <c r="R2972" t="s">
        <v>148</v>
      </c>
      <c r="S2972" t="s">
        <v>4131</v>
      </c>
      <c r="T2972" t="s">
        <v>82</v>
      </c>
      <c r="U2972" t="s">
        <v>83</v>
      </c>
      <c r="V2972" t="s">
        <v>84</v>
      </c>
      <c r="W2972" t="s">
        <v>105</v>
      </c>
      <c r="X2972" t="s"/>
      <c r="Y2972" t="s">
        <v>86</v>
      </c>
      <c r="Z2972">
        <f>HYPERLINK("https://hotelmonitor-cachepage.eclerx.com/savepage/tk_15442498970899937_sr_2150.html","info")</f>
        <v/>
      </c>
      <c r="AA2972" t="n">
        <v>617395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89</v>
      </c>
      <c r="AO2972" t="s">
        <v>242</v>
      </c>
      <c r="AP2972" t="n">
        <v>16</v>
      </c>
      <c r="AQ2972" t="s">
        <v>91</v>
      </c>
      <c r="AR2972" t="s">
        <v>92</v>
      </c>
      <c r="AS2972" t="s"/>
      <c r="AT2972" t="s">
        <v>93</v>
      </c>
      <c r="AU2972" t="s"/>
      <c r="AV2972" t="s"/>
      <c r="AW2972" t="s"/>
      <c r="AX2972" t="s"/>
      <c r="AY2972" t="n">
        <v>4444297</v>
      </c>
      <c r="AZ2972" t="s">
        <v>4115</v>
      </c>
      <c r="BA2972" t="s"/>
      <c r="BB2972" t="n">
        <v>2598442</v>
      </c>
      <c r="BC2972" t="n">
        <v>98.8170754909515</v>
      </c>
      <c r="BD2972" t="n">
        <v>8.041597595381811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95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4111</v>
      </c>
      <c r="F2973" t="n">
        <v>6203145</v>
      </c>
      <c r="G2973" t="s">
        <v>74</v>
      </c>
      <c r="H2973" t="s">
        <v>75</v>
      </c>
      <c r="I2973" t="s"/>
      <c r="J2973" t="s">
        <v>76</v>
      </c>
      <c r="K2973" t="n">
        <v>4463.77</v>
      </c>
      <c r="L2973" t="s">
        <v>77</v>
      </c>
      <c r="M2973" t="s"/>
      <c r="N2973" t="s">
        <v>112</v>
      </c>
      <c r="O2973" t="s">
        <v>79</v>
      </c>
      <c r="P2973" t="s">
        <v>4112</v>
      </c>
      <c r="Q2973" t="s"/>
      <c r="R2973" t="s">
        <v>148</v>
      </c>
      <c r="S2973" t="s">
        <v>4131</v>
      </c>
      <c r="T2973" t="s">
        <v>82</v>
      </c>
      <c r="U2973" t="s">
        <v>83</v>
      </c>
      <c r="V2973" t="s">
        <v>84</v>
      </c>
      <c r="W2973" t="s">
        <v>105</v>
      </c>
      <c r="X2973" t="s"/>
      <c r="Y2973" t="s">
        <v>86</v>
      </c>
      <c r="Z2973">
        <f>HYPERLINK("https://hotelmonitor-cachepage.eclerx.com/savepage/tk_15442498970899937_sr_2150.html","info")</f>
        <v/>
      </c>
      <c r="AA2973" t="n">
        <v>617395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89</v>
      </c>
      <c r="AO2973" t="s">
        <v>242</v>
      </c>
      <c r="AP2973" t="n">
        <v>16</v>
      </c>
      <c r="AQ2973" t="s">
        <v>91</v>
      </c>
      <c r="AR2973" t="s">
        <v>92</v>
      </c>
      <c r="AS2973" t="s"/>
      <c r="AT2973" t="s">
        <v>93</v>
      </c>
      <c r="AU2973" t="s"/>
      <c r="AV2973" t="s"/>
      <c r="AW2973" t="s"/>
      <c r="AX2973" t="s"/>
      <c r="AY2973" t="n">
        <v>4444297</v>
      </c>
      <c r="AZ2973" t="s">
        <v>4115</v>
      </c>
      <c r="BA2973" t="s"/>
      <c r="BB2973" t="n">
        <v>2598442</v>
      </c>
      <c r="BC2973" t="n">
        <v>98.8170754909515</v>
      </c>
      <c r="BD2973" t="n">
        <v>8.041597595381811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95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4111</v>
      </c>
      <c r="F2974" t="n">
        <v>6203145</v>
      </c>
      <c r="G2974" t="s">
        <v>74</v>
      </c>
      <c r="H2974" t="s">
        <v>75</v>
      </c>
      <c r="I2974" t="s"/>
      <c r="J2974" t="s">
        <v>76</v>
      </c>
      <c r="K2974" t="n">
        <v>4520.13</v>
      </c>
      <c r="L2974" t="s">
        <v>77</v>
      </c>
      <c r="M2974" t="s"/>
      <c r="N2974" t="s">
        <v>4128</v>
      </c>
      <c r="O2974" t="s">
        <v>79</v>
      </c>
      <c r="P2974" t="s">
        <v>4112</v>
      </c>
      <c r="Q2974" t="s"/>
      <c r="R2974" t="s">
        <v>148</v>
      </c>
      <c r="S2974" t="s">
        <v>4132</v>
      </c>
      <c r="T2974" t="s">
        <v>82</v>
      </c>
      <c r="U2974" t="s">
        <v>83</v>
      </c>
      <c r="V2974" t="s">
        <v>84</v>
      </c>
      <c r="W2974" t="s">
        <v>105</v>
      </c>
      <c r="X2974" t="s"/>
      <c r="Y2974" t="s">
        <v>86</v>
      </c>
      <c r="Z2974">
        <f>HYPERLINK("https://hotelmonitor-cachepage.eclerx.com/savepage/tk_15442498970899937_sr_2150.html","info")</f>
        <v/>
      </c>
      <c r="AA2974" t="n">
        <v>617395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89</v>
      </c>
      <c r="AO2974" t="s">
        <v>4133</v>
      </c>
      <c r="AP2974" t="n">
        <v>16</v>
      </c>
      <c r="AQ2974" t="s">
        <v>91</v>
      </c>
      <c r="AR2974" t="s">
        <v>71</v>
      </c>
      <c r="AS2974" t="s"/>
      <c r="AT2974" t="s">
        <v>93</v>
      </c>
      <c r="AU2974" t="s"/>
      <c r="AV2974" t="s"/>
      <c r="AW2974" t="s"/>
      <c r="AX2974" t="s"/>
      <c r="AY2974" t="n">
        <v>4444297</v>
      </c>
      <c r="AZ2974" t="s">
        <v>4115</v>
      </c>
      <c r="BA2974" t="s"/>
      <c r="BB2974" t="n">
        <v>2598442</v>
      </c>
      <c r="BC2974" t="n">
        <v>98.8170754909515</v>
      </c>
      <c r="BD2974" t="n">
        <v>8.041597595381811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95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4111</v>
      </c>
      <c r="F2975" t="n">
        <v>6203145</v>
      </c>
      <c r="G2975" t="s">
        <v>74</v>
      </c>
      <c r="H2975" t="s">
        <v>75</v>
      </c>
      <c r="I2975" t="s"/>
      <c r="J2975" t="s">
        <v>76</v>
      </c>
      <c r="K2975" t="n">
        <v>4520.13</v>
      </c>
      <c r="L2975" t="s">
        <v>77</v>
      </c>
      <c r="M2975" t="s"/>
      <c r="N2975" t="s">
        <v>4128</v>
      </c>
      <c r="O2975" t="s">
        <v>79</v>
      </c>
      <c r="P2975" t="s">
        <v>4112</v>
      </c>
      <c r="Q2975" t="s"/>
      <c r="R2975" t="s">
        <v>148</v>
      </c>
      <c r="S2975" t="s">
        <v>4132</v>
      </c>
      <c r="T2975" t="s">
        <v>82</v>
      </c>
      <c r="U2975" t="s">
        <v>83</v>
      </c>
      <c r="V2975" t="s">
        <v>84</v>
      </c>
      <c r="W2975" t="s">
        <v>105</v>
      </c>
      <c r="X2975" t="s"/>
      <c r="Y2975" t="s">
        <v>86</v>
      </c>
      <c r="Z2975">
        <f>HYPERLINK("https://hotelmonitor-cachepage.eclerx.com/savepage/tk_15442498970899937_sr_2150.html","info")</f>
        <v/>
      </c>
      <c r="AA2975" t="n">
        <v>617395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89</v>
      </c>
      <c r="AO2975" t="s">
        <v>4133</v>
      </c>
      <c r="AP2975" t="n">
        <v>16</v>
      </c>
      <c r="AQ2975" t="s">
        <v>91</v>
      </c>
      <c r="AR2975" t="s">
        <v>261</v>
      </c>
      <c r="AS2975" t="s"/>
      <c r="AT2975" t="s">
        <v>93</v>
      </c>
      <c r="AU2975" t="s"/>
      <c r="AV2975" t="s"/>
      <c r="AW2975" t="s"/>
      <c r="AX2975" t="s"/>
      <c r="AY2975" t="n">
        <v>4444297</v>
      </c>
      <c r="AZ2975" t="s">
        <v>4115</v>
      </c>
      <c r="BA2975" t="s"/>
      <c r="BB2975" t="n">
        <v>2598442</v>
      </c>
      <c r="BC2975" t="n">
        <v>98.8170754909515</v>
      </c>
      <c r="BD2975" t="n">
        <v>8.041597595381811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95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4111</v>
      </c>
      <c r="F2976" t="n">
        <v>6203145</v>
      </c>
      <c r="G2976" t="s">
        <v>74</v>
      </c>
      <c r="H2976" t="s">
        <v>75</v>
      </c>
      <c r="I2976" t="s"/>
      <c r="J2976" t="s">
        <v>76</v>
      </c>
      <c r="K2976" t="n">
        <v>4660.19</v>
      </c>
      <c r="L2976" t="s">
        <v>77</v>
      </c>
      <c r="M2976" t="s"/>
      <c r="N2976" t="s">
        <v>4134</v>
      </c>
      <c r="O2976" t="s">
        <v>79</v>
      </c>
      <c r="P2976" t="s">
        <v>4112</v>
      </c>
      <c r="Q2976" t="s"/>
      <c r="R2976" t="s">
        <v>148</v>
      </c>
      <c r="S2976" t="s">
        <v>4135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>
        <f>HYPERLINK("https://hotelmonitor-cachepage.eclerx.com/savepage/tk_15442498970899937_sr_2150.html","info")</f>
        <v/>
      </c>
      <c r="AA2976" t="n">
        <v>617395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89</v>
      </c>
      <c r="AO2976" t="s">
        <v>4136</v>
      </c>
      <c r="AP2976" t="n">
        <v>16</v>
      </c>
      <c r="AQ2976" t="s">
        <v>91</v>
      </c>
      <c r="AR2976" t="s">
        <v>71</v>
      </c>
      <c r="AS2976" t="s"/>
      <c r="AT2976" t="s">
        <v>93</v>
      </c>
      <c r="AU2976" t="s"/>
      <c r="AV2976" t="s"/>
      <c r="AW2976" t="s"/>
      <c r="AX2976" t="s"/>
      <c r="AY2976" t="n">
        <v>4444297</v>
      </c>
      <c r="AZ2976" t="s">
        <v>4115</v>
      </c>
      <c r="BA2976" t="s"/>
      <c r="BB2976" t="n">
        <v>2598442</v>
      </c>
      <c r="BC2976" t="n">
        <v>98.8170754909515</v>
      </c>
      <c r="BD2976" t="n">
        <v>8.041597595381811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95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4111</v>
      </c>
      <c r="F2977" t="n">
        <v>6203145</v>
      </c>
      <c r="G2977" t="s">
        <v>74</v>
      </c>
      <c r="H2977" t="s">
        <v>75</v>
      </c>
      <c r="I2977" t="s"/>
      <c r="J2977" t="s">
        <v>76</v>
      </c>
      <c r="K2977" t="n">
        <v>4660.19</v>
      </c>
      <c r="L2977" t="s">
        <v>77</v>
      </c>
      <c r="M2977" t="s"/>
      <c r="N2977" t="s">
        <v>4134</v>
      </c>
      <c r="O2977" t="s">
        <v>79</v>
      </c>
      <c r="P2977" t="s">
        <v>4112</v>
      </c>
      <c r="Q2977" t="s"/>
      <c r="R2977" t="s">
        <v>148</v>
      </c>
      <c r="S2977" t="s">
        <v>4135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>
        <f>HYPERLINK("https://hotelmonitor-cachepage.eclerx.com/savepage/tk_15442498970899937_sr_2150.html","info")</f>
        <v/>
      </c>
      <c r="AA2977" t="n">
        <v>617395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89</v>
      </c>
      <c r="AO2977" t="s">
        <v>4136</v>
      </c>
      <c r="AP2977" t="n">
        <v>16</v>
      </c>
      <c r="AQ2977" t="s">
        <v>91</v>
      </c>
      <c r="AR2977" t="s">
        <v>261</v>
      </c>
      <c r="AS2977" t="s"/>
      <c r="AT2977" t="s">
        <v>93</v>
      </c>
      <c r="AU2977" t="s"/>
      <c r="AV2977" t="s"/>
      <c r="AW2977" t="s"/>
      <c r="AX2977" t="s"/>
      <c r="AY2977" t="n">
        <v>4444297</v>
      </c>
      <c r="AZ2977" t="s">
        <v>4115</v>
      </c>
      <c r="BA2977" t="s"/>
      <c r="BB2977" t="n">
        <v>2598442</v>
      </c>
      <c r="BC2977" t="n">
        <v>98.8170754909515</v>
      </c>
      <c r="BD2977" t="n">
        <v>8.041597595381811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95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4111</v>
      </c>
      <c r="F2978" t="n">
        <v>6203145</v>
      </c>
      <c r="G2978" t="s">
        <v>74</v>
      </c>
      <c r="H2978" t="s">
        <v>75</v>
      </c>
      <c r="I2978" t="s"/>
      <c r="J2978" t="s">
        <v>76</v>
      </c>
      <c r="K2978" t="n">
        <v>4715.68</v>
      </c>
      <c r="L2978" t="s">
        <v>77</v>
      </c>
      <c r="M2978" t="s"/>
      <c r="N2978" t="s">
        <v>2850</v>
      </c>
      <c r="O2978" t="s">
        <v>79</v>
      </c>
      <c r="P2978" t="s">
        <v>4112</v>
      </c>
      <c r="Q2978" t="s"/>
      <c r="R2978" t="s">
        <v>148</v>
      </c>
      <c r="S2978" t="s">
        <v>4137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>
        <f>HYPERLINK("https://hotelmonitor-cachepage.eclerx.com/savepage/tk_15442498970899937_sr_2150.html","info")</f>
        <v/>
      </c>
      <c r="AA2978" t="n">
        <v>617395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89</v>
      </c>
      <c r="AO2978" t="s">
        <v>946</v>
      </c>
      <c r="AP2978" t="n">
        <v>16</v>
      </c>
      <c r="AQ2978" t="s">
        <v>91</v>
      </c>
      <c r="AR2978" t="s">
        <v>92</v>
      </c>
      <c r="AS2978" t="s"/>
      <c r="AT2978" t="s">
        <v>93</v>
      </c>
      <c r="AU2978" t="s"/>
      <c r="AV2978" t="s"/>
      <c r="AW2978" t="s"/>
      <c r="AX2978" t="s"/>
      <c r="AY2978" t="n">
        <v>4444297</v>
      </c>
      <c r="AZ2978" t="s">
        <v>4115</v>
      </c>
      <c r="BA2978" t="s"/>
      <c r="BB2978" t="n">
        <v>2598442</v>
      </c>
      <c r="BC2978" t="n">
        <v>98.8170754909515</v>
      </c>
      <c r="BD2978" t="n">
        <v>8.041597595381811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95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4111</v>
      </c>
      <c r="F2979" t="n">
        <v>6203145</v>
      </c>
      <c r="G2979" t="s">
        <v>74</v>
      </c>
      <c r="H2979" t="s">
        <v>75</v>
      </c>
      <c r="I2979" t="s"/>
      <c r="J2979" t="s">
        <v>76</v>
      </c>
      <c r="K2979" t="n">
        <v>4715.68</v>
      </c>
      <c r="L2979" t="s">
        <v>77</v>
      </c>
      <c r="M2979" t="s"/>
      <c r="N2979" t="s">
        <v>2850</v>
      </c>
      <c r="O2979" t="s">
        <v>79</v>
      </c>
      <c r="P2979" t="s">
        <v>4112</v>
      </c>
      <c r="Q2979" t="s"/>
      <c r="R2979" t="s">
        <v>148</v>
      </c>
      <c r="S2979" t="s">
        <v>4137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>
        <f>HYPERLINK("https://hotelmonitor-cachepage.eclerx.com/savepage/tk_15442498970899937_sr_2150.html","info")</f>
        <v/>
      </c>
      <c r="AA2979" t="n">
        <v>617395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89</v>
      </c>
      <c r="AO2979" t="s">
        <v>946</v>
      </c>
      <c r="AP2979" t="n">
        <v>16</v>
      </c>
      <c r="AQ2979" t="s">
        <v>91</v>
      </c>
      <c r="AR2979" t="s">
        <v>92</v>
      </c>
      <c r="AS2979" t="s"/>
      <c r="AT2979" t="s">
        <v>93</v>
      </c>
      <c r="AU2979" t="s"/>
      <c r="AV2979" t="s"/>
      <c r="AW2979" t="s"/>
      <c r="AX2979" t="s"/>
      <c r="AY2979" t="n">
        <v>4444297</v>
      </c>
      <c r="AZ2979" t="s">
        <v>4115</v>
      </c>
      <c r="BA2979" t="s"/>
      <c r="BB2979" t="n">
        <v>2598442</v>
      </c>
      <c r="BC2979" t="n">
        <v>98.8170754909515</v>
      </c>
      <c r="BD2979" t="n">
        <v>8.041597595381811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95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4111</v>
      </c>
      <c r="F2980" t="n">
        <v>6203145</v>
      </c>
      <c r="G2980" t="s">
        <v>74</v>
      </c>
      <c r="H2980" t="s">
        <v>75</v>
      </c>
      <c r="I2980" t="s"/>
      <c r="J2980" t="s">
        <v>76</v>
      </c>
      <c r="K2980" t="n">
        <v>4876.44</v>
      </c>
      <c r="L2980" t="s">
        <v>77</v>
      </c>
      <c r="M2980" t="s"/>
      <c r="N2980" t="s">
        <v>4134</v>
      </c>
      <c r="O2980" t="s">
        <v>79</v>
      </c>
      <c r="P2980" t="s">
        <v>4112</v>
      </c>
      <c r="Q2980" t="s"/>
      <c r="R2980" t="s">
        <v>148</v>
      </c>
      <c r="S2980" t="s">
        <v>4138</v>
      </c>
      <c r="T2980" t="s">
        <v>82</v>
      </c>
      <c r="U2980" t="s">
        <v>83</v>
      </c>
      <c r="V2980" t="s">
        <v>84</v>
      </c>
      <c r="W2980" t="s">
        <v>105</v>
      </c>
      <c r="X2980" t="s"/>
      <c r="Y2980" t="s">
        <v>86</v>
      </c>
      <c r="Z2980">
        <f>HYPERLINK("https://hotelmonitor-cachepage.eclerx.com/savepage/tk_15442498970899937_sr_2150.html","info")</f>
        <v/>
      </c>
      <c r="AA2980" t="n">
        <v>617395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89</v>
      </c>
      <c r="AO2980" t="s">
        <v>4139</v>
      </c>
      <c r="AP2980" t="n">
        <v>16</v>
      </c>
      <c r="AQ2980" t="s">
        <v>91</v>
      </c>
      <c r="AR2980" t="s">
        <v>71</v>
      </c>
      <c r="AS2980" t="s"/>
      <c r="AT2980" t="s">
        <v>93</v>
      </c>
      <c r="AU2980" t="s"/>
      <c r="AV2980" t="s"/>
      <c r="AW2980" t="s"/>
      <c r="AX2980" t="s"/>
      <c r="AY2980" t="n">
        <v>4444297</v>
      </c>
      <c r="AZ2980" t="s">
        <v>4115</v>
      </c>
      <c r="BA2980" t="s"/>
      <c r="BB2980" t="n">
        <v>2598442</v>
      </c>
      <c r="BC2980" t="n">
        <v>98.8170754909515</v>
      </c>
      <c r="BD2980" t="n">
        <v>8.041597595381811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95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4111</v>
      </c>
      <c r="F2981" t="n">
        <v>6203145</v>
      </c>
      <c r="G2981" t="s">
        <v>74</v>
      </c>
      <c r="H2981" t="s">
        <v>75</v>
      </c>
      <c r="I2981" t="s"/>
      <c r="J2981" t="s">
        <v>76</v>
      </c>
      <c r="K2981" t="n">
        <v>4876.44</v>
      </c>
      <c r="L2981" t="s">
        <v>77</v>
      </c>
      <c r="M2981" t="s"/>
      <c r="N2981" t="s">
        <v>4134</v>
      </c>
      <c r="O2981" t="s">
        <v>79</v>
      </c>
      <c r="P2981" t="s">
        <v>4112</v>
      </c>
      <c r="Q2981" t="s"/>
      <c r="R2981" t="s">
        <v>148</v>
      </c>
      <c r="S2981" t="s">
        <v>4138</v>
      </c>
      <c r="T2981" t="s">
        <v>82</v>
      </c>
      <c r="U2981" t="s">
        <v>83</v>
      </c>
      <c r="V2981" t="s">
        <v>84</v>
      </c>
      <c r="W2981" t="s">
        <v>105</v>
      </c>
      <c r="X2981" t="s"/>
      <c r="Y2981" t="s">
        <v>86</v>
      </c>
      <c r="Z2981">
        <f>HYPERLINK("https://hotelmonitor-cachepage.eclerx.com/savepage/tk_15442498970899937_sr_2150.html","info")</f>
        <v/>
      </c>
      <c r="AA2981" t="n">
        <v>617395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89</v>
      </c>
      <c r="AO2981" t="s">
        <v>4139</v>
      </c>
      <c r="AP2981" t="n">
        <v>16</v>
      </c>
      <c r="AQ2981" t="s">
        <v>91</v>
      </c>
      <c r="AR2981" t="s">
        <v>261</v>
      </c>
      <c r="AS2981" t="s"/>
      <c r="AT2981" t="s">
        <v>93</v>
      </c>
      <c r="AU2981" t="s"/>
      <c r="AV2981" t="s"/>
      <c r="AW2981" t="s"/>
      <c r="AX2981" t="s"/>
      <c r="AY2981" t="n">
        <v>4444297</v>
      </c>
      <c r="AZ2981" t="s">
        <v>4115</v>
      </c>
      <c r="BA2981" t="s"/>
      <c r="BB2981" t="n">
        <v>2598442</v>
      </c>
      <c r="BC2981" t="n">
        <v>98.8170754909515</v>
      </c>
      <c r="BD2981" t="n">
        <v>8.041597595381811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95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4111</v>
      </c>
      <c r="F2982" t="n">
        <v>6203145</v>
      </c>
      <c r="G2982" t="s">
        <v>74</v>
      </c>
      <c r="H2982" t="s">
        <v>75</v>
      </c>
      <c r="I2982" t="s"/>
      <c r="J2982" t="s">
        <v>76</v>
      </c>
      <c r="K2982" t="n">
        <v>4973.46</v>
      </c>
      <c r="L2982" t="s">
        <v>77</v>
      </c>
      <c r="M2982" t="s"/>
      <c r="N2982" t="s">
        <v>2850</v>
      </c>
      <c r="O2982" t="s">
        <v>79</v>
      </c>
      <c r="P2982" t="s">
        <v>4112</v>
      </c>
      <c r="Q2982" t="s"/>
      <c r="R2982" t="s">
        <v>148</v>
      </c>
      <c r="S2982" t="s">
        <v>4140</v>
      </c>
      <c r="T2982" t="s">
        <v>82</v>
      </c>
      <c r="U2982" t="s">
        <v>83</v>
      </c>
      <c r="V2982" t="s">
        <v>84</v>
      </c>
      <c r="W2982" t="s">
        <v>105</v>
      </c>
      <c r="X2982" t="s"/>
      <c r="Y2982" t="s">
        <v>86</v>
      </c>
      <c r="Z2982">
        <f>HYPERLINK("https://hotelmonitor-cachepage.eclerx.com/savepage/tk_15442498970899937_sr_2150.html","info")</f>
        <v/>
      </c>
      <c r="AA2982" t="n">
        <v>617395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89</v>
      </c>
      <c r="AO2982" t="s">
        <v>962</v>
      </c>
      <c r="AP2982" t="n">
        <v>16</v>
      </c>
      <c r="AQ2982" t="s">
        <v>91</v>
      </c>
      <c r="AR2982" t="s">
        <v>92</v>
      </c>
      <c r="AS2982" t="s"/>
      <c r="AT2982" t="s">
        <v>93</v>
      </c>
      <c r="AU2982" t="s"/>
      <c r="AV2982" t="s"/>
      <c r="AW2982" t="s"/>
      <c r="AX2982" t="s"/>
      <c r="AY2982" t="n">
        <v>4444297</v>
      </c>
      <c r="AZ2982" t="s">
        <v>4115</v>
      </c>
      <c r="BA2982" t="s"/>
      <c r="BB2982" t="n">
        <v>2598442</v>
      </c>
      <c r="BC2982" t="n">
        <v>98.8170754909515</v>
      </c>
      <c r="BD2982" t="n">
        <v>8.041597595381811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95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4111</v>
      </c>
      <c r="F2983" t="n">
        <v>6203145</v>
      </c>
      <c r="G2983" t="s">
        <v>74</v>
      </c>
      <c r="H2983" t="s">
        <v>75</v>
      </c>
      <c r="I2983" t="s"/>
      <c r="J2983" t="s">
        <v>76</v>
      </c>
      <c r="K2983" t="n">
        <v>4973.46</v>
      </c>
      <c r="L2983" t="s">
        <v>77</v>
      </c>
      <c r="M2983" t="s"/>
      <c r="N2983" t="s">
        <v>2850</v>
      </c>
      <c r="O2983" t="s">
        <v>79</v>
      </c>
      <c r="P2983" t="s">
        <v>4112</v>
      </c>
      <c r="Q2983" t="s"/>
      <c r="R2983" t="s">
        <v>148</v>
      </c>
      <c r="S2983" t="s">
        <v>4140</v>
      </c>
      <c r="T2983" t="s">
        <v>82</v>
      </c>
      <c r="U2983" t="s">
        <v>83</v>
      </c>
      <c r="V2983" t="s">
        <v>84</v>
      </c>
      <c r="W2983" t="s">
        <v>105</v>
      </c>
      <c r="X2983" t="s"/>
      <c r="Y2983" t="s">
        <v>86</v>
      </c>
      <c r="Z2983">
        <f>HYPERLINK("https://hotelmonitor-cachepage.eclerx.com/savepage/tk_15442498970899937_sr_2150.html","info")</f>
        <v/>
      </c>
      <c r="AA2983" t="n">
        <v>617395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89</v>
      </c>
      <c r="AO2983" t="s">
        <v>962</v>
      </c>
      <c r="AP2983" t="n">
        <v>16</v>
      </c>
      <c r="AQ2983" t="s">
        <v>91</v>
      </c>
      <c r="AR2983" t="s">
        <v>92</v>
      </c>
      <c r="AS2983" t="s"/>
      <c r="AT2983" t="s">
        <v>93</v>
      </c>
      <c r="AU2983" t="s"/>
      <c r="AV2983" t="s"/>
      <c r="AW2983" t="s"/>
      <c r="AX2983" t="s"/>
      <c r="AY2983" t="n">
        <v>4444297</v>
      </c>
      <c r="AZ2983" t="s">
        <v>4115</v>
      </c>
      <c r="BA2983" t="s"/>
      <c r="BB2983" t="n">
        <v>2598442</v>
      </c>
      <c r="BC2983" t="n">
        <v>98.8170754909515</v>
      </c>
      <c r="BD2983" t="n">
        <v>8.041597595381811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95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4111</v>
      </c>
      <c r="F2984" t="n">
        <v>6203145</v>
      </c>
      <c r="G2984" t="s">
        <v>74</v>
      </c>
      <c r="H2984" t="s">
        <v>75</v>
      </c>
      <c r="I2984" t="s"/>
      <c r="J2984" t="s">
        <v>76</v>
      </c>
      <c r="K2984" t="n">
        <v>5139.43</v>
      </c>
      <c r="L2984" t="s">
        <v>77</v>
      </c>
      <c r="M2984" t="s"/>
      <c r="N2984" t="s">
        <v>1173</v>
      </c>
      <c r="O2984" t="s">
        <v>79</v>
      </c>
      <c r="P2984" t="s">
        <v>4112</v>
      </c>
      <c r="Q2984" t="s"/>
      <c r="R2984" t="s">
        <v>148</v>
      </c>
      <c r="S2984" t="s">
        <v>4141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HYPERLINK("https://hotelmonitor-cachepage.eclerx.com/savepage/tk_15442498970899937_sr_2150.html","info")</f>
        <v/>
      </c>
      <c r="AA2984" t="n">
        <v>617395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16</v>
      </c>
      <c r="AQ2984" t="s">
        <v>91</v>
      </c>
      <c r="AR2984" t="s">
        <v>92</v>
      </c>
      <c r="AS2984" t="s"/>
      <c r="AT2984" t="s">
        <v>93</v>
      </c>
      <c r="AU2984" t="s"/>
      <c r="AV2984" t="s"/>
      <c r="AW2984" t="s"/>
      <c r="AX2984" t="s"/>
      <c r="AY2984" t="n">
        <v>4444297</v>
      </c>
      <c r="AZ2984" t="s">
        <v>4115</v>
      </c>
      <c r="BA2984" t="s"/>
      <c r="BB2984" t="n">
        <v>2598442</v>
      </c>
      <c r="BC2984" t="n">
        <v>98.8170754909515</v>
      </c>
      <c r="BD2984" t="n">
        <v>8.041597595381811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95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4111</v>
      </c>
      <c r="F2985" t="n">
        <v>6203145</v>
      </c>
      <c r="G2985" t="s">
        <v>74</v>
      </c>
      <c r="H2985" t="s">
        <v>75</v>
      </c>
      <c r="I2985" t="s"/>
      <c r="J2985" t="s">
        <v>76</v>
      </c>
      <c r="K2985" t="n">
        <v>5139.43</v>
      </c>
      <c r="L2985" t="s">
        <v>77</v>
      </c>
      <c r="M2985" t="s"/>
      <c r="N2985" t="s">
        <v>1173</v>
      </c>
      <c r="O2985" t="s">
        <v>79</v>
      </c>
      <c r="P2985" t="s">
        <v>4112</v>
      </c>
      <c r="Q2985" t="s"/>
      <c r="R2985" t="s">
        <v>148</v>
      </c>
      <c r="S2985" t="s">
        <v>4141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>
        <f>HYPERLINK("https://hotelmonitor-cachepage.eclerx.com/savepage/tk_15442498970899937_sr_2150.html","info")</f>
        <v/>
      </c>
      <c r="AA2985" t="n">
        <v>617395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16</v>
      </c>
      <c r="AQ2985" t="s">
        <v>91</v>
      </c>
      <c r="AR2985" t="s">
        <v>92</v>
      </c>
      <c r="AS2985" t="s"/>
      <c r="AT2985" t="s">
        <v>93</v>
      </c>
      <c r="AU2985" t="s"/>
      <c r="AV2985" t="s"/>
      <c r="AW2985" t="s"/>
      <c r="AX2985" t="s"/>
      <c r="AY2985" t="n">
        <v>4444297</v>
      </c>
      <c r="AZ2985" t="s">
        <v>4115</v>
      </c>
      <c r="BA2985" t="s"/>
      <c r="BB2985" t="n">
        <v>2598442</v>
      </c>
      <c r="BC2985" t="n">
        <v>98.8170754909515</v>
      </c>
      <c r="BD2985" t="n">
        <v>8.041597595381811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95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4142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673.96</v>
      </c>
      <c r="L2986" t="s">
        <v>77</v>
      </c>
      <c r="M2986" t="s"/>
      <c r="N2986" t="s">
        <v>447</v>
      </c>
      <c r="O2986" t="s">
        <v>79</v>
      </c>
      <c r="P2986" t="s">
        <v>4142</v>
      </c>
      <c r="Q2986" t="s"/>
      <c r="R2986" t="s">
        <v>115</v>
      </c>
      <c r="S2986" t="s">
        <v>651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HYPERLINK("https://hotelmonitor-cachepage.eclerx.com/savepage/tk_1544250824310013_sr_2150.html","info")</f>
        <v/>
      </c>
      <c r="AA2986" t="n">
        <v>-3791740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402</v>
      </c>
      <c r="AQ2986" t="s">
        <v>91</v>
      </c>
      <c r="AR2986" t="s">
        <v>92</v>
      </c>
      <c r="AS2986" t="s"/>
      <c r="AT2986" t="s">
        <v>93</v>
      </c>
      <c r="AU2986" t="s"/>
      <c r="AV2986" t="s"/>
      <c r="AW2986" t="s"/>
      <c r="AX2986" t="s"/>
      <c r="AY2986" t="n">
        <v>3791740</v>
      </c>
      <c r="AZ2986" t="s">
        <v>4143</v>
      </c>
      <c r="BA2986" t="s"/>
      <c r="BB2986" t="n">
        <v>1550616</v>
      </c>
      <c r="BC2986" t="n">
        <v>98.76009999999999</v>
      </c>
      <c r="BD2986" t="n">
        <v>8.052659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95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4142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758.21</v>
      </c>
      <c r="L2987" t="s">
        <v>77</v>
      </c>
      <c r="M2987" t="s"/>
      <c r="N2987" t="s">
        <v>1018</v>
      </c>
      <c r="O2987" t="s">
        <v>79</v>
      </c>
      <c r="P2987" t="s">
        <v>4142</v>
      </c>
      <c r="Q2987" t="s"/>
      <c r="R2987" t="s">
        <v>115</v>
      </c>
      <c r="S2987" t="s">
        <v>501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HYPERLINK("https://hotelmonitor-cachepage.eclerx.com/savepage/tk_1544250824310013_sr_2150.html","info")</f>
        <v/>
      </c>
      <c r="AA2987" t="n">
        <v>-3791740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402</v>
      </c>
      <c r="AQ2987" t="s">
        <v>91</v>
      </c>
      <c r="AR2987" t="s">
        <v>92</v>
      </c>
      <c r="AS2987" t="s"/>
      <c r="AT2987" t="s">
        <v>93</v>
      </c>
      <c r="AU2987" t="s"/>
      <c r="AV2987" t="s"/>
      <c r="AW2987" t="s"/>
      <c r="AX2987" t="s"/>
      <c r="AY2987" t="n">
        <v>3791740</v>
      </c>
      <c r="AZ2987" t="s">
        <v>4143</v>
      </c>
      <c r="BA2987" t="s"/>
      <c r="BB2987" t="n">
        <v>1550616</v>
      </c>
      <c r="BC2987" t="n">
        <v>98.76009999999999</v>
      </c>
      <c r="BD2987" t="n">
        <v>8.052659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95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4144</v>
      </c>
      <c r="F2988" t="n">
        <v>3538948</v>
      </c>
      <c r="G2988" t="s">
        <v>74</v>
      </c>
      <c r="H2988" t="s">
        <v>75</v>
      </c>
      <c r="I2988" t="s"/>
      <c r="J2988" t="s">
        <v>76</v>
      </c>
      <c r="K2988" t="n">
        <v>800.33</v>
      </c>
      <c r="L2988" t="s">
        <v>77</v>
      </c>
      <c r="M2988" t="s"/>
      <c r="N2988" t="s">
        <v>248</v>
      </c>
      <c r="O2988" t="s">
        <v>79</v>
      </c>
      <c r="P2988" t="s">
        <v>4145</v>
      </c>
      <c r="Q2988" t="s"/>
      <c r="R2988" t="s">
        <v>80</v>
      </c>
      <c r="S2988" t="s">
        <v>2016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HYPERLINK("https://hotelmonitor-cachepage.eclerx.com/savepage/tk_15442506484521718_sr_2150.html","info")</f>
        <v/>
      </c>
      <c r="AA2988" t="n">
        <v>573542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344</v>
      </c>
      <c r="AQ2988" t="s">
        <v>91</v>
      </c>
      <c r="AR2988" t="s">
        <v>92</v>
      </c>
      <c r="AS2988" t="s"/>
      <c r="AT2988" t="s">
        <v>93</v>
      </c>
      <c r="AU2988" t="s"/>
      <c r="AV2988" t="s"/>
      <c r="AW2988" t="s"/>
      <c r="AX2988" t="s"/>
      <c r="AY2988" t="n">
        <v>2995210</v>
      </c>
      <c r="AZ2988" t="s">
        <v>4146</v>
      </c>
      <c r="BA2988" t="s"/>
      <c r="BB2988" t="n">
        <v>1105222</v>
      </c>
      <c r="BC2988" t="n">
        <v>98.85986328125</v>
      </c>
      <c r="BD2988" t="n">
        <v>8.03357982635498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95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4147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351.85</v>
      </c>
      <c r="L2989" t="s">
        <v>77</v>
      </c>
      <c r="M2989" t="s"/>
      <c r="N2989" t="s">
        <v>1511</v>
      </c>
      <c r="O2989" t="s">
        <v>79</v>
      </c>
      <c r="P2989" t="s">
        <v>4147</v>
      </c>
      <c r="Q2989" t="s"/>
      <c r="R2989" t="s">
        <v>354</v>
      </c>
      <c r="S2989" t="s">
        <v>1257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HYPERLINK("https://hotelmonitor-cachepage.eclerx.com/savepage/tk_15442506008507192_sr_2150.html","info")</f>
        <v/>
      </c>
      <c r="AA2989" t="n">
        <v>-6224931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324</v>
      </c>
      <c r="AQ2989" t="s">
        <v>91</v>
      </c>
      <c r="AR2989" t="s">
        <v>92</v>
      </c>
      <c r="AS2989" t="s"/>
      <c r="AT2989" t="s">
        <v>93</v>
      </c>
      <c r="AU2989" t="s"/>
      <c r="AV2989" t="s"/>
      <c r="AW2989" t="s"/>
      <c r="AX2989" t="s"/>
      <c r="AY2989" t="n">
        <v>6224931</v>
      </c>
      <c r="AZ2989" t="s">
        <v>4148</v>
      </c>
      <c r="BA2989" t="s"/>
      <c r="BB2989" t="n">
        <v>4366919</v>
      </c>
      <c r="BC2989" t="n">
        <v>98.918128</v>
      </c>
      <c r="BD2989" t="n">
        <v>8.062521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95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4147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453.71</v>
      </c>
      <c r="L2990" t="s">
        <v>77</v>
      </c>
      <c r="M2990" t="s"/>
      <c r="N2990" t="s">
        <v>4149</v>
      </c>
      <c r="O2990" t="s">
        <v>79</v>
      </c>
      <c r="P2990" t="s">
        <v>4147</v>
      </c>
      <c r="Q2990" t="s"/>
      <c r="R2990" t="s">
        <v>354</v>
      </c>
      <c r="S2990" t="s">
        <v>4150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HYPERLINK("https://hotelmonitor-cachepage.eclerx.com/savepage/tk_15442506008507192_sr_2150.html","info")</f>
        <v/>
      </c>
      <c r="AA2990" t="n">
        <v>-6224931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324</v>
      </c>
      <c r="AQ2990" t="s">
        <v>91</v>
      </c>
      <c r="AR2990" t="s">
        <v>92</v>
      </c>
      <c r="AS2990" t="s"/>
      <c r="AT2990" t="s">
        <v>93</v>
      </c>
      <c r="AU2990" t="s"/>
      <c r="AV2990" t="s"/>
      <c r="AW2990" t="s"/>
      <c r="AX2990" t="s"/>
      <c r="AY2990" t="n">
        <v>6224931</v>
      </c>
      <c r="AZ2990" t="s">
        <v>4148</v>
      </c>
      <c r="BA2990" t="s"/>
      <c r="BB2990" t="n">
        <v>4366919</v>
      </c>
      <c r="BC2990" t="n">
        <v>98.918128</v>
      </c>
      <c r="BD2990" t="n">
        <v>8.062521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95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4151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703.01</v>
      </c>
      <c r="L2991" t="s">
        <v>77</v>
      </c>
      <c r="M2991" t="s"/>
      <c r="N2991" t="s">
        <v>1945</v>
      </c>
      <c r="O2991" t="s">
        <v>79</v>
      </c>
      <c r="P2991" t="s">
        <v>4151</v>
      </c>
      <c r="Q2991" t="s"/>
      <c r="R2991" t="s">
        <v>158</v>
      </c>
      <c r="S2991" t="s">
        <v>4152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HYPERLINK("https://hotelmonitor-cachepage.eclerx.com/savepage/tk_15442502481454365_sr_2150.html","info")</f>
        <v/>
      </c>
      <c r="AA2991" t="n">
        <v>-3791707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89</v>
      </c>
      <c r="AO2991" t="s">
        <v>4153</v>
      </c>
      <c r="AP2991" t="n">
        <v>185</v>
      </c>
      <c r="AQ2991" t="s">
        <v>91</v>
      </c>
      <c r="AR2991" t="s">
        <v>71</v>
      </c>
      <c r="AS2991" t="s"/>
      <c r="AT2991" t="s">
        <v>93</v>
      </c>
      <c r="AU2991" t="s"/>
      <c r="AV2991" t="s"/>
      <c r="AW2991" t="s"/>
      <c r="AX2991" t="s"/>
      <c r="AY2991" t="n">
        <v>3791707</v>
      </c>
      <c r="AZ2991" t="s">
        <v>4154</v>
      </c>
      <c r="BA2991" t="s"/>
      <c r="BB2991" t="n">
        <v>983345</v>
      </c>
      <c r="BC2991" t="n">
        <v>98.8335765478769</v>
      </c>
      <c r="BD2991" t="n">
        <v>8.03876387674325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95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4151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703.01</v>
      </c>
      <c r="L2992" t="s">
        <v>77</v>
      </c>
      <c r="M2992" t="s"/>
      <c r="N2992" t="s">
        <v>1945</v>
      </c>
      <c r="O2992" t="s">
        <v>79</v>
      </c>
      <c r="P2992" t="s">
        <v>4151</v>
      </c>
      <c r="Q2992" t="s"/>
      <c r="R2992" t="s">
        <v>158</v>
      </c>
      <c r="S2992" t="s">
        <v>4152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HYPERLINK("https://hotelmonitor-cachepage.eclerx.com/savepage/tk_15442502481454365_sr_2150.html","info")</f>
        <v/>
      </c>
      <c r="AA2992" t="n">
        <v>-3791707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89</v>
      </c>
      <c r="AO2992" t="s">
        <v>4153</v>
      </c>
      <c r="AP2992" t="n">
        <v>185</v>
      </c>
      <c r="AQ2992" t="s">
        <v>91</v>
      </c>
      <c r="AR2992" t="s">
        <v>71</v>
      </c>
      <c r="AS2992" t="s"/>
      <c r="AT2992" t="s">
        <v>93</v>
      </c>
      <c r="AU2992" t="s"/>
      <c r="AV2992" t="s"/>
      <c r="AW2992" t="s"/>
      <c r="AX2992" t="s"/>
      <c r="AY2992" t="n">
        <v>3791707</v>
      </c>
      <c r="AZ2992" t="s">
        <v>4154</v>
      </c>
      <c r="BA2992" t="s"/>
      <c r="BB2992" t="n">
        <v>983345</v>
      </c>
      <c r="BC2992" t="n">
        <v>98.8335765478769</v>
      </c>
      <c r="BD2992" t="n">
        <v>8.03876387674325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95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4151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852.7</v>
      </c>
      <c r="L2993" t="s">
        <v>77</v>
      </c>
      <c r="M2993" t="s"/>
      <c r="N2993" t="s">
        <v>4155</v>
      </c>
      <c r="O2993" t="s">
        <v>79</v>
      </c>
      <c r="P2993" t="s">
        <v>4151</v>
      </c>
      <c r="Q2993" t="s"/>
      <c r="R2993" t="s">
        <v>158</v>
      </c>
      <c r="S2993" t="s">
        <v>4156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HYPERLINK("https://hotelmonitor-cachepage.eclerx.com/savepage/tk_15442502481454365_sr_2150.html","info")</f>
        <v/>
      </c>
      <c r="AA2993" t="n">
        <v>-3791707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89</v>
      </c>
      <c r="AO2993" t="s">
        <v>2079</v>
      </c>
      <c r="AP2993" t="n">
        <v>185</v>
      </c>
      <c r="AQ2993" t="s">
        <v>91</v>
      </c>
      <c r="AR2993" t="s">
        <v>71</v>
      </c>
      <c r="AS2993" t="s"/>
      <c r="AT2993" t="s">
        <v>93</v>
      </c>
      <c r="AU2993" t="s"/>
      <c r="AV2993" t="s"/>
      <c r="AW2993" t="s"/>
      <c r="AX2993" t="s"/>
      <c r="AY2993" t="n">
        <v>3791707</v>
      </c>
      <c r="AZ2993" t="s">
        <v>4154</v>
      </c>
      <c r="BA2993" t="s"/>
      <c r="BB2993" t="n">
        <v>983345</v>
      </c>
      <c r="BC2993" t="n">
        <v>98.8335765478769</v>
      </c>
      <c r="BD2993" t="n">
        <v>8.03876387674325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95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4151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852.7</v>
      </c>
      <c r="L2994" t="s">
        <v>77</v>
      </c>
      <c r="M2994" t="s"/>
      <c r="N2994" t="s">
        <v>4155</v>
      </c>
      <c r="O2994" t="s">
        <v>79</v>
      </c>
      <c r="P2994" t="s">
        <v>4151</v>
      </c>
      <c r="Q2994" t="s"/>
      <c r="R2994" t="s">
        <v>158</v>
      </c>
      <c r="S2994" t="s">
        <v>4156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>
        <f>HYPERLINK("https://hotelmonitor-cachepage.eclerx.com/savepage/tk_15442502481454365_sr_2150.html","info")</f>
        <v/>
      </c>
      <c r="AA2994" t="n">
        <v>-3791707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89</v>
      </c>
      <c r="AO2994" t="s">
        <v>2079</v>
      </c>
      <c r="AP2994" t="n">
        <v>185</v>
      </c>
      <c r="AQ2994" t="s">
        <v>91</v>
      </c>
      <c r="AR2994" t="s">
        <v>71</v>
      </c>
      <c r="AS2994" t="s"/>
      <c r="AT2994" t="s">
        <v>93</v>
      </c>
      <c r="AU2994" t="s"/>
      <c r="AV2994" t="s"/>
      <c r="AW2994" t="s"/>
      <c r="AX2994" t="s"/>
      <c r="AY2994" t="n">
        <v>3791707</v>
      </c>
      <c r="AZ2994" t="s">
        <v>4154</v>
      </c>
      <c r="BA2994" t="s"/>
      <c r="BB2994" t="n">
        <v>983345</v>
      </c>
      <c r="BC2994" t="n">
        <v>98.8335765478769</v>
      </c>
      <c r="BD2994" t="n">
        <v>8.03876387674325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95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4151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1054.51</v>
      </c>
      <c r="L2995" t="s">
        <v>77</v>
      </c>
      <c r="M2995" t="s"/>
      <c r="N2995" t="s">
        <v>1267</v>
      </c>
      <c r="O2995" t="s">
        <v>79</v>
      </c>
      <c r="P2995" t="s">
        <v>4151</v>
      </c>
      <c r="Q2995" t="s"/>
      <c r="R2995" t="s">
        <v>158</v>
      </c>
      <c r="S2995" t="s">
        <v>4157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>
        <f>HYPERLINK("https://hotelmonitor-cachepage.eclerx.com/savepage/tk_15442502481454365_sr_2150.html","info")</f>
        <v/>
      </c>
      <c r="AA2995" t="n">
        <v>-3791707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89</v>
      </c>
      <c r="AO2995" t="s">
        <v>4158</v>
      </c>
      <c r="AP2995" t="n">
        <v>185</v>
      </c>
      <c r="AQ2995" t="s">
        <v>91</v>
      </c>
      <c r="AR2995" t="s">
        <v>71</v>
      </c>
      <c r="AS2995" t="s"/>
      <c r="AT2995" t="s">
        <v>93</v>
      </c>
      <c r="AU2995" t="s"/>
      <c r="AV2995" t="s"/>
      <c r="AW2995" t="s"/>
      <c r="AX2995" t="s"/>
      <c r="AY2995" t="n">
        <v>3791707</v>
      </c>
      <c r="AZ2995" t="s">
        <v>4154</v>
      </c>
      <c r="BA2995" t="s"/>
      <c r="BB2995" t="n">
        <v>983345</v>
      </c>
      <c r="BC2995" t="n">
        <v>98.8335765478769</v>
      </c>
      <c r="BD2995" t="n">
        <v>8.03876387674325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95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4151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1054.51</v>
      </c>
      <c r="L2996" t="s">
        <v>77</v>
      </c>
      <c r="M2996" t="s"/>
      <c r="N2996" t="s">
        <v>1267</v>
      </c>
      <c r="O2996" t="s">
        <v>79</v>
      </c>
      <c r="P2996" t="s">
        <v>4151</v>
      </c>
      <c r="Q2996" t="s"/>
      <c r="R2996" t="s">
        <v>158</v>
      </c>
      <c r="S2996" t="s">
        <v>4157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HYPERLINK("https://hotelmonitor-cachepage.eclerx.com/savepage/tk_15442502481454365_sr_2150.html","info")</f>
        <v/>
      </c>
      <c r="AA2996" t="n">
        <v>-3791707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89</v>
      </c>
      <c r="AO2996" t="s">
        <v>4158</v>
      </c>
      <c r="AP2996" t="n">
        <v>185</v>
      </c>
      <c r="AQ2996" t="s">
        <v>91</v>
      </c>
      <c r="AR2996" t="s">
        <v>71</v>
      </c>
      <c r="AS2996" t="s"/>
      <c r="AT2996" t="s">
        <v>93</v>
      </c>
      <c r="AU2996" t="s"/>
      <c r="AV2996" t="s"/>
      <c r="AW2996" t="s"/>
      <c r="AX2996" t="s"/>
      <c r="AY2996" t="n">
        <v>3791707</v>
      </c>
      <c r="AZ2996" t="s">
        <v>4154</v>
      </c>
      <c r="BA2996" t="s"/>
      <c r="BB2996" t="n">
        <v>983345</v>
      </c>
      <c r="BC2996" t="n">
        <v>98.8335765478769</v>
      </c>
      <c r="BD2996" t="n">
        <v>8.03876387674325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95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4159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1124.51</v>
      </c>
      <c r="L2997" t="s">
        <v>77</v>
      </c>
      <c r="M2997" t="s"/>
      <c r="N2997" t="s">
        <v>2669</v>
      </c>
      <c r="O2997" t="s">
        <v>79</v>
      </c>
      <c r="P2997" t="s">
        <v>4159</v>
      </c>
      <c r="Q2997" t="s"/>
      <c r="R2997" t="s">
        <v>80</v>
      </c>
      <c r="S2997" t="s">
        <v>4160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>
        <f>HYPERLINK("https://hotelmonitor-cachepage.eclerx.com/savepage/tk_1544250170936852_sr_2150.html","info")</f>
        <v/>
      </c>
      <c r="AA2997" t="n">
        <v>-3779744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89</v>
      </c>
      <c r="AO2997" t="s">
        <v>4161</v>
      </c>
      <c r="AP2997" t="n">
        <v>156</v>
      </c>
      <c r="AQ2997" t="s">
        <v>91</v>
      </c>
      <c r="AR2997" t="s">
        <v>71</v>
      </c>
      <c r="AS2997" t="s"/>
      <c r="AT2997" t="s">
        <v>93</v>
      </c>
      <c r="AU2997" t="s"/>
      <c r="AV2997" t="s"/>
      <c r="AW2997" t="s"/>
      <c r="AX2997" t="s"/>
      <c r="AY2997" t="n">
        <v>3779744</v>
      </c>
      <c r="AZ2997" t="s">
        <v>4162</v>
      </c>
      <c r="BA2997" t="s"/>
      <c r="BB2997" t="n">
        <v>502016</v>
      </c>
      <c r="BC2997" t="n">
        <v>98.7919143063482</v>
      </c>
      <c r="BD2997" t="n">
        <v>8.04541945768802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95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4159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1178.45</v>
      </c>
      <c r="L2998" t="s">
        <v>77</v>
      </c>
      <c r="M2998" t="s"/>
      <c r="N2998" t="s">
        <v>2669</v>
      </c>
      <c r="O2998" t="s">
        <v>79</v>
      </c>
      <c r="P2998" t="s">
        <v>4159</v>
      </c>
      <c r="Q2998" t="s"/>
      <c r="R2998" t="s">
        <v>80</v>
      </c>
      <c r="S2998" t="s">
        <v>334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HYPERLINK("https://hotelmonitor-cachepage.eclerx.com/savepage/tk_1544250170936852_sr_2150.html","info")</f>
        <v/>
      </c>
      <c r="AA2998" t="n">
        <v>-3779744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156</v>
      </c>
      <c r="AQ2998" t="s">
        <v>91</v>
      </c>
      <c r="AR2998" t="s">
        <v>71</v>
      </c>
      <c r="AS2998" t="s"/>
      <c r="AT2998" t="s">
        <v>93</v>
      </c>
      <c r="AU2998" t="s"/>
      <c r="AV2998" t="s"/>
      <c r="AW2998" t="s"/>
      <c r="AX2998" t="s"/>
      <c r="AY2998" t="n">
        <v>3779744</v>
      </c>
      <c r="AZ2998" t="s">
        <v>4162</v>
      </c>
      <c r="BA2998" t="s"/>
      <c r="BB2998" t="n">
        <v>502016</v>
      </c>
      <c r="BC2998" t="n">
        <v>98.7919143063482</v>
      </c>
      <c r="BD2998" t="n">
        <v>8.04541945768802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95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4159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1124.51</v>
      </c>
      <c r="L2999" t="s">
        <v>77</v>
      </c>
      <c r="M2999" t="s"/>
      <c r="N2999" t="s">
        <v>4163</v>
      </c>
      <c r="O2999" t="s">
        <v>79</v>
      </c>
      <c r="P2999" t="s">
        <v>4159</v>
      </c>
      <c r="Q2999" t="s"/>
      <c r="R2999" t="s">
        <v>80</v>
      </c>
      <c r="S2999" t="s">
        <v>4160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HYPERLINK("https://hotelmonitor-cachepage.eclerx.com/savepage/tk_1544250170936852_sr_2150.html","info")</f>
        <v/>
      </c>
      <c r="AA2999" t="n">
        <v>-3779744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89</v>
      </c>
      <c r="AO2999" t="s">
        <v>4161</v>
      </c>
      <c r="AP2999" t="n">
        <v>156</v>
      </c>
      <c r="AQ2999" t="s">
        <v>91</v>
      </c>
      <c r="AR2999" t="s">
        <v>71</v>
      </c>
      <c r="AS2999" t="s"/>
      <c r="AT2999" t="s">
        <v>93</v>
      </c>
      <c r="AU2999" t="s"/>
      <c r="AV2999" t="s"/>
      <c r="AW2999" t="s"/>
      <c r="AX2999" t="s"/>
      <c r="AY2999" t="n">
        <v>3779744</v>
      </c>
      <c r="AZ2999" t="s">
        <v>4162</v>
      </c>
      <c r="BA2999" t="s"/>
      <c r="BB2999" t="n">
        <v>502016</v>
      </c>
      <c r="BC2999" t="n">
        <v>98.7919143063482</v>
      </c>
      <c r="BD2999" t="n">
        <v>8.04541945768802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95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4159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1178.45</v>
      </c>
      <c r="L3000" t="s">
        <v>77</v>
      </c>
      <c r="M3000" t="s"/>
      <c r="N3000" t="s">
        <v>4163</v>
      </c>
      <c r="O3000" t="s">
        <v>79</v>
      </c>
      <c r="P3000" t="s">
        <v>4159</v>
      </c>
      <c r="Q3000" t="s"/>
      <c r="R3000" t="s">
        <v>80</v>
      </c>
      <c r="S3000" t="s">
        <v>334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HYPERLINK("https://hotelmonitor-cachepage.eclerx.com/savepage/tk_1544250170936852_sr_2150.html","info")</f>
        <v/>
      </c>
      <c r="AA3000" t="n">
        <v>-3779744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156</v>
      </c>
      <c r="AQ3000" t="s">
        <v>91</v>
      </c>
      <c r="AR3000" t="s">
        <v>71</v>
      </c>
      <c r="AS3000" t="s"/>
      <c r="AT3000" t="s">
        <v>93</v>
      </c>
      <c r="AU3000" t="s"/>
      <c r="AV3000" t="s"/>
      <c r="AW3000" t="s"/>
      <c r="AX3000" t="s"/>
      <c r="AY3000" t="n">
        <v>3779744</v>
      </c>
      <c r="AZ3000" t="s">
        <v>4162</v>
      </c>
      <c r="BA3000" t="s"/>
      <c r="BB3000" t="n">
        <v>502016</v>
      </c>
      <c r="BC3000" t="n">
        <v>98.7919143063482</v>
      </c>
      <c r="BD3000" t="n">
        <v>8.04541945768802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95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4159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1339.2</v>
      </c>
      <c r="L3001" t="s">
        <v>77</v>
      </c>
      <c r="M3001" t="s"/>
      <c r="N3001" t="s">
        <v>4164</v>
      </c>
      <c r="O3001" t="s">
        <v>79</v>
      </c>
      <c r="P3001" t="s">
        <v>4159</v>
      </c>
      <c r="Q3001" t="s"/>
      <c r="R3001" t="s">
        <v>80</v>
      </c>
      <c r="S3001" t="s">
        <v>4165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HYPERLINK("https://hotelmonitor-cachepage.eclerx.com/savepage/tk_1544250170936852_sr_2150.html","info")</f>
        <v/>
      </c>
      <c r="AA3001" t="n">
        <v>-3779744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89</v>
      </c>
      <c r="AO3001" t="s">
        <v>4166</v>
      </c>
      <c r="AP3001" t="n">
        <v>156</v>
      </c>
      <c r="AQ3001" t="s">
        <v>91</v>
      </c>
      <c r="AR3001" t="s">
        <v>71</v>
      </c>
      <c r="AS3001" t="s"/>
      <c r="AT3001" t="s">
        <v>93</v>
      </c>
      <c r="AU3001" t="s"/>
      <c r="AV3001" t="s"/>
      <c r="AW3001" t="s"/>
      <c r="AX3001" t="s"/>
      <c r="AY3001" t="n">
        <v>3779744</v>
      </c>
      <c r="AZ3001" t="s">
        <v>4162</v>
      </c>
      <c r="BA3001" t="s"/>
      <c r="BB3001" t="n">
        <v>502016</v>
      </c>
      <c r="BC3001" t="n">
        <v>98.7919143063482</v>
      </c>
      <c r="BD3001" t="n">
        <v>8.04541945768802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95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4159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1388.89</v>
      </c>
      <c r="L3002" t="s">
        <v>77</v>
      </c>
      <c r="M3002" t="s"/>
      <c r="N3002" t="s">
        <v>4164</v>
      </c>
      <c r="O3002" t="s">
        <v>79</v>
      </c>
      <c r="P3002" t="s">
        <v>4159</v>
      </c>
      <c r="Q3002" t="s"/>
      <c r="R3002" t="s">
        <v>80</v>
      </c>
      <c r="S3002" t="s">
        <v>2635</v>
      </c>
      <c r="T3002" t="s">
        <v>82</v>
      </c>
      <c r="U3002" t="s">
        <v>83</v>
      </c>
      <c r="V3002" t="s">
        <v>84</v>
      </c>
      <c r="W3002" t="s">
        <v>85</v>
      </c>
      <c r="X3002" t="s"/>
      <c r="Y3002" t="s">
        <v>86</v>
      </c>
      <c r="Z3002">
        <f>HYPERLINK("https://hotelmonitor-cachepage.eclerx.com/savepage/tk_1544250170936852_sr_2150.html","info")</f>
        <v/>
      </c>
      <c r="AA3002" t="n">
        <v>-3779744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89</v>
      </c>
      <c r="AO3002" t="s">
        <v>285</v>
      </c>
      <c r="AP3002" t="n">
        <v>156</v>
      </c>
      <c r="AQ3002" t="s">
        <v>91</v>
      </c>
      <c r="AR3002" t="s">
        <v>71</v>
      </c>
      <c r="AS3002" t="s"/>
      <c r="AT3002" t="s">
        <v>93</v>
      </c>
      <c r="AU3002" t="s"/>
      <c r="AV3002" t="s"/>
      <c r="AW3002" t="s"/>
      <c r="AX3002" t="s"/>
      <c r="AY3002" t="n">
        <v>3779744</v>
      </c>
      <c r="AZ3002" t="s">
        <v>4162</v>
      </c>
      <c r="BA3002" t="s"/>
      <c r="BB3002" t="n">
        <v>502016</v>
      </c>
      <c r="BC3002" t="n">
        <v>98.7919143063482</v>
      </c>
      <c r="BD3002" t="n">
        <v>8.04541945768802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95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4159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2409.66</v>
      </c>
      <c r="L3003" t="s">
        <v>77</v>
      </c>
      <c r="M3003" t="s"/>
      <c r="N3003" t="s">
        <v>4167</v>
      </c>
      <c r="O3003" t="s">
        <v>79</v>
      </c>
      <c r="P3003" t="s">
        <v>4159</v>
      </c>
      <c r="Q3003" t="s"/>
      <c r="R3003" t="s">
        <v>80</v>
      </c>
      <c r="S3003" t="s">
        <v>4168</v>
      </c>
      <c r="T3003" t="s">
        <v>82</v>
      </c>
      <c r="U3003" t="s">
        <v>83</v>
      </c>
      <c r="V3003" t="s">
        <v>84</v>
      </c>
      <c r="W3003" t="s">
        <v>85</v>
      </c>
      <c r="X3003" t="s"/>
      <c r="Y3003" t="s">
        <v>86</v>
      </c>
      <c r="Z3003">
        <f>HYPERLINK("https://hotelmonitor-cachepage.eclerx.com/savepage/tk_1544250170936852_sr_2150.html","info")</f>
        <v/>
      </c>
      <c r="AA3003" t="n">
        <v>-3779744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89</v>
      </c>
      <c r="AO3003" t="s">
        <v>3560</v>
      </c>
      <c r="AP3003" t="n">
        <v>156</v>
      </c>
      <c r="AQ3003" t="s">
        <v>91</v>
      </c>
      <c r="AR3003" t="s">
        <v>71</v>
      </c>
      <c r="AS3003" t="s"/>
      <c r="AT3003" t="s">
        <v>93</v>
      </c>
      <c r="AU3003" t="s"/>
      <c r="AV3003" t="s"/>
      <c r="AW3003" t="s"/>
      <c r="AX3003" t="s"/>
      <c r="AY3003" t="n">
        <v>3779744</v>
      </c>
      <c r="AZ3003" t="s">
        <v>4162</v>
      </c>
      <c r="BA3003" t="s"/>
      <c r="BB3003" t="n">
        <v>502016</v>
      </c>
      <c r="BC3003" t="n">
        <v>98.7919143063482</v>
      </c>
      <c r="BD3003" t="n">
        <v>8.04541945768802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95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4159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2525.25</v>
      </c>
      <c r="L3004" t="s">
        <v>77</v>
      </c>
      <c r="M3004" t="s"/>
      <c r="N3004" t="s">
        <v>4167</v>
      </c>
      <c r="O3004" t="s">
        <v>79</v>
      </c>
      <c r="P3004" t="s">
        <v>4159</v>
      </c>
      <c r="Q3004" t="s"/>
      <c r="R3004" t="s">
        <v>80</v>
      </c>
      <c r="S3004" t="s">
        <v>3633</v>
      </c>
      <c r="T3004" t="s">
        <v>82</v>
      </c>
      <c r="U3004" t="s">
        <v>83</v>
      </c>
      <c r="V3004" t="s">
        <v>84</v>
      </c>
      <c r="W3004" t="s">
        <v>85</v>
      </c>
      <c r="X3004" t="s"/>
      <c r="Y3004" t="s">
        <v>86</v>
      </c>
      <c r="Z3004">
        <f>HYPERLINK("https://hotelmonitor-cachepage.eclerx.com/savepage/tk_1544250170936852_sr_2150.html","info")</f>
        <v/>
      </c>
      <c r="AA3004" t="n">
        <v>-3779744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156</v>
      </c>
      <c r="AQ3004" t="s">
        <v>91</v>
      </c>
      <c r="AR3004" t="s">
        <v>71</v>
      </c>
      <c r="AS3004" t="s"/>
      <c r="AT3004" t="s">
        <v>93</v>
      </c>
      <c r="AU3004" t="s"/>
      <c r="AV3004" t="s"/>
      <c r="AW3004" t="s"/>
      <c r="AX3004" t="s"/>
      <c r="AY3004" t="n">
        <v>3779744</v>
      </c>
      <c r="AZ3004" t="s">
        <v>4162</v>
      </c>
      <c r="BA3004" t="s"/>
      <c r="BB3004" t="n">
        <v>502016</v>
      </c>
      <c r="BC3004" t="n">
        <v>98.7919143063482</v>
      </c>
      <c r="BD3004" t="n">
        <v>8.04541945768802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95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4169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1512.72</v>
      </c>
      <c r="L3005" t="s">
        <v>77</v>
      </c>
      <c r="M3005" t="s"/>
      <c r="N3005" t="s">
        <v>1801</v>
      </c>
      <c r="O3005" t="s">
        <v>79</v>
      </c>
      <c r="P3005" t="s">
        <v>4169</v>
      </c>
      <c r="Q3005" t="s"/>
      <c r="R3005" t="s">
        <v>80</v>
      </c>
      <c r="S3005" t="s">
        <v>810</v>
      </c>
      <c r="T3005" t="s">
        <v>82</v>
      </c>
      <c r="U3005" t="s">
        <v>83</v>
      </c>
      <c r="V3005" t="s">
        <v>84</v>
      </c>
      <c r="W3005" t="s">
        <v>105</v>
      </c>
      <c r="X3005" t="s"/>
      <c r="Y3005" t="s">
        <v>86</v>
      </c>
      <c r="Z3005">
        <f>HYPERLINK("https://hotelmonitor-cachepage.eclerx.com/savepage/tk_15442506770423684_sr_2150.html","info")</f>
        <v/>
      </c>
      <c r="AA3005" t="n">
        <v>-3791880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353</v>
      </c>
      <c r="AQ3005" t="s">
        <v>91</v>
      </c>
      <c r="AR3005" t="s">
        <v>92</v>
      </c>
      <c r="AS3005" t="s"/>
      <c r="AT3005" t="s">
        <v>93</v>
      </c>
      <c r="AU3005" t="s"/>
      <c r="AV3005" t="s"/>
      <c r="AW3005" t="s"/>
      <c r="AX3005" t="s"/>
      <c r="AY3005" t="n">
        <v>3791880</v>
      </c>
      <c r="AZ3005" t="s">
        <v>4170</v>
      </c>
      <c r="BA3005" t="s"/>
      <c r="BB3005" t="n">
        <v>1766408</v>
      </c>
      <c r="BC3005" t="n">
        <v>98.80791306495669</v>
      </c>
      <c r="BD3005" t="n">
        <v>8.05124114673005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95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4171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401.99</v>
      </c>
      <c r="L3006" t="s">
        <v>77</v>
      </c>
      <c r="M3006" t="s"/>
      <c r="N3006" t="s">
        <v>4172</v>
      </c>
      <c r="O3006" t="s">
        <v>79</v>
      </c>
      <c r="P3006" t="s">
        <v>4171</v>
      </c>
      <c r="Q3006" t="s"/>
      <c r="R3006" t="s">
        <v>115</v>
      </c>
      <c r="S3006" t="s">
        <v>4173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>
        <f>HYPERLINK("https://hotelmonitor-cachepage.eclerx.com/savepage/tk_15442501436187446_sr_2150.html","info")</f>
        <v/>
      </c>
      <c r="AA3006" t="n">
        <v>-3791642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89</v>
      </c>
      <c r="AO3006" t="s">
        <v>4174</v>
      </c>
      <c r="AP3006" t="n">
        <v>138</v>
      </c>
      <c r="AQ3006" t="s">
        <v>91</v>
      </c>
      <c r="AR3006" t="s">
        <v>71</v>
      </c>
      <c r="AS3006" t="s"/>
      <c r="AT3006" t="s">
        <v>93</v>
      </c>
      <c r="AU3006" t="s"/>
      <c r="AV3006" t="s"/>
      <c r="AW3006" t="s"/>
      <c r="AX3006" t="s"/>
      <c r="AY3006" t="n">
        <v>3791642</v>
      </c>
      <c r="AZ3006" t="s">
        <v>4175</v>
      </c>
      <c r="BA3006" t="s"/>
      <c r="BB3006" t="n">
        <v>290896</v>
      </c>
      <c r="BC3006" t="n">
        <v>98.903796672821</v>
      </c>
      <c r="BD3006" t="n">
        <v>8.083663823871101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95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4171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429.29</v>
      </c>
      <c r="L3007" t="s">
        <v>77</v>
      </c>
      <c r="M3007" t="s"/>
      <c r="N3007" t="s">
        <v>4172</v>
      </c>
      <c r="O3007" t="s">
        <v>79</v>
      </c>
      <c r="P3007" t="s">
        <v>4171</v>
      </c>
      <c r="Q3007" t="s"/>
      <c r="R3007" t="s">
        <v>115</v>
      </c>
      <c r="S3007" t="s">
        <v>3745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>
        <f>HYPERLINK("https://hotelmonitor-cachepage.eclerx.com/savepage/tk_15442501436187446_sr_2150.html","info")</f>
        <v/>
      </c>
      <c r="AA3007" t="n">
        <v>-3791642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89</v>
      </c>
      <c r="AO3007" t="s">
        <v>310</v>
      </c>
      <c r="AP3007" t="n">
        <v>138</v>
      </c>
      <c r="AQ3007" t="s">
        <v>91</v>
      </c>
      <c r="AR3007" t="s">
        <v>71</v>
      </c>
      <c r="AS3007" t="s"/>
      <c r="AT3007" t="s">
        <v>93</v>
      </c>
      <c r="AU3007" t="s"/>
      <c r="AV3007" t="s"/>
      <c r="AW3007" t="s"/>
      <c r="AX3007" t="s"/>
      <c r="AY3007" t="n">
        <v>3791642</v>
      </c>
      <c r="AZ3007" t="s">
        <v>4175</v>
      </c>
      <c r="BA3007" t="s"/>
      <c r="BB3007" t="n">
        <v>290896</v>
      </c>
      <c r="BC3007" t="n">
        <v>98.903796672821</v>
      </c>
      <c r="BD3007" t="n">
        <v>8.083663823871101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95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4171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473.99</v>
      </c>
      <c r="L3008" t="s">
        <v>77</v>
      </c>
      <c r="M3008" t="s"/>
      <c r="N3008" t="s">
        <v>699</v>
      </c>
      <c r="O3008" t="s">
        <v>79</v>
      </c>
      <c r="P3008" t="s">
        <v>4171</v>
      </c>
      <c r="Q3008" t="s"/>
      <c r="R3008" t="s">
        <v>115</v>
      </c>
      <c r="S3008" t="s">
        <v>4176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HYPERLINK("https://hotelmonitor-cachepage.eclerx.com/savepage/tk_15442501436187446_sr_2150.html","info")</f>
        <v/>
      </c>
      <c r="AA3008" t="n">
        <v>-3791642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89</v>
      </c>
      <c r="AO3008" t="s">
        <v>4177</v>
      </c>
      <c r="AP3008" t="n">
        <v>138</v>
      </c>
      <c r="AQ3008" t="s">
        <v>91</v>
      </c>
      <c r="AR3008" t="s">
        <v>71</v>
      </c>
      <c r="AS3008" t="s"/>
      <c r="AT3008" t="s">
        <v>93</v>
      </c>
      <c r="AU3008" t="s"/>
      <c r="AV3008" t="s"/>
      <c r="AW3008" t="s"/>
      <c r="AX3008" t="s"/>
      <c r="AY3008" t="n">
        <v>3791642</v>
      </c>
      <c r="AZ3008" t="s">
        <v>4175</v>
      </c>
      <c r="BA3008" t="s"/>
      <c r="BB3008" t="n">
        <v>290896</v>
      </c>
      <c r="BC3008" t="n">
        <v>98.903796672821</v>
      </c>
      <c r="BD3008" t="n">
        <v>8.083663823871101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95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4171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500.84</v>
      </c>
      <c r="L3009" t="s">
        <v>77</v>
      </c>
      <c r="M3009" t="s"/>
      <c r="N3009" t="s">
        <v>699</v>
      </c>
      <c r="O3009" t="s">
        <v>79</v>
      </c>
      <c r="P3009" t="s">
        <v>4171</v>
      </c>
      <c r="Q3009" t="s"/>
      <c r="R3009" t="s">
        <v>115</v>
      </c>
      <c r="S3009" t="s">
        <v>3509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HYPERLINK("https://hotelmonitor-cachepage.eclerx.com/savepage/tk_15442501436187446_sr_2150.html","info")</f>
        <v/>
      </c>
      <c r="AA3009" t="n">
        <v>-3791642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89</v>
      </c>
      <c r="AO3009" t="s">
        <v>310</v>
      </c>
      <c r="AP3009" t="n">
        <v>138</v>
      </c>
      <c r="AQ3009" t="s">
        <v>91</v>
      </c>
      <c r="AR3009" t="s">
        <v>71</v>
      </c>
      <c r="AS3009" t="s"/>
      <c r="AT3009" t="s">
        <v>93</v>
      </c>
      <c r="AU3009" t="s"/>
      <c r="AV3009" t="s"/>
      <c r="AW3009" t="s"/>
      <c r="AX3009" t="s"/>
      <c r="AY3009" t="n">
        <v>3791642</v>
      </c>
      <c r="AZ3009" t="s">
        <v>4175</v>
      </c>
      <c r="BA3009" t="s"/>
      <c r="BB3009" t="n">
        <v>290896</v>
      </c>
      <c r="BC3009" t="n">
        <v>98.903796672821</v>
      </c>
      <c r="BD3009" t="n">
        <v>8.083663823871101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95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4178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1415.99</v>
      </c>
      <c r="L3010" t="s">
        <v>77</v>
      </c>
      <c r="M3010" t="s"/>
      <c r="N3010" t="s">
        <v>4179</v>
      </c>
      <c r="O3010" t="s">
        <v>79</v>
      </c>
      <c r="P3010" t="s">
        <v>4178</v>
      </c>
      <c r="Q3010" t="s"/>
      <c r="R3010" t="s">
        <v>237</v>
      </c>
      <c r="S3010" t="s">
        <v>4180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HYPERLINK("https://hotelmonitor-cachepage.eclerx.com/savepage/tk_15442501719998233_sr_2150.html","info")</f>
        <v/>
      </c>
      <c r="AA3010" t="n">
        <v>-6713397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89</v>
      </c>
      <c r="AO3010" t="s">
        <v>1488</v>
      </c>
      <c r="AP3010" t="n">
        <v>157</v>
      </c>
      <c r="AQ3010" t="s">
        <v>91</v>
      </c>
      <c r="AR3010" t="s">
        <v>71</v>
      </c>
      <c r="AS3010" t="s"/>
      <c r="AT3010" t="s">
        <v>93</v>
      </c>
      <c r="AU3010" t="s"/>
      <c r="AV3010" t="s"/>
      <c r="AW3010" t="s"/>
      <c r="AX3010" t="s"/>
      <c r="AY3010" t="n">
        <v>6713397</v>
      </c>
      <c r="AZ3010" t="s">
        <v>4181</v>
      </c>
      <c r="BA3010" t="s"/>
      <c r="BB3010" t="n">
        <v>276480</v>
      </c>
      <c r="BC3010" t="n">
        <v>98.82285308837891</v>
      </c>
      <c r="BD3010" t="n">
        <v>8.032490730285639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95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4178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1515.15</v>
      </c>
      <c r="L3011" t="s">
        <v>77</v>
      </c>
      <c r="M3011" t="s"/>
      <c r="N3011" t="s">
        <v>4179</v>
      </c>
      <c r="O3011" t="s">
        <v>79</v>
      </c>
      <c r="P3011" t="s">
        <v>4178</v>
      </c>
      <c r="Q3011" t="s"/>
      <c r="R3011" t="s">
        <v>237</v>
      </c>
      <c r="S3011" t="s">
        <v>527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HYPERLINK("https://hotelmonitor-cachepage.eclerx.com/savepage/tk_15442501719998233_sr_2150.html","info")</f>
        <v/>
      </c>
      <c r="AA3011" t="n">
        <v>-6713397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157</v>
      </c>
      <c r="AQ3011" t="s">
        <v>91</v>
      </c>
      <c r="AR3011" t="s">
        <v>71</v>
      </c>
      <c r="AS3011" t="s"/>
      <c r="AT3011" t="s">
        <v>93</v>
      </c>
      <c r="AU3011" t="s"/>
      <c r="AV3011" t="s"/>
      <c r="AW3011" t="s"/>
      <c r="AX3011" t="s"/>
      <c r="AY3011" t="n">
        <v>6713397</v>
      </c>
      <c r="AZ3011" t="s">
        <v>4181</v>
      </c>
      <c r="BA3011" t="s"/>
      <c r="BB3011" t="n">
        <v>276480</v>
      </c>
      <c r="BC3011" t="n">
        <v>98.82285308837891</v>
      </c>
      <c r="BD3011" t="n">
        <v>8.032490730285639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95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4178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1415.99</v>
      </c>
      <c r="L3012" t="s">
        <v>77</v>
      </c>
      <c r="M3012" t="s"/>
      <c r="N3012" t="s">
        <v>4182</v>
      </c>
      <c r="O3012" t="s">
        <v>79</v>
      </c>
      <c r="P3012" t="s">
        <v>4178</v>
      </c>
      <c r="Q3012" t="s"/>
      <c r="R3012" t="s">
        <v>237</v>
      </c>
      <c r="S3012" t="s">
        <v>4180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>
        <f>HYPERLINK("https://hotelmonitor-cachepage.eclerx.com/savepage/tk_15442501719998233_sr_2150.html","info")</f>
        <v/>
      </c>
      <c r="AA3012" t="n">
        <v>-6713397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89</v>
      </c>
      <c r="AO3012" t="s">
        <v>1488</v>
      </c>
      <c r="AP3012" t="n">
        <v>157</v>
      </c>
      <c r="AQ3012" t="s">
        <v>91</v>
      </c>
      <c r="AR3012" t="s">
        <v>71</v>
      </c>
      <c r="AS3012" t="s"/>
      <c r="AT3012" t="s">
        <v>93</v>
      </c>
      <c r="AU3012" t="s"/>
      <c r="AV3012" t="s"/>
      <c r="AW3012" t="s"/>
      <c r="AX3012" t="s"/>
      <c r="AY3012" t="n">
        <v>6713397</v>
      </c>
      <c r="AZ3012" t="s">
        <v>4181</v>
      </c>
      <c r="BA3012" t="s"/>
      <c r="BB3012" t="n">
        <v>276480</v>
      </c>
      <c r="BC3012" t="n">
        <v>98.82285308837891</v>
      </c>
      <c r="BD3012" t="n">
        <v>8.032490730285639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95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4178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1515.15</v>
      </c>
      <c r="L3013" t="s">
        <v>77</v>
      </c>
      <c r="M3013" t="s"/>
      <c r="N3013" t="s">
        <v>4182</v>
      </c>
      <c r="O3013" t="s">
        <v>79</v>
      </c>
      <c r="P3013" t="s">
        <v>4178</v>
      </c>
      <c r="Q3013" t="s"/>
      <c r="R3013" t="s">
        <v>237</v>
      </c>
      <c r="S3013" t="s">
        <v>527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>
        <f>HYPERLINK("https://hotelmonitor-cachepage.eclerx.com/savepage/tk_15442501719998233_sr_2150.html","info")</f>
        <v/>
      </c>
      <c r="AA3013" t="n">
        <v>-6713397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157</v>
      </c>
      <c r="AQ3013" t="s">
        <v>91</v>
      </c>
      <c r="AR3013" t="s">
        <v>71</v>
      </c>
      <c r="AS3013" t="s"/>
      <c r="AT3013" t="s">
        <v>93</v>
      </c>
      <c r="AU3013" t="s"/>
      <c r="AV3013" t="s"/>
      <c r="AW3013" t="s"/>
      <c r="AX3013" t="s"/>
      <c r="AY3013" t="n">
        <v>6713397</v>
      </c>
      <c r="AZ3013" t="s">
        <v>4181</v>
      </c>
      <c r="BA3013" t="s"/>
      <c r="BB3013" t="n">
        <v>276480</v>
      </c>
      <c r="BC3013" t="n">
        <v>98.82285308837891</v>
      </c>
      <c r="BD3013" t="n">
        <v>8.032490730285639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95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4178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1573.32</v>
      </c>
      <c r="L3014" t="s">
        <v>77</v>
      </c>
      <c r="M3014" t="s"/>
      <c r="N3014" t="s">
        <v>1783</v>
      </c>
      <c r="O3014" t="s">
        <v>79</v>
      </c>
      <c r="P3014" t="s">
        <v>4178</v>
      </c>
      <c r="Q3014" t="s"/>
      <c r="R3014" t="s">
        <v>237</v>
      </c>
      <c r="S3014" t="s">
        <v>4183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HYPERLINK("https://hotelmonitor-cachepage.eclerx.com/savepage/tk_15442501719998233_sr_2150.html","info")</f>
        <v/>
      </c>
      <c r="AA3014" t="n">
        <v>-6713397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89</v>
      </c>
      <c r="AO3014" t="s">
        <v>4184</v>
      </c>
      <c r="AP3014" t="n">
        <v>157</v>
      </c>
      <c r="AQ3014" t="s">
        <v>91</v>
      </c>
      <c r="AR3014" t="s">
        <v>71</v>
      </c>
      <c r="AS3014" t="s"/>
      <c r="AT3014" t="s">
        <v>93</v>
      </c>
      <c r="AU3014" t="s"/>
      <c r="AV3014" t="s"/>
      <c r="AW3014" t="s"/>
      <c r="AX3014" t="s"/>
      <c r="AY3014" t="n">
        <v>6713397</v>
      </c>
      <c r="AZ3014" t="s">
        <v>4181</v>
      </c>
      <c r="BA3014" t="s"/>
      <c r="BB3014" t="n">
        <v>276480</v>
      </c>
      <c r="BC3014" t="n">
        <v>98.82285308837891</v>
      </c>
      <c r="BD3014" t="n">
        <v>8.032490730285639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95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4178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1683.5</v>
      </c>
      <c r="L3015" t="s">
        <v>77</v>
      </c>
      <c r="M3015" t="s"/>
      <c r="N3015" t="s">
        <v>1783</v>
      </c>
      <c r="O3015" t="s">
        <v>79</v>
      </c>
      <c r="P3015" t="s">
        <v>4178</v>
      </c>
      <c r="Q3015" t="s"/>
      <c r="R3015" t="s">
        <v>237</v>
      </c>
      <c r="S3015" t="s">
        <v>813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HYPERLINK("https://hotelmonitor-cachepage.eclerx.com/savepage/tk_15442501719998233_sr_2150.html","info")</f>
        <v/>
      </c>
      <c r="AA3015" t="n">
        <v>-6713397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157</v>
      </c>
      <c r="AQ3015" t="s">
        <v>91</v>
      </c>
      <c r="AR3015" t="s">
        <v>71</v>
      </c>
      <c r="AS3015" t="s"/>
      <c r="AT3015" t="s">
        <v>93</v>
      </c>
      <c r="AU3015" t="s"/>
      <c r="AV3015" t="s"/>
      <c r="AW3015" t="s"/>
      <c r="AX3015" t="s"/>
      <c r="AY3015" t="n">
        <v>6713397</v>
      </c>
      <c r="AZ3015" t="s">
        <v>4181</v>
      </c>
      <c r="BA3015" t="s"/>
      <c r="BB3015" t="n">
        <v>276480</v>
      </c>
      <c r="BC3015" t="n">
        <v>98.82285308837891</v>
      </c>
      <c r="BD3015" t="n">
        <v>8.032490730285639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95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4185</v>
      </c>
      <c r="F3016" t="n">
        <v>545188</v>
      </c>
      <c r="G3016" t="s">
        <v>74</v>
      </c>
      <c r="H3016" t="s">
        <v>75</v>
      </c>
      <c r="I3016" t="s"/>
      <c r="J3016" t="s">
        <v>76</v>
      </c>
      <c r="K3016" t="n">
        <v>1562.27</v>
      </c>
      <c r="L3016" t="s">
        <v>77</v>
      </c>
      <c r="M3016" t="s"/>
      <c r="N3016" t="s">
        <v>1641</v>
      </c>
      <c r="O3016" t="s">
        <v>79</v>
      </c>
      <c r="P3016" t="s">
        <v>4185</v>
      </c>
      <c r="Q3016" t="s"/>
      <c r="R3016" t="s">
        <v>148</v>
      </c>
      <c r="S3016" t="s">
        <v>4186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>
        <f>HYPERLINK("https://hotelmonitor-cachepage.eclerx.com/savepage/tk_15442503311523693_sr_2150.html","info")</f>
        <v/>
      </c>
      <c r="AA3016" t="n">
        <v>60702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89</v>
      </c>
      <c r="AO3016" t="s">
        <v>4187</v>
      </c>
      <c r="AP3016" t="n">
        <v>216</v>
      </c>
      <c r="AQ3016" t="s">
        <v>91</v>
      </c>
      <c r="AR3016" t="s">
        <v>71</v>
      </c>
      <c r="AS3016" t="s"/>
      <c r="AT3016" t="s">
        <v>93</v>
      </c>
      <c r="AU3016" t="s"/>
      <c r="AV3016" t="s"/>
      <c r="AW3016" t="s"/>
      <c r="AX3016" t="s"/>
      <c r="AY3016" t="n">
        <v>754706</v>
      </c>
      <c r="AZ3016" t="s">
        <v>4188</v>
      </c>
      <c r="BA3016" t="s"/>
      <c r="BB3016" t="n">
        <v>10828</v>
      </c>
      <c r="BC3016" t="n">
        <v>98.91854167</v>
      </c>
      <c r="BD3016" t="n">
        <v>8.081675000000001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95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4185</v>
      </c>
      <c r="F3017" t="n">
        <v>545188</v>
      </c>
      <c r="G3017" t="s">
        <v>74</v>
      </c>
      <c r="H3017" t="s">
        <v>75</v>
      </c>
      <c r="I3017" t="s"/>
      <c r="J3017" t="s">
        <v>76</v>
      </c>
      <c r="K3017" t="n">
        <v>1562.27</v>
      </c>
      <c r="L3017" t="s">
        <v>77</v>
      </c>
      <c r="M3017" t="s"/>
      <c r="N3017" t="s">
        <v>1641</v>
      </c>
      <c r="O3017" t="s">
        <v>79</v>
      </c>
      <c r="P3017" t="s">
        <v>4185</v>
      </c>
      <c r="Q3017" t="s"/>
      <c r="R3017" t="s">
        <v>148</v>
      </c>
      <c r="S3017" t="s">
        <v>4186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>
        <f>HYPERLINK("https://hotelmonitor-cachepage.eclerx.com/savepage/tk_15442503311523693_sr_2150.html","info")</f>
        <v/>
      </c>
      <c r="AA3017" t="n">
        <v>60702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89</v>
      </c>
      <c r="AO3017" t="s">
        <v>4187</v>
      </c>
      <c r="AP3017" t="n">
        <v>216</v>
      </c>
      <c r="AQ3017" t="s">
        <v>91</v>
      </c>
      <c r="AR3017" t="s">
        <v>261</v>
      </c>
      <c r="AS3017" t="s"/>
      <c r="AT3017" t="s">
        <v>93</v>
      </c>
      <c r="AU3017" t="s"/>
      <c r="AV3017" t="s"/>
      <c r="AW3017" t="s"/>
      <c r="AX3017" t="s"/>
      <c r="AY3017" t="n">
        <v>754706</v>
      </c>
      <c r="AZ3017" t="s">
        <v>4188</v>
      </c>
      <c r="BA3017" t="s"/>
      <c r="BB3017" t="n">
        <v>10828</v>
      </c>
      <c r="BC3017" t="n">
        <v>98.91854167</v>
      </c>
      <c r="BD3017" t="n">
        <v>8.081675000000001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95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4185</v>
      </c>
      <c r="F3018" t="n">
        <v>545188</v>
      </c>
      <c r="G3018" t="s">
        <v>74</v>
      </c>
      <c r="H3018" t="s">
        <v>75</v>
      </c>
      <c r="I3018" t="s"/>
      <c r="J3018" t="s">
        <v>76</v>
      </c>
      <c r="K3018" t="n">
        <v>1857.7</v>
      </c>
      <c r="L3018" t="s">
        <v>77</v>
      </c>
      <c r="M3018" t="s"/>
      <c r="N3018" t="s">
        <v>1641</v>
      </c>
      <c r="O3018" t="s">
        <v>79</v>
      </c>
      <c r="P3018" t="s">
        <v>4185</v>
      </c>
      <c r="Q3018" t="s"/>
      <c r="R3018" t="s">
        <v>148</v>
      </c>
      <c r="S3018" t="s">
        <v>4189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HYPERLINK("https://hotelmonitor-cachepage.eclerx.com/savepage/tk_15442503311523693_sr_2150.html","info")</f>
        <v/>
      </c>
      <c r="AA3018" t="n">
        <v>60702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89</v>
      </c>
      <c r="AO3018" t="s">
        <v>3560</v>
      </c>
      <c r="AP3018" t="n">
        <v>216</v>
      </c>
      <c r="AQ3018" t="s">
        <v>91</v>
      </c>
      <c r="AR3018" t="s">
        <v>71</v>
      </c>
      <c r="AS3018" t="s"/>
      <c r="AT3018" t="s">
        <v>93</v>
      </c>
      <c r="AU3018" t="s"/>
      <c r="AV3018" t="s"/>
      <c r="AW3018" t="s"/>
      <c r="AX3018" t="s"/>
      <c r="AY3018" t="n">
        <v>754706</v>
      </c>
      <c r="AZ3018" t="s">
        <v>4188</v>
      </c>
      <c r="BA3018" t="s"/>
      <c r="BB3018" t="n">
        <v>10828</v>
      </c>
      <c r="BC3018" t="n">
        <v>98.91854167</v>
      </c>
      <c r="BD3018" t="n">
        <v>8.081675000000001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95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4185</v>
      </c>
      <c r="F3019" t="n">
        <v>545188</v>
      </c>
      <c r="G3019" t="s">
        <v>74</v>
      </c>
      <c r="H3019" t="s">
        <v>75</v>
      </c>
      <c r="I3019" t="s"/>
      <c r="J3019" t="s">
        <v>76</v>
      </c>
      <c r="K3019" t="n">
        <v>1857.7</v>
      </c>
      <c r="L3019" t="s">
        <v>77</v>
      </c>
      <c r="M3019" t="s"/>
      <c r="N3019" t="s">
        <v>1641</v>
      </c>
      <c r="O3019" t="s">
        <v>79</v>
      </c>
      <c r="P3019" t="s">
        <v>4185</v>
      </c>
      <c r="Q3019" t="s"/>
      <c r="R3019" t="s">
        <v>148</v>
      </c>
      <c r="S3019" t="s">
        <v>4189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HYPERLINK("https://hotelmonitor-cachepage.eclerx.com/savepage/tk_15442503311523693_sr_2150.html","info")</f>
        <v/>
      </c>
      <c r="AA3019" t="n">
        <v>60702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89</v>
      </c>
      <c r="AO3019" t="s">
        <v>3560</v>
      </c>
      <c r="AP3019" t="n">
        <v>216</v>
      </c>
      <c r="AQ3019" t="s">
        <v>91</v>
      </c>
      <c r="AR3019" t="s">
        <v>261</v>
      </c>
      <c r="AS3019" t="s"/>
      <c r="AT3019" t="s">
        <v>93</v>
      </c>
      <c r="AU3019" t="s"/>
      <c r="AV3019" t="s"/>
      <c r="AW3019" t="s"/>
      <c r="AX3019" t="s"/>
      <c r="AY3019" t="n">
        <v>754706</v>
      </c>
      <c r="AZ3019" t="s">
        <v>4188</v>
      </c>
      <c r="BA3019" t="s"/>
      <c r="BB3019" t="n">
        <v>10828</v>
      </c>
      <c r="BC3019" t="n">
        <v>98.91854167</v>
      </c>
      <c r="BD3019" t="n">
        <v>8.081675000000001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95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4185</v>
      </c>
      <c r="F3020" t="n">
        <v>545188</v>
      </c>
      <c r="G3020" t="s">
        <v>74</v>
      </c>
      <c r="H3020" t="s">
        <v>75</v>
      </c>
      <c r="I3020" t="s"/>
      <c r="J3020" t="s">
        <v>76</v>
      </c>
      <c r="K3020" t="n">
        <v>1865.42</v>
      </c>
      <c r="L3020" t="s">
        <v>77</v>
      </c>
      <c r="M3020" t="s"/>
      <c r="N3020" t="s">
        <v>4190</v>
      </c>
      <c r="O3020" t="s">
        <v>79</v>
      </c>
      <c r="P3020" t="s">
        <v>4185</v>
      </c>
      <c r="Q3020" t="s"/>
      <c r="R3020" t="s">
        <v>148</v>
      </c>
      <c r="S3020" t="s">
        <v>4191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>
        <f>HYPERLINK("https://hotelmonitor-cachepage.eclerx.com/savepage/tk_15442503311523693_sr_2150.html","info")</f>
        <v/>
      </c>
      <c r="AA3020" t="n">
        <v>60702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216</v>
      </c>
      <c r="AQ3020" t="s">
        <v>91</v>
      </c>
      <c r="AR3020" t="s">
        <v>92</v>
      </c>
      <c r="AS3020" t="s"/>
      <c r="AT3020" t="s">
        <v>93</v>
      </c>
      <c r="AU3020" t="s"/>
      <c r="AV3020" t="s"/>
      <c r="AW3020" t="s"/>
      <c r="AX3020" t="s"/>
      <c r="AY3020" t="n">
        <v>754706</v>
      </c>
      <c r="AZ3020" t="s">
        <v>4188</v>
      </c>
      <c r="BA3020" t="s"/>
      <c r="BB3020" t="n">
        <v>10828</v>
      </c>
      <c r="BC3020" t="n">
        <v>98.91854167</v>
      </c>
      <c r="BD3020" t="n">
        <v>8.081675000000001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95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4185</v>
      </c>
      <c r="F3021" t="n">
        <v>545188</v>
      </c>
      <c r="G3021" t="s">
        <v>74</v>
      </c>
      <c r="H3021" t="s">
        <v>75</v>
      </c>
      <c r="I3021" t="s"/>
      <c r="J3021" t="s">
        <v>76</v>
      </c>
      <c r="K3021" t="n">
        <v>2105.19</v>
      </c>
      <c r="L3021" t="s">
        <v>77</v>
      </c>
      <c r="M3021" t="s"/>
      <c r="N3021" t="s">
        <v>1641</v>
      </c>
      <c r="O3021" t="s">
        <v>79</v>
      </c>
      <c r="P3021" t="s">
        <v>4185</v>
      </c>
      <c r="Q3021" t="s"/>
      <c r="R3021" t="s">
        <v>148</v>
      </c>
      <c r="S3021" t="s">
        <v>4192</v>
      </c>
      <c r="T3021" t="s">
        <v>82</v>
      </c>
      <c r="U3021" t="s">
        <v>83</v>
      </c>
      <c r="V3021" t="s">
        <v>84</v>
      </c>
      <c r="W3021" t="s">
        <v>105</v>
      </c>
      <c r="X3021" t="s"/>
      <c r="Y3021" t="s">
        <v>86</v>
      </c>
      <c r="Z3021">
        <f>HYPERLINK("https://hotelmonitor-cachepage.eclerx.com/savepage/tk_15442503311523693_sr_2150.html","info")</f>
        <v/>
      </c>
      <c r="AA3021" t="n">
        <v>60702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89</v>
      </c>
      <c r="AO3021" t="s">
        <v>4193</v>
      </c>
      <c r="AP3021" t="n">
        <v>216</v>
      </c>
      <c r="AQ3021" t="s">
        <v>91</v>
      </c>
      <c r="AR3021" t="s">
        <v>71</v>
      </c>
      <c r="AS3021" t="s"/>
      <c r="AT3021" t="s">
        <v>93</v>
      </c>
      <c r="AU3021" t="s"/>
      <c r="AV3021" t="s"/>
      <c r="AW3021" t="s"/>
      <c r="AX3021" t="s"/>
      <c r="AY3021" t="n">
        <v>754706</v>
      </c>
      <c r="AZ3021" t="s">
        <v>4188</v>
      </c>
      <c r="BA3021" t="s"/>
      <c r="BB3021" t="n">
        <v>10828</v>
      </c>
      <c r="BC3021" t="n">
        <v>98.91854167</v>
      </c>
      <c r="BD3021" t="n">
        <v>8.081675000000001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95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4185</v>
      </c>
      <c r="F3022" t="n">
        <v>545188</v>
      </c>
      <c r="G3022" t="s">
        <v>74</v>
      </c>
      <c r="H3022" t="s">
        <v>75</v>
      </c>
      <c r="I3022" t="s"/>
      <c r="J3022" t="s">
        <v>76</v>
      </c>
      <c r="K3022" t="n">
        <v>2105.19</v>
      </c>
      <c r="L3022" t="s">
        <v>77</v>
      </c>
      <c r="M3022" t="s"/>
      <c r="N3022" t="s">
        <v>1641</v>
      </c>
      <c r="O3022" t="s">
        <v>79</v>
      </c>
      <c r="P3022" t="s">
        <v>4185</v>
      </c>
      <c r="Q3022" t="s"/>
      <c r="R3022" t="s">
        <v>148</v>
      </c>
      <c r="S3022" t="s">
        <v>4192</v>
      </c>
      <c r="T3022" t="s">
        <v>82</v>
      </c>
      <c r="U3022" t="s">
        <v>83</v>
      </c>
      <c r="V3022" t="s">
        <v>84</v>
      </c>
      <c r="W3022" t="s">
        <v>105</v>
      </c>
      <c r="X3022" t="s"/>
      <c r="Y3022" t="s">
        <v>86</v>
      </c>
      <c r="Z3022">
        <f>HYPERLINK("https://hotelmonitor-cachepage.eclerx.com/savepage/tk_15442503311523693_sr_2150.html","info")</f>
        <v/>
      </c>
      <c r="AA3022" t="n">
        <v>60702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89</v>
      </c>
      <c r="AO3022" t="s">
        <v>4193</v>
      </c>
      <c r="AP3022" t="n">
        <v>216</v>
      </c>
      <c r="AQ3022" t="s">
        <v>91</v>
      </c>
      <c r="AR3022" t="s">
        <v>261</v>
      </c>
      <c r="AS3022" t="s"/>
      <c r="AT3022" t="s">
        <v>93</v>
      </c>
      <c r="AU3022" t="s"/>
      <c r="AV3022" t="s"/>
      <c r="AW3022" t="s"/>
      <c r="AX3022" t="s"/>
      <c r="AY3022" t="n">
        <v>754706</v>
      </c>
      <c r="AZ3022" t="s">
        <v>4188</v>
      </c>
      <c r="BA3022" t="s"/>
      <c r="BB3022" t="n">
        <v>10828</v>
      </c>
      <c r="BC3022" t="n">
        <v>98.91854167</v>
      </c>
      <c r="BD3022" t="n">
        <v>8.081675000000001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95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4185</v>
      </c>
      <c r="F3023" t="n">
        <v>545188</v>
      </c>
      <c r="G3023" t="s">
        <v>74</v>
      </c>
      <c r="H3023" t="s">
        <v>75</v>
      </c>
      <c r="I3023" t="s"/>
      <c r="J3023" t="s">
        <v>76</v>
      </c>
      <c r="K3023" t="n">
        <v>2185.21</v>
      </c>
      <c r="L3023" t="s">
        <v>77</v>
      </c>
      <c r="M3023" t="s"/>
      <c r="N3023" t="s">
        <v>1676</v>
      </c>
      <c r="O3023" t="s">
        <v>79</v>
      </c>
      <c r="P3023" t="s">
        <v>4185</v>
      </c>
      <c r="Q3023" t="s"/>
      <c r="R3023" t="s">
        <v>148</v>
      </c>
      <c r="S3023" t="s">
        <v>4194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>
        <f>HYPERLINK("https://hotelmonitor-cachepage.eclerx.com/savepage/tk_15442503311523693_sr_2150.html","info")</f>
        <v/>
      </c>
      <c r="AA3023" t="n">
        <v>60702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89</v>
      </c>
      <c r="AO3023" t="s">
        <v>4195</v>
      </c>
      <c r="AP3023" t="n">
        <v>216</v>
      </c>
      <c r="AQ3023" t="s">
        <v>91</v>
      </c>
      <c r="AR3023" t="s">
        <v>71</v>
      </c>
      <c r="AS3023" t="s"/>
      <c r="AT3023" t="s">
        <v>93</v>
      </c>
      <c r="AU3023" t="s"/>
      <c r="AV3023" t="s"/>
      <c r="AW3023" t="s"/>
      <c r="AX3023" t="s"/>
      <c r="AY3023" t="n">
        <v>754706</v>
      </c>
      <c r="AZ3023" t="s">
        <v>4188</v>
      </c>
      <c r="BA3023" t="s"/>
      <c r="BB3023" t="n">
        <v>10828</v>
      </c>
      <c r="BC3023" t="n">
        <v>98.91854167</v>
      </c>
      <c r="BD3023" t="n">
        <v>8.081675000000001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95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4185</v>
      </c>
      <c r="F3024" t="n">
        <v>545188</v>
      </c>
      <c r="G3024" t="s">
        <v>74</v>
      </c>
      <c r="H3024" t="s">
        <v>75</v>
      </c>
      <c r="I3024" t="s"/>
      <c r="J3024" t="s">
        <v>76</v>
      </c>
      <c r="K3024" t="n">
        <v>2185.21</v>
      </c>
      <c r="L3024" t="s">
        <v>77</v>
      </c>
      <c r="M3024" t="s"/>
      <c r="N3024" t="s">
        <v>1676</v>
      </c>
      <c r="O3024" t="s">
        <v>79</v>
      </c>
      <c r="P3024" t="s">
        <v>4185</v>
      </c>
      <c r="Q3024" t="s"/>
      <c r="R3024" t="s">
        <v>148</v>
      </c>
      <c r="S3024" t="s">
        <v>4194</v>
      </c>
      <c r="T3024" t="s">
        <v>82</v>
      </c>
      <c r="U3024" t="s">
        <v>83</v>
      </c>
      <c r="V3024" t="s">
        <v>84</v>
      </c>
      <c r="W3024" t="s">
        <v>85</v>
      </c>
      <c r="X3024" t="s"/>
      <c r="Y3024" t="s">
        <v>86</v>
      </c>
      <c r="Z3024">
        <f>HYPERLINK("https://hotelmonitor-cachepage.eclerx.com/savepage/tk_15442503311523693_sr_2150.html","info")</f>
        <v/>
      </c>
      <c r="AA3024" t="n">
        <v>60702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89</v>
      </c>
      <c r="AO3024" t="s">
        <v>4195</v>
      </c>
      <c r="AP3024" t="n">
        <v>216</v>
      </c>
      <c r="AQ3024" t="s">
        <v>91</v>
      </c>
      <c r="AR3024" t="s">
        <v>261</v>
      </c>
      <c r="AS3024" t="s"/>
      <c r="AT3024" t="s">
        <v>93</v>
      </c>
      <c r="AU3024" t="s"/>
      <c r="AV3024" t="s"/>
      <c r="AW3024" t="s"/>
      <c r="AX3024" t="s"/>
      <c r="AY3024" t="n">
        <v>754706</v>
      </c>
      <c r="AZ3024" t="s">
        <v>4188</v>
      </c>
      <c r="BA3024" t="s"/>
      <c r="BB3024" t="n">
        <v>10828</v>
      </c>
      <c r="BC3024" t="n">
        <v>98.91854167</v>
      </c>
      <c r="BD3024" t="n">
        <v>8.081675000000001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95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4185</v>
      </c>
      <c r="F3025" t="n">
        <v>545188</v>
      </c>
      <c r="G3025" t="s">
        <v>74</v>
      </c>
      <c r="H3025" t="s">
        <v>75</v>
      </c>
      <c r="I3025" t="s"/>
      <c r="J3025" t="s">
        <v>76</v>
      </c>
      <c r="K3025" t="n">
        <v>2194.6</v>
      </c>
      <c r="L3025" t="s">
        <v>77</v>
      </c>
      <c r="M3025" t="s"/>
      <c r="N3025" t="s">
        <v>4190</v>
      </c>
      <c r="O3025" t="s">
        <v>79</v>
      </c>
      <c r="P3025" t="s">
        <v>4185</v>
      </c>
      <c r="Q3025" t="s"/>
      <c r="R3025" t="s">
        <v>148</v>
      </c>
      <c r="S3025" t="s">
        <v>4196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HYPERLINK("https://hotelmonitor-cachepage.eclerx.com/savepage/tk_15442503311523693_sr_2150.html","info")</f>
        <v/>
      </c>
      <c r="AA3025" t="n">
        <v>60702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216</v>
      </c>
      <c r="AQ3025" t="s">
        <v>91</v>
      </c>
      <c r="AR3025" t="s">
        <v>92</v>
      </c>
      <c r="AS3025" t="s"/>
      <c r="AT3025" t="s">
        <v>93</v>
      </c>
      <c r="AU3025" t="s"/>
      <c r="AV3025" t="s"/>
      <c r="AW3025" t="s"/>
      <c r="AX3025" t="s"/>
      <c r="AY3025" t="n">
        <v>754706</v>
      </c>
      <c r="AZ3025" t="s">
        <v>4188</v>
      </c>
      <c r="BA3025" t="s"/>
      <c r="BB3025" t="n">
        <v>10828</v>
      </c>
      <c r="BC3025" t="n">
        <v>98.91854167</v>
      </c>
      <c r="BD3025" t="n">
        <v>8.081675000000001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95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4185</v>
      </c>
      <c r="F3026" t="n">
        <v>545188</v>
      </c>
      <c r="G3026" t="s">
        <v>74</v>
      </c>
      <c r="H3026" t="s">
        <v>75</v>
      </c>
      <c r="I3026" t="s"/>
      <c r="J3026" t="s">
        <v>76</v>
      </c>
      <c r="K3026" t="n">
        <v>2476.7</v>
      </c>
      <c r="L3026" t="s">
        <v>77</v>
      </c>
      <c r="M3026" t="s"/>
      <c r="N3026" t="s">
        <v>1641</v>
      </c>
      <c r="O3026" t="s">
        <v>79</v>
      </c>
      <c r="P3026" t="s">
        <v>4185</v>
      </c>
      <c r="Q3026" t="s"/>
      <c r="R3026" t="s">
        <v>148</v>
      </c>
      <c r="S3026" t="s">
        <v>4197</v>
      </c>
      <c r="T3026" t="s">
        <v>82</v>
      </c>
      <c r="U3026" t="s">
        <v>83</v>
      </c>
      <c r="V3026" t="s">
        <v>84</v>
      </c>
      <c r="W3026" t="s">
        <v>105</v>
      </c>
      <c r="X3026" t="s"/>
      <c r="Y3026" t="s">
        <v>86</v>
      </c>
      <c r="Z3026">
        <f>HYPERLINK("https://hotelmonitor-cachepage.eclerx.com/savepage/tk_15442503311523693_sr_2150.html","info")</f>
        <v/>
      </c>
      <c r="AA3026" t="n">
        <v>60702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89</v>
      </c>
      <c r="AO3026" t="s">
        <v>4198</v>
      </c>
      <c r="AP3026" t="n">
        <v>216</v>
      </c>
      <c r="AQ3026" t="s">
        <v>91</v>
      </c>
      <c r="AR3026" t="s">
        <v>71</v>
      </c>
      <c r="AS3026" t="s"/>
      <c r="AT3026" t="s">
        <v>93</v>
      </c>
      <c r="AU3026" t="s"/>
      <c r="AV3026" t="s"/>
      <c r="AW3026" t="s"/>
      <c r="AX3026" t="s"/>
      <c r="AY3026" t="n">
        <v>754706</v>
      </c>
      <c r="AZ3026" t="s">
        <v>4188</v>
      </c>
      <c r="BA3026" t="s"/>
      <c r="BB3026" t="n">
        <v>10828</v>
      </c>
      <c r="BC3026" t="n">
        <v>98.91854167</v>
      </c>
      <c r="BD3026" t="n">
        <v>8.081675000000001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95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4185</v>
      </c>
      <c r="F3027" t="n">
        <v>545188</v>
      </c>
      <c r="G3027" t="s">
        <v>74</v>
      </c>
      <c r="H3027" t="s">
        <v>75</v>
      </c>
      <c r="I3027" t="s"/>
      <c r="J3027" t="s">
        <v>76</v>
      </c>
      <c r="K3027" t="n">
        <v>2476.7</v>
      </c>
      <c r="L3027" t="s">
        <v>77</v>
      </c>
      <c r="M3027" t="s"/>
      <c r="N3027" t="s">
        <v>1641</v>
      </c>
      <c r="O3027" t="s">
        <v>79</v>
      </c>
      <c r="P3027" t="s">
        <v>4185</v>
      </c>
      <c r="Q3027" t="s"/>
      <c r="R3027" t="s">
        <v>148</v>
      </c>
      <c r="S3027" t="s">
        <v>4197</v>
      </c>
      <c r="T3027" t="s">
        <v>82</v>
      </c>
      <c r="U3027" t="s">
        <v>83</v>
      </c>
      <c r="V3027" t="s">
        <v>84</v>
      </c>
      <c r="W3027" t="s">
        <v>105</v>
      </c>
      <c r="X3027" t="s"/>
      <c r="Y3027" t="s">
        <v>86</v>
      </c>
      <c r="Z3027">
        <f>HYPERLINK("https://hotelmonitor-cachepage.eclerx.com/savepage/tk_15442503311523693_sr_2150.html","info")</f>
        <v/>
      </c>
      <c r="AA3027" t="n">
        <v>60702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89</v>
      </c>
      <c r="AO3027" t="s">
        <v>4198</v>
      </c>
      <c r="AP3027" t="n">
        <v>216</v>
      </c>
      <c r="AQ3027" t="s">
        <v>91</v>
      </c>
      <c r="AR3027" t="s">
        <v>261</v>
      </c>
      <c r="AS3027" t="s"/>
      <c r="AT3027" t="s">
        <v>93</v>
      </c>
      <c r="AU3027" t="s"/>
      <c r="AV3027" t="s"/>
      <c r="AW3027" t="s"/>
      <c r="AX3027" t="s"/>
      <c r="AY3027" t="n">
        <v>754706</v>
      </c>
      <c r="AZ3027" t="s">
        <v>4188</v>
      </c>
      <c r="BA3027" t="s"/>
      <c r="BB3027" t="n">
        <v>10828</v>
      </c>
      <c r="BC3027" t="n">
        <v>98.91854167</v>
      </c>
      <c r="BD3027" t="n">
        <v>8.081675000000001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95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4185</v>
      </c>
      <c r="F3028" t="n">
        <v>545188</v>
      </c>
      <c r="G3028" t="s">
        <v>74</v>
      </c>
      <c r="H3028" t="s">
        <v>75</v>
      </c>
      <c r="I3028" t="s"/>
      <c r="J3028" t="s">
        <v>76</v>
      </c>
      <c r="K3028" t="n">
        <v>2486.99</v>
      </c>
      <c r="L3028" t="s">
        <v>77</v>
      </c>
      <c r="M3028" t="s"/>
      <c r="N3028" t="s">
        <v>4190</v>
      </c>
      <c r="O3028" t="s">
        <v>79</v>
      </c>
      <c r="P3028" t="s">
        <v>4185</v>
      </c>
      <c r="Q3028" t="s"/>
      <c r="R3028" t="s">
        <v>148</v>
      </c>
      <c r="S3028" t="s">
        <v>4199</v>
      </c>
      <c r="T3028" t="s">
        <v>82</v>
      </c>
      <c r="U3028" t="s">
        <v>83</v>
      </c>
      <c r="V3028" t="s">
        <v>84</v>
      </c>
      <c r="W3028" t="s">
        <v>105</v>
      </c>
      <c r="X3028" t="s"/>
      <c r="Y3028" t="s">
        <v>86</v>
      </c>
      <c r="Z3028">
        <f>HYPERLINK("https://hotelmonitor-cachepage.eclerx.com/savepage/tk_15442503311523693_sr_2150.html","info")</f>
        <v/>
      </c>
      <c r="AA3028" t="n">
        <v>60702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216</v>
      </c>
      <c r="AQ3028" t="s">
        <v>91</v>
      </c>
      <c r="AR3028" t="s">
        <v>92</v>
      </c>
      <c r="AS3028" t="s"/>
      <c r="AT3028" t="s">
        <v>93</v>
      </c>
      <c r="AU3028" t="s"/>
      <c r="AV3028" t="s"/>
      <c r="AW3028" t="s"/>
      <c r="AX3028" t="s"/>
      <c r="AY3028" t="n">
        <v>754706</v>
      </c>
      <c r="AZ3028" t="s">
        <v>4188</v>
      </c>
      <c r="BA3028" t="s"/>
      <c r="BB3028" t="n">
        <v>10828</v>
      </c>
      <c r="BC3028" t="n">
        <v>98.91854167</v>
      </c>
      <c r="BD3028" t="n">
        <v>8.081675000000001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95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4185</v>
      </c>
      <c r="F3029" t="n">
        <v>545188</v>
      </c>
      <c r="G3029" t="s">
        <v>74</v>
      </c>
      <c r="H3029" t="s">
        <v>75</v>
      </c>
      <c r="I3029" t="s"/>
      <c r="J3029" t="s">
        <v>76</v>
      </c>
      <c r="K3029" t="n">
        <v>2570.83</v>
      </c>
      <c r="L3029" t="s">
        <v>77</v>
      </c>
      <c r="M3029" t="s"/>
      <c r="N3029" t="s">
        <v>1676</v>
      </c>
      <c r="O3029" t="s">
        <v>79</v>
      </c>
      <c r="P3029" t="s">
        <v>4185</v>
      </c>
      <c r="Q3029" t="s"/>
      <c r="R3029" t="s">
        <v>148</v>
      </c>
      <c r="S3029" t="s">
        <v>4200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HYPERLINK("https://hotelmonitor-cachepage.eclerx.com/savepage/tk_15442503311523693_sr_2150.html","info")</f>
        <v/>
      </c>
      <c r="AA3029" t="n">
        <v>60702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89</v>
      </c>
      <c r="AO3029" t="s">
        <v>4201</v>
      </c>
      <c r="AP3029" t="n">
        <v>216</v>
      </c>
      <c r="AQ3029" t="s">
        <v>91</v>
      </c>
      <c r="AR3029" t="s">
        <v>71</v>
      </c>
      <c r="AS3029" t="s"/>
      <c r="AT3029" t="s">
        <v>93</v>
      </c>
      <c r="AU3029" t="s"/>
      <c r="AV3029" t="s"/>
      <c r="AW3029" t="s"/>
      <c r="AX3029" t="s"/>
      <c r="AY3029" t="n">
        <v>754706</v>
      </c>
      <c r="AZ3029" t="s">
        <v>4188</v>
      </c>
      <c r="BA3029" t="s"/>
      <c r="BB3029" t="n">
        <v>10828</v>
      </c>
      <c r="BC3029" t="n">
        <v>98.91854167</v>
      </c>
      <c r="BD3029" t="n">
        <v>8.081675000000001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95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4185</v>
      </c>
      <c r="F3030" t="n">
        <v>545188</v>
      </c>
      <c r="G3030" t="s">
        <v>74</v>
      </c>
      <c r="H3030" t="s">
        <v>75</v>
      </c>
      <c r="I3030" t="s"/>
      <c r="J3030" t="s">
        <v>76</v>
      </c>
      <c r="K3030" t="n">
        <v>2570.83</v>
      </c>
      <c r="L3030" t="s">
        <v>77</v>
      </c>
      <c r="M3030" t="s"/>
      <c r="N3030" t="s">
        <v>1676</v>
      </c>
      <c r="O3030" t="s">
        <v>79</v>
      </c>
      <c r="P3030" t="s">
        <v>4185</v>
      </c>
      <c r="Q3030" t="s"/>
      <c r="R3030" t="s">
        <v>148</v>
      </c>
      <c r="S3030" t="s">
        <v>4200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HYPERLINK("https://hotelmonitor-cachepage.eclerx.com/savepage/tk_15442503311523693_sr_2150.html","info")</f>
        <v/>
      </c>
      <c r="AA3030" t="n">
        <v>60702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89</v>
      </c>
      <c r="AO3030" t="s">
        <v>4201</v>
      </c>
      <c r="AP3030" t="n">
        <v>216</v>
      </c>
      <c r="AQ3030" t="s">
        <v>91</v>
      </c>
      <c r="AR3030" t="s">
        <v>261</v>
      </c>
      <c r="AS3030" t="s"/>
      <c r="AT3030" t="s">
        <v>93</v>
      </c>
      <c r="AU3030" t="s"/>
      <c r="AV3030" t="s"/>
      <c r="AW3030" t="s"/>
      <c r="AX3030" t="s"/>
      <c r="AY3030" t="n">
        <v>754706</v>
      </c>
      <c r="AZ3030" t="s">
        <v>4188</v>
      </c>
      <c r="BA3030" t="s"/>
      <c r="BB3030" t="n">
        <v>10828</v>
      </c>
      <c r="BC3030" t="n">
        <v>98.91854167</v>
      </c>
      <c r="BD3030" t="n">
        <v>8.081675000000001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95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4185</v>
      </c>
      <c r="F3031" t="n">
        <v>545188</v>
      </c>
      <c r="G3031" t="s">
        <v>74</v>
      </c>
      <c r="H3031" t="s">
        <v>75</v>
      </c>
      <c r="I3031" t="s"/>
      <c r="J3031" t="s">
        <v>76</v>
      </c>
      <c r="K3031" t="n">
        <v>2581.51</v>
      </c>
      <c r="L3031" t="s">
        <v>77</v>
      </c>
      <c r="M3031" t="s"/>
      <c r="N3031" t="s">
        <v>1676</v>
      </c>
      <c r="O3031" t="s">
        <v>79</v>
      </c>
      <c r="P3031" t="s">
        <v>4185</v>
      </c>
      <c r="Q3031" t="s"/>
      <c r="R3031" t="s">
        <v>148</v>
      </c>
      <c r="S3031" t="s">
        <v>4202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HYPERLINK("https://hotelmonitor-cachepage.eclerx.com/savepage/tk_15442503311523693_sr_2150.html","info")</f>
        <v/>
      </c>
      <c r="AA3031" t="n">
        <v>60702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216</v>
      </c>
      <c r="AQ3031" t="s">
        <v>91</v>
      </c>
      <c r="AR3031" t="s">
        <v>92</v>
      </c>
      <c r="AS3031" t="s"/>
      <c r="AT3031" t="s">
        <v>93</v>
      </c>
      <c r="AU3031" t="s"/>
      <c r="AV3031" t="s"/>
      <c r="AW3031" t="s"/>
      <c r="AX3031" t="s"/>
      <c r="AY3031" t="n">
        <v>754706</v>
      </c>
      <c r="AZ3031" t="s">
        <v>4188</v>
      </c>
      <c r="BA3031" t="s"/>
      <c r="BB3031" t="n">
        <v>10828</v>
      </c>
      <c r="BC3031" t="n">
        <v>98.91854167</v>
      </c>
      <c r="BD3031" t="n">
        <v>8.081675000000001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95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4185</v>
      </c>
      <c r="F3032" t="n">
        <v>545188</v>
      </c>
      <c r="G3032" t="s">
        <v>74</v>
      </c>
      <c r="H3032" t="s">
        <v>75</v>
      </c>
      <c r="I3032" t="s"/>
      <c r="J3032" t="s">
        <v>76</v>
      </c>
      <c r="K3032" t="n">
        <v>2711.35</v>
      </c>
      <c r="L3032" t="s">
        <v>77</v>
      </c>
      <c r="M3032" t="s"/>
      <c r="N3032" t="s">
        <v>1676</v>
      </c>
      <c r="O3032" t="s">
        <v>79</v>
      </c>
      <c r="P3032" t="s">
        <v>4185</v>
      </c>
      <c r="Q3032" t="s"/>
      <c r="R3032" t="s">
        <v>148</v>
      </c>
      <c r="S3032" t="s">
        <v>4203</v>
      </c>
      <c r="T3032" t="s">
        <v>82</v>
      </c>
      <c r="U3032" t="s">
        <v>83</v>
      </c>
      <c r="V3032" t="s">
        <v>84</v>
      </c>
      <c r="W3032" t="s">
        <v>105</v>
      </c>
      <c r="X3032" t="s"/>
      <c r="Y3032" t="s">
        <v>86</v>
      </c>
      <c r="Z3032">
        <f>HYPERLINK("https://hotelmonitor-cachepage.eclerx.com/savepage/tk_15442503311523693_sr_2150.html","info")</f>
        <v/>
      </c>
      <c r="AA3032" t="n">
        <v>60702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89</v>
      </c>
      <c r="AO3032" t="s">
        <v>4204</v>
      </c>
      <c r="AP3032" t="n">
        <v>216</v>
      </c>
      <c r="AQ3032" t="s">
        <v>91</v>
      </c>
      <c r="AR3032" t="s">
        <v>71</v>
      </c>
      <c r="AS3032" t="s"/>
      <c r="AT3032" t="s">
        <v>93</v>
      </c>
      <c r="AU3032" t="s"/>
      <c r="AV3032" t="s"/>
      <c r="AW3032" t="s"/>
      <c r="AX3032" t="s"/>
      <c r="AY3032" t="n">
        <v>754706</v>
      </c>
      <c r="AZ3032" t="s">
        <v>4188</v>
      </c>
      <c r="BA3032" t="s"/>
      <c r="BB3032" t="n">
        <v>10828</v>
      </c>
      <c r="BC3032" t="n">
        <v>98.91854167</v>
      </c>
      <c r="BD3032" t="n">
        <v>8.081675000000001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95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4185</v>
      </c>
      <c r="F3033" t="n">
        <v>545188</v>
      </c>
      <c r="G3033" t="s">
        <v>74</v>
      </c>
      <c r="H3033" t="s">
        <v>75</v>
      </c>
      <c r="I3033" t="s"/>
      <c r="J3033" t="s">
        <v>76</v>
      </c>
      <c r="K3033" t="n">
        <v>2711.35</v>
      </c>
      <c r="L3033" t="s">
        <v>77</v>
      </c>
      <c r="M3033" t="s"/>
      <c r="N3033" t="s">
        <v>1676</v>
      </c>
      <c r="O3033" t="s">
        <v>79</v>
      </c>
      <c r="P3033" t="s">
        <v>4185</v>
      </c>
      <c r="Q3033" t="s"/>
      <c r="R3033" t="s">
        <v>148</v>
      </c>
      <c r="S3033" t="s">
        <v>4203</v>
      </c>
      <c r="T3033" t="s">
        <v>82</v>
      </c>
      <c r="U3033" t="s">
        <v>83</v>
      </c>
      <c r="V3033" t="s">
        <v>84</v>
      </c>
      <c r="W3033" t="s">
        <v>105</v>
      </c>
      <c r="X3033" t="s"/>
      <c r="Y3033" t="s">
        <v>86</v>
      </c>
      <c r="Z3033">
        <f>HYPERLINK("https://hotelmonitor-cachepage.eclerx.com/savepage/tk_15442503311523693_sr_2150.html","info")</f>
        <v/>
      </c>
      <c r="AA3033" t="n">
        <v>60702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89</v>
      </c>
      <c r="AO3033" t="s">
        <v>4204</v>
      </c>
      <c r="AP3033" t="n">
        <v>216</v>
      </c>
      <c r="AQ3033" t="s">
        <v>91</v>
      </c>
      <c r="AR3033" t="s">
        <v>261</v>
      </c>
      <c r="AS3033" t="s"/>
      <c r="AT3033" t="s">
        <v>93</v>
      </c>
      <c r="AU3033" t="s"/>
      <c r="AV3033" t="s"/>
      <c r="AW3033" t="s"/>
      <c r="AX3033" t="s"/>
      <c r="AY3033" t="n">
        <v>754706</v>
      </c>
      <c r="AZ3033" t="s">
        <v>4188</v>
      </c>
      <c r="BA3033" t="s"/>
      <c r="BB3033" t="n">
        <v>10828</v>
      </c>
      <c r="BC3033" t="n">
        <v>98.91854167</v>
      </c>
      <c r="BD3033" t="n">
        <v>8.081675000000001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95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4185</v>
      </c>
      <c r="F3034" t="n">
        <v>545188</v>
      </c>
      <c r="G3034" t="s">
        <v>74</v>
      </c>
      <c r="H3034" t="s">
        <v>75</v>
      </c>
      <c r="I3034" t="s"/>
      <c r="J3034" t="s">
        <v>76</v>
      </c>
      <c r="K3034" t="n">
        <v>2925.87</v>
      </c>
      <c r="L3034" t="s">
        <v>77</v>
      </c>
      <c r="M3034" t="s"/>
      <c r="N3034" t="s">
        <v>4190</v>
      </c>
      <c r="O3034" t="s">
        <v>79</v>
      </c>
      <c r="P3034" t="s">
        <v>4185</v>
      </c>
      <c r="Q3034" t="s"/>
      <c r="R3034" t="s">
        <v>148</v>
      </c>
      <c r="S3034" t="s">
        <v>4205</v>
      </c>
      <c r="T3034" t="s">
        <v>82</v>
      </c>
      <c r="U3034" t="s">
        <v>83</v>
      </c>
      <c r="V3034" t="s">
        <v>84</v>
      </c>
      <c r="W3034" t="s">
        <v>105</v>
      </c>
      <c r="X3034" t="s"/>
      <c r="Y3034" t="s">
        <v>86</v>
      </c>
      <c r="Z3034">
        <f>HYPERLINK("https://hotelmonitor-cachepage.eclerx.com/savepage/tk_15442503311523693_sr_2150.html","info")</f>
        <v/>
      </c>
      <c r="AA3034" t="n">
        <v>60702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216</v>
      </c>
      <c r="AQ3034" t="s">
        <v>91</v>
      </c>
      <c r="AR3034" t="s">
        <v>92</v>
      </c>
      <c r="AS3034" t="s"/>
      <c r="AT3034" t="s">
        <v>93</v>
      </c>
      <c r="AU3034" t="s"/>
      <c r="AV3034" t="s"/>
      <c r="AW3034" t="s"/>
      <c r="AX3034" t="s"/>
      <c r="AY3034" t="n">
        <v>754706</v>
      </c>
      <c r="AZ3034" t="s">
        <v>4188</v>
      </c>
      <c r="BA3034" t="s"/>
      <c r="BB3034" t="n">
        <v>10828</v>
      </c>
      <c r="BC3034" t="n">
        <v>98.91854167</v>
      </c>
      <c r="BD3034" t="n">
        <v>8.081675000000001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95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4185</v>
      </c>
      <c r="F3035" t="n">
        <v>545188</v>
      </c>
      <c r="G3035" t="s">
        <v>74</v>
      </c>
      <c r="H3035" t="s">
        <v>75</v>
      </c>
      <c r="I3035" t="s"/>
      <c r="J3035" t="s">
        <v>76</v>
      </c>
      <c r="K3035" t="n">
        <v>3037.07</v>
      </c>
      <c r="L3035" t="s">
        <v>77</v>
      </c>
      <c r="M3035" t="s"/>
      <c r="N3035" t="s">
        <v>1676</v>
      </c>
      <c r="O3035" t="s">
        <v>79</v>
      </c>
      <c r="P3035" t="s">
        <v>4185</v>
      </c>
      <c r="Q3035" t="s"/>
      <c r="R3035" t="s">
        <v>148</v>
      </c>
      <c r="S3035" t="s">
        <v>4206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>
        <f>HYPERLINK("https://hotelmonitor-cachepage.eclerx.com/savepage/tk_15442503311523693_sr_2150.html","info")</f>
        <v/>
      </c>
      <c r="AA3035" t="n">
        <v>60702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216</v>
      </c>
      <c r="AQ3035" t="s">
        <v>91</v>
      </c>
      <c r="AR3035" t="s">
        <v>92</v>
      </c>
      <c r="AS3035" t="s"/>
      <c r="AT3035" t="s">
        <v>93</v>
      </c>
      <c r="AU3035" t="s"/>
      <c r="AV3035" t="s"/>
      <c r="AW3035" t="s"/>
      <c r="AX3035" t="s"/>
      <c r="AY3035" t="n">
        <v>754706</v>
      </c>
      <c r="AZ3035" t="s">
        <v>4188</v>
      </c>
      <c r="BA3035" t="s"/>
      <c r="BB3035" t="n">
        <v>10828</v>
      </c>
      <c r="BC3035" t="n">
        <v>98.91854167</v>
      </c>
      <c r="BD3035" t="n">
        <v>8.081675000000001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95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4185</v>
      </c>
      <c r="F3036" t="n">
        <v>545188</v>
      </c>
      <c r="G3036" t="s">
        <v>74</v>
      </c>
      <c r="H3036" t="s">
        <v>75</v>
      </c>
      <c r="I3036" t="s"/>
      <c r="J3036" t="s">
        <v>76</v>
      </c>
      <c r="K3036" t="n">
        <v>3189.83</v>
      </c>
      <c r="L3036" t="s">
        <v>77</v>
      </c>
      <c r="M3036" t="s"/>
      <c r="N3036" t="s">
        <v>1676</v>
      </c>
      <c r="O3036" t="s">
        <v>79</v>
      </c>
      <c r="P3036" t="s">
        <v>4185</v>
      </c>
      <c r="Q3036" t="s"/>
      <c r="R3036" t="s">
        <v>148</v>
      </c>
      <c r="S3036" t="s">
        <v>4207</v>
      </c>
      <c r="T3036" t="s">
        <v>82</v>
      </c>
      <c r="U3036" t="s">
        <v>83</v>
      </c>
      <c r="V3036" t="s">
        <v>84</v>
      </c>
      <c r="W3036" t="s">
        <v>105</v>
      </c>
      <c r="X3036" t="s"/>
      <c r="Y3036" t="s">
        <v>86</v>
      </c>
      <c r="Z3036">
        <f>HYPERLINK("https://hotelmonitor-cachepage.eclerx.com/savepage/tk_15442503311523693_sr_2150.html","info")</f>
        <v/>
      </c>
      <c r="AA3036" t="n">
        <v>60702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89</v>
      </c>
      <c r="AO3036" t="s">
        <v>4208</v>
      </c>
      <c r="AP3036" t="n">
        <v>216</v>
      </c>
      <c r="AQ3036" t="s">
        <v>91</v>
      </c>
      <c r="AR3036" t="s">
        <v>71</v>
      </c>
      <c r="AS3036" t="s"/>
      <c r="AT3036" t="s">
        <v>93</v>
      </c>
      <c r="AU3036" t="s"/>
      <c r="AV3036" t="s"/>
      <c r="AW3036" t="s"/>
      <c r="AX3036" t="s"/>
      <c r="AY3036" t="n">
        <v>754706</v>
      </c>
      <c r="AZ3036" t="s">
        <v>4188</v>
      </c>
      <c r="BA3036" t="s"/>
      <c r="BB3036" t="n">
        <v>10828</v>
      </c>
      <c r="BC3036" t="n">
        <v>98.91854167</v>
      </c>
      <c r="BD3036" t="n">
        <v>8.081675000000001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95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4185</v>
      </c>
      <c r="F3037" t="n">
        <v>545188</v>
      </c>
      <c r="G3037" t="s">
        <v>74</v>
      </c>
      <c r="H3037" t="s">
        <v>75</v>
      </c>
      <c r="I3037" t="s"/>
      <c r="J3037" t="s">
        <v>76</v>
      </c>
      <c r="K3037" t="n">
        <v>3189.83</v>
      </c>
      <c r="L3037" t="s">
        <v>77</v>
      </c>
      <c r="M3037" t="s"/>
      <c r="N3037" t="s">
        <v>1676</v>
      </c>
      <c r="O3037" t="s">
        <v>79</v>
      </c>
      <c r="P3037" t="s">
        <v>4185</v>
      </c>
      <c r="Q3037" t="s"/>
      <c r="R3037" t="s">
        <v>148</v>
      </c>
      <c r="S3037" t="s">
        <v>4207</v>
      </c>
      <c r="T3037" t="s">
        <v>82</v>
      </c>
      <c r="U3037" t="s">
        <v>83</v>
      </c>
      <c r="V3037" t="s">
        <v>84</v>
      </c>
      <c r="W3037" t="s">
        <v>105</v>
      </c>
      <c r="X3037" t="s"/>
      <c r="Y3037" t="s">
        <v>86</v>
      </c>
      <c r="Z3037">
        <f>HYPERLINK("https://hotelmonitor-cachepage.eclerx.com/savepage/tk_15442503311523693_sr_2150.html","info")</f>
        <v/>
      </c>
      <c r="AA3037" t="n">
        <v>60702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89</v>
      </c>
      <c r="AO3037" t="s">
        <v>4208</v>
      </c>
      <c r="AP3037" t="n">
        <v>216</v>
      </c>
      <c r="AQ3037" t="s">
        <v>91</v>
      </c>
      <c r="AR3037" t="s">
        <v>261</v>
      </c>
      <c r="AS3037" t="s"/>
      <c r="AT3037" t="s">
        <v>93</v>
      </c>
      <c r="AU3037" t="s"/>
      <c r="AV3037" t="s"/>
      <c r="AW3037" t="s"/>
      <c r="AX3037" t="s"/>
      <c r="AY3037" t="n">
        <v>754706</v>
      </c>
      <c r="AZ3037" t="s">
        <v>4188</v>
      </c>
      <c r="BA3037" t="s"/>
      <c r="BB3037" t="n">
        <v>10828</v>
      </c>
      <c r="BC3037" t="n">
        <v>98.91854167</v>
      </c>
      <c r="BD3037" t="n">
        <v>8.081675000000001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95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4185</v>
      </c>
      <c r="F3038" t="n">
        <v>545188</v>
      </c>
      <c r="G3038" t="s">
        <v>74</v>
      </c>
      <c r="H3038" t="s">
        <v>75</v>
      </c>
      <c r="I3038" t="s"/>
      <c r="J3038" t="s">
        <v>76</v>
      </c>
      <c r="K3038" t="n">
        <v>3203.08</v>
      </c>
      <c r="L3038" t="s">
        <v>77</v>
      </c>
      <c r="M3038" t="s"/>
      <c r="N3038" t="s">
        <v>1676</v>
      </c>
      <c r="O3038" t="s">
        <v>79</v>
      </c>
      <c r="P3038" t="s">
        <v>4185</v>
      </c>
      <c r="Q3038" t="s"/>
      <c r="R3038" t="s">
        <v>148</v>
      </c>
      <c r="S3038" t="s">
        <v>4209</v>
      </c>
      <c r="T3038" t="s">
        <v>82</v>
      </c>
      <c r="U3038" t="s">
        <v>83</v>
      </c>
      <c r="V3038" t="s">
        <v>84</v>
      </c>
      <c r="W3038" t="s">
        <v>105</v>
      </c>
      <c r="X3038" t="s"/>
      <c r="Y3038" t="s">
        <v>86</v>
      </c>
      <c r="Z3038">
        <f>HYPERLINK("https://hotelmonitor-cachepage.eclerx.com/savepage/tk_15442503311523693_sr_2150.html","info")</f>
        <v/>
      </c>
      <c r="AA3038" t="n">
        <v>60702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216</v>
      </c>
      <c r="AQ3038" t="s">
        <v>91</v>
      </c>
      <c r="AR3038" t="s">
        <v>92</v>
      </c>
      <c r="AS3038" t="s"/>
      <c r="AT3038" t="s">
        <v>93</v>
      </c>
      <c r="AU3038" t="s"/>
      <c r="AV3038" t="s"/>
      <c r="AW3038" t="s"/>
      <c r="AX3038" t="s"/>
      <c r="AY3038" t="n">
        <v>754706</v>
      </c>
      <c r="AZ3038" t="s">
        <v>4188</v>
      </c>
      <c r="BA3038" t="s"/>
      <c r="BB3038" t="n">
        <v>10828</v>
      </c>
      <c r="BC3038" t="n">
        <v>98.91854167</v>
      </c>
      <c r="BD3038" t="n">
        <v>8.081675000000001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95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4185</v>
      </c>
      <c r="F3039" t="n">
        <v>545188</v>
      </c>
      <c r="G3039" t="s">
        <v>74</v>
      </c>
      <c r="H3039" t="s">
        <v>75</v>
      </c>
      <c r="I3039" t="s"/>
      <c r="J3039" t="s">
        <v>76</v>
      </c>
      <c r="K3039" t="n">
        <v>3768.32</v>
      </c>
      <c r="L3039" t="s">
        <v>77</v>
      </c>
      <c r="M3039" t="s"/>
      <c r="N3039" t="s">
        <v>1676</v>
      </c>
      <c r="O3039" t="s">
        <v>79</v>
      </c>
      <c r="P3039" t="s">
        <v>4185</v>
      </c>
      <c r="Q3039" t="s"/>
      <c r="R3039" t="s">
        <v>148</v>
      </c>
      <c r="S3039" t="s">
        <v>4210</v>
      </c>
      <c r="T3039" t="s">
        <v>82</v>
      </c>
      <c r="U3039" t="s">
        <v>83</v>
      </c>
      <c r="V3039" t="s">
        <v>84</v>
      </c>
      <c r="W3039" t="s">
        <v>105</v>
      </c>
      <c r="X3039" t="s"/>
      <c r="Y3039" t="s">
        <v>86</v>
      </c>
      <c r="Z3039">
        <f>HYPERLINK("https://hotelmonitor-cachepage.eclerx.com/savepage/tk_15442503311523693_sr_2150.html","info")</f>
        <v/>
      </c>
      <c r="AA3039" t="n">
        <v>60702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216</v>
      </c>
      <c r="AQ3039" t="s">
        <v>91</v>
      </c>
      <c r="AR3039" t="s">
        <v>92</v>
      </c>
      <c r="AS3039" t="s"/>
      <c r="AT3039" t="s">
        <v>93</v>
      </c>
      <c r="AU3039" t="s"/>
      <c r="AV3039" t="s"/>
      <c r="AW3039" t="s"/>
      <c r="AX3039" t="s"/>
      <c r="AY3039" t="n">
        <v>754706</v>
      </c>
      <c r="AZ3039" t="s">
        <v>4188</v>
      </c>
      <c r="BA3039" t="s"/>
      <c r="BB3039" t="n">
        <v>10828</v>
      </c>
      <c r="BC3039" t="n">
        <v>98.91854167</v>
      </c>
      <c r="BD3039" t="n">
        <v>8.081675000000001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95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4211</v>
      </c>
      <c r="F3040" t="n">
        <v>1031610</v>
      </c>
      <c r="G3040" t="s">
        <v>74</v>
      </c>
      <c r="H3040" t="s">
        <v>75</v>
      </c>
      <c r="I3040" t="s"/>
      <c r="J3040" t="s">
        <v>76</v>
      </c>
      <c r="K3040" t="n">
        <v>2065.23</v>
      </c>
      <c r="L3040" t="s">
        <v>77</v>
      </c>
      <c r="M3040" t="s"/>
      <c r="N3040" t="s">
        <v>4024</v>
      </c>
      <c r="O3040" t="s">
        <v>79</v>
      </c>
      <c r="P3040" t="s">
        <v>4212</v>
      </c>
      <c r="Q3040" t="s"/>
      <c r="R3040" t="s">
        <v>115</v>
      </c>
      <c r="S3040" t="s">
        <v>1883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HYPERLINK("https://hotelmonitor-cachepage.eclerx.com/savepage/tk_1544250142526515_sr_2150.html","info")</f>
        <v/>
      </c>
      <c r="AA3040" t="n">
        <v>178454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89</v>
      </c>
      <c r="AO3040" t="s">
        <v>4213</v>
      </c>
      <c r="AP3040" t="n">
        <v>137</v>
      </c>
      <c r="AQ3040" t="s">
        <v>91</v>
      </c>
      <c r="AR3040" t="s">
        <v>71</v>
      </c>
      <c r="AS3040" t="s"/>
      <c r="AT3040" t="s">
        <v>93</v>
      </c>
      <c r="AU3040" t="s"/>
      <c r="AV3040" t="s"/>
      <c r="AW3040" t="s"/>
      <c r="AX3040" t="s"/>
      <c r="AY3040" t="n">
        <v>964206</v>
      </c>
      <c r="AZ3040" t="s">
        <v>4214</v>
      </c>
      <c r="BA3040" t="s"/>
      <c r="BB3040" t="n">
        <v>306128</v>
      </c>
      <c r="BC3040" t="n">
        <v>98.8350945711136</v>
      </c>
      <c r="BD3040" t="n">
        <v>8.037418203721259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95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4211</v>
      </c>
      <c r="F3041" t="n">
        <v>1031610</v>
      </c>
      <c r="G3041" t="s">
        <v>74</v>
      </c>
      <c r="H3041" t="s">
        <v>75</v>
      </c>
      <c r="I3041" t="s"/>
      <c r="J3041" t="s">
        <v>76</v>
      </c>
      <c r="K3041" t="n">
        <v>2065.23</v>
      </c>
      <c r="L3041" t="s">
        <v>77</v>
      </c>
      <c r="M3041" t="s"/>
      <c r="N3041" t="s">
        <v>4215</v>
      </c>
      <c r="O3041" t="s">
        <v>79</v>
      </c>
      <c r="P3041" t="s">
        <v>4212</v>
      </c>
      <c r="Q3041" t="s"/>
      <c r="R3041" t="s">
        <v>115</v>
      </c>
      <c r="S3041" t="s">
        <v>1883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HYPERLINK("https://hotelmonitor-cachepage.eclerx.com/savepage/tk_1544250142526515_sr_2150.html","info")</f>
        <v/>
      </c>
      <c r="AA3041" t="n">
        <v>178454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89</v>
      </c>
      <c r="AO3041" t="s">
        <v>4213</v>
      </c>
      <c r="AP3041" t="n">
        <v>137</v>
      </c>
      <c r="AQ3041" t="s">
        <v>91</v>
      </c>
      <c r="AR3041" t="s">
        <v>71</v>
      </c>
      <c r="AS3041" t="s"/>
      <c r="AT3041" t="s">
        <v>93</v>
      </c>
      <c r="AU3041" t="s"/>
      <c r="AV3041" t="s"/>
      <c r="AW3041" t="s"/>
      <c r="AX3041" t="s"/>
      <c r="AY3041" t="n">
        <v>964206</v>
      </c>
      <c r="AZ3041" t="s">
        <v>4214</v>
      </c>
      <c r="BA3041" t="s"/>
      <c r="BB3041" t="n">
        <v>306128</v>
      </c>
      <c r="BC3041" t="n">
        <v>98.8350945711136</v>
      </c>
      <c r="BD3041" t="n">
        <v>8.037418203721259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95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4211</v>
      </c>
      <c r="F3042" t="n">
        <v>1031610</v>
      </c>
      <c r="G3042" t="s">
        <v>74</v>
      </c>
      <c r="H3042" t="s">
        <v>75</v>
      </c>
      <c r="I3042" t="s"/>
      <c r="J3042" t="s">
        <v>76</v>
      </c>
      <c r="K3042" t="n">
        <v>2065.23</v>
      </c>
      <c r="L3042" t="s">
        <v>77</v>
      </c>
      <c r="M3042" t="s"/>
      <c r="N3042" t="s">
        <v>4024</v>
      </c>
      <c r="O3042" t="s">
        <v>79</v>
      </c>
      <c r="P3042" t="s">
        <v>4212</v>
      </c>
      <c r="Q3042" t="s"/>
      <c r="R3042" t="s">
        <v>115</v>
      </c>
      <c r="S3042" t="s">
        <v>1883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HYPERLINK("https://hotelmonitor-cachepage.eclerx.com/savepage/tk_1544250142526515_sr_2150.html","info")</f>
        <v/>
      </c>
      <c r="AA3042" t="n">
        <v>178454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89</v>
      </c>
      <c r="AO3042" t="s">
        <v>4213</v>
      </c>
      <c r="AP3042" t="n">
        <v>137</v>
      </c>
      <c r="AQ3042" t="s">
        <v>91</v>
      </c>
      <c r="AR3042" t="s">
        <v>261</v>
      </c>
      <c r="AS3042" t="s"/>
      <c r="AT3042" t="s">
        <v>93</v>
      </c>
      <c r="AU3042" t="s"/>
      <c r="AV3042" t="s"/>
      <c r="AW3042" t="s"/>
      <c r="AX3042" t="s"/>
      <c r="AY3042" t="n">
        <v>964206</v>
      </c>
      <c r="AZ3042" t="s">
        <v>4214</v>
      </c>
      <c r="BA3042" t="s"/>
      <c r="BB3042" t="n">
        <v>306128</v>
      </c>
      <c r="BC3042" t="n">
        <v>98.8350945711136</v>
      </c>
      <c r="BD3042" t="n">
        <v>8.037418203721259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95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4211</v>
      </c>
      <c r="F3043" t="n">
        <v>1031610</v>
      </c>
      <c r="G3043" t="s">
        <v>74</v>
      </c>
      <c r="H3043" t="s">
        <v>75</v>
      </c>
      <c r="I3043" t="s"/>
      <c r="J3043" t="s">
        <v>76</v>
      </c>
      <c r="K3043" t="n">
        <v>2065.23</v>
      </c>
      <c r="L3043" t="s">
        <v>77</v>
      </c>
      <c r="M3043" t="s"/>
      <c r="N3043" t="s">
        <v>4215</v>
      </c>
      <c r="O3043" t="s">
        <v>79</v>
      </c>
      <c r="P3043" t="s">
        <v>4212</v>
      </c>
      <c r="Q3043" t="s"/>
      <c r="R3043" t="s">
        <v>115</v>
      </c>
      <c r="S3043" t="s">
        <v>1883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>
        <f>HYPERLINK("https://hotelmonitor-cachepage.eclerx.com/savepage/tk_1544250142526515_sr_2150.html","info")</f>
        <v/>
      </c>
      <c r="AA3043" t="n">
        <v>178454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89</v>
      </c>
      <c r="AO3043" t="s">
        <v>4213</v>
      </c>
      <c r="AP3043" t="n">
        <v>137</v>
      </c>
      <c r="AQ3043" t="s">
        <v>91</v>
      </c>
      <c r="AR3043" t="s">
        <v>261</v>
      </c>
      <c r="AS3043" t="s"/>
      <c r="AT3043" t="s">
        <v>93</v>
      </c>
      <c r="AU3043" t="s"/>
      <c r="AV3043" t="s"/>
      <c r="AW3043" t="s"/>
      <c r="AX3043" t="s"/>
      <c r="AY3043" t="n">
        <v>964206</v>
      </c>
      <c r="AZ3043" t="s">
        <v>4214</v>
      </c>
      <c r="BA3043" t="s"/>
      <c r="BB3043" t="n">
        <v>306128</v>
      </c>
      <c r="BC3043" t="n">
        <v>98.8350945711136</v>
      </c>
      <c r="BD3043" t="n">
        <v>8.037418203721259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95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4211</v>
      </c>
      <c r="F3044" t="n">
        <v>1031610</v>
      </c>
      <c r="G3044" t="s">
        <v>74</v>
      </c>
      <c r="H3044" t="s">
        <v>75</v>
      </c>
      <c r="I3044" t="s"/>
      <c r="J3044" t="s">
        <v>76</v>
      </c>
      <c r="K3044" t="n">
        <v>2159.38</v>
      </c>
      <c r="L3044" t="s">
        <v>77</v>
      </c>
      <c r="M3044" t="s"/>
      <c r="N3044" t="s">
        <v>4216</v>
      </c>
      <c r="O3044" t="s">
        <v>79</v>
      </c>
      <c r="P3044" t="s">
        <v>4212</v>
      </c>
      <c r="Q3044" t="s"/>
      <c r="R3044" t="s">
        <v>115</v>
      </c>
      <c r="S3044" t="s">
        <v>1890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>
        <f>HYPERLINK("https://hotelmonitor-cachepage.eclerx.com/savepage/tk_1544250142526515_sr_2150.html","info")</f>
        <v/>
      </c>
      <c r="AA3044" t="n">
        <v>178454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89</v>
      </c>
      <c r="AO3044" t="s">
        <v>4217</v>
      </c>
      <c r="AP3044" t="n">
        <v>137</v>
      </c>
      <c r="AQ3044" t="s">
        <v>91</v>
      </c>
      <c r="AR3044" t="s">
        <v>71</v>
      </c>
      <c r="AS3044" t="s"/>
      <c r="AT3044" t="s">
        <v>93</v>
      </c>
      <c r="AU3044" t="s"/>
      <c r="AV3044" t="s"/>
      <c r="AW3044" t="s"/>
      <c r="AX3044" t="s"/>
      <c r="AY3044" t="n">
        <v>964206</v>
      </c>
      <c r="AZ3044" t="s">
        <v>4214</v>
      </c>
      <c r="BA3044" t="s"/>
      <c r="BB3044" t="n">
        <v>306128</v>
      </c>
      <c r="BC3044" t="n">
        <v>98.8350945711136</v>
      </c>
      <c r="BD3044" t="n">
        <v>8.037418203721259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95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4211</v>
      </c>
      <c r="F3045" t="n">
        <v>1031610</v>
      </c>
      <c r="G3045" t="s">
        <v>74</v>
      </c>
      <c r="H3045" t="s">
        <v>75</v>
      </c>
      <c r="I3045" t="s"/>
      <c r="J3045" t="s">
        <v>76</v>
      </c>
      <c r="K3045" t="n">
        <v>2159.38</v>
      </c>
      <c r="L3045" t="s">
        <v>77</v>
      </c>
      <c r="M3045" t="s"/>
      <c r="N3045" t="s">
        <v>4216</v>
      </c>
      <c r="O3045" t="s">
        <v>79</v>
      </c>
      <c r="P3045" t="s">
        <v>4212</v>
      </c>
      <c r="Q3045" t="s"/>
      <c r="R3045" t="s">
        <v>115</v>
      </c>
      <c r="S3045" t="s">
        <v>1890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>
        <f>HYPERLINK("https://hotelmonitor-cachepage.eclerx.com/savepage/tk_1544250142526515_sr_2150.html","info")</f>
        <v/>
      </c>
      <c r="AA3045" t="n">
        <v>178454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89</v>
      </c>
      <c r="AO3045" t="s">
        <v>4217</v>
      </c>
      <c r="AP3045" t="n">
        <v>137</v>
      </c>
      <c r="AQ3045" t="s">
        <v>91</v>
      </c>
      <c r="AR3045" t="s">
        <v>261</v>
      </c>
      <c r="AS3045" t="s"/>
      <c r="AT3045" t="s">
        <v>93</v>
      </c>
      <c r="AU3045" t="s"/>
      <c r="AV3045" t="s"/>
      <c r="AW3045" t="s"/>
      <c r="AX3045" t="s"/>
      <c r="AY3045" t="n">
        <v>964206</v>
      </c>
      <c r="AZ3045" t="s">
        <v>4214</v>
      </c>
      <c r="BA3045" t="s"/>
      <c r="BB3045" t="n">
        <v>306128</v>
      </c>
      <c r="BC3045" t="n">
        <v>98.8350945711136</v>
      </c>
      <c r="BD3045" t="n">
        <v>8.037418203721259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95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4211</v>
      </c>
      <c r="F3046" t="n">
        <v>1031610</v>
      </c>
      <c r="G3046" t="s">
        <v>74</v>
      </c>
      <c r="H3046" t="s">
        <v>75</v>
      </c>
      <c r="I3046" t="s"/>
      <c r="J3046" t="s">
        <v>76</v>
      </c>
      <c r="K3046" t="n">
        <v>2198.82</v>
      </c>
      <c r="L3046" t="s">
        <v>77</v>
      </c>
      <c r="M3046" t="s"/>
      <c r="N3046" t="s">
        <v>2012</v>
      </c>
      <c r="O3046" t="s">
        <v>79</v>
      </c>
      <c r="P3046" t="s">
        <v>4212</v>
      </c>
      <c r="Q3046" t="s"/>
      <c r="R3046" t="s">
        <v>115</v>
      </c>
      <c r="S3046" t="s">
        <v>1652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HYPERLINK("https://hotelmonitor-cachepage.eclerx.com/savepage/tk_1544250142526515_sr_2150.html","info")</f>
        <v/>
      </c>
      <c r="AA3046" t="n">
        <v>178454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137</v>
      </c>
      <c r="AQ3046" t="s">
        <v>91</v>
      </c>
      <c r="AR3046" t="s">
        <v>92</v>
      </c>
      <c r="AS3046" t="s"/>
      <c r="AT3046" t="s">
        <v>93</v>
      </c>
      <c r="AU3046" t="s"/>
      <c r="AV3046" t="s"/>
      <c r="AW3046" t="s"/>
      <c r="AX3046" t="s"/>
      <c r="AY3046" t="n">
        <v>964206</v>
      </c>
      <c r="AZ3046" t="s">
        <v>4214</v>
      </c>
      <c r="BA3046" t="s"/>
      <c r="BB3046" t="n">
        <v>306128</v>
      </c>
      <c r="BC3046" t="n">
        <v>98.8350945711136</v>
      </c>
      <c r="BD3046" t="n">
        <v>8.037418203721259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95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4211</v>
      </c>
      <c r="F3047" t="n">
        <v>1031610</v>
      </c>
      <c r="G3047" t="s">
        <v>74</v>
      </c>
      <c r="H3047" t="s">
        <v>75</v>
      </c>
      <c r="I3047" t="s"/>
      <c r="J3047" t="s">
        <v>76</v>
      </c>
      <c r="K3047" t="n">
        <v>2198.82</v>
      </c>
      <c r="L3047" t="s">
        <v>77</v>
      </c>
      <c r="M3047" t="s"/>
      <c r="N3047" t="s">
        <v>152</v>
      </c>
      <c r="O3047" t="s">
        <v>79</v>
      </c>
      <c r="P3047" t="s">
        <v>4212</v>
      </c>
      <c r="Q3047" t="s"/>
      <c r="R3047" t="s">
        <v>115</v>
      </c>
      <c r="S3047" t="s">
        <v>1652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>
        <f>HYPERLINK("https://hotelmonitor-cachepage.eclerx.com/savepage/tk_1544250142526515_sr_2150.html","info")</f>
        <v/>
      </c>
      <c r="AA3047" t="n">
        <v>178454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137</v>
      </c>
      <c r="AQ3047" t="s">
        <v>91</v>
      </c>
      <c r="AR3047" t="s">
        <v>92</v>
      </c>
      <c r="AS3047" t="s"/>
      <c r="AT3047" t="s">
        <v>93</v>
      </c>
      <c r="AU3047" t="s"/>
      <c r="AV3047" t="s"/>
      <c r="AW3047" t="s"/>
      <c r="AX3047" t="s"/>
      <c r="AY3047" t="n">
        <v>964206</v>
      </c>
      <c r="AZ3047" t="s">
        <v>4214</v>
      </c>
      <c r="BA3047" t="s"/>
      <c r="BB3047" t="n">
        <v>306128</v>
      </c>
      <c r="BC3047" t="n">
        <v>98.8350945711136</v>
      </c>
      <c r="BD3047" t="n">
        <v>8.037418203721259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95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4211</v>
      </c>
      <c r="F3048" t="n">
        <v>1031610</v>
      </c>
      <c r="G3048" t="s">
        <v>74</v>
      </c>
      <c r="H3048" t="s">
        <v>75</v>
      </c>
      <c r="I3048" t="s"/>
      <c r="J3048" t="s">
        <v>76</v>
      </c>
      <c r="K3048" t="n">
        <v>2274.65</v>
      </c>
      <c r="L3048" t="s">
        <v>77</v>
      </c>
      <c r="M3048" t="s"/>
      <c r="N3048" t="s">
        <v>4216</v>
      </c>
      <c r="O3048" t="s">
        <v>79</v>
      </c>
      <c r="P3048" t="s">
        <v>4212</v>
      </c>
      <c r="Q3048" t="s"/>
      <c r="R3048" t="s">
        <v>115</v>
      </c>
      <c r="S3048" t="s">
        <v>1892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HYPERLINK("https://hotelmonitor-cachepage.eclerx.com/savepage/tk_1544250142526515_sr_2150.html","info")</f>
        <v/>
      </c>
      <c r="AA3048" t="n">
        <v>178454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89</v>
      </c>
      <c r="AO3048" t="s">
        <v>884</v>
      </c>
      <c r="AP3048" t="n">
        <v>137</v>
      </c>
      <c r="AQ3048" t="s">
        <v>91</v>
      </c>
      <c r="AR3048" t="s">
        <v>92</v>
      </c>
      <c r="AS3048" t="s"/>
      <c r="AT3048" t="s">
        <v>93</v>
      </c>
      <c r="AU3048" t="s"/>
      <c r="AV3048" t="s"/>
      <c r="AW3048" t="s"/>
      <c r="AX3048" t="s"/>
      <c r="AY3048" t="n">
        <v>964206</v>
      </c>
      <c r="AZ3048" t="s">
        <v>4214</v>
      </c>
      <c r="BA3048" t="s"/>
      <c r="BB3048" t="n">
        <v>306128</v>
      </c>
      <c r="BC3048" t="n">
        <v>98.8350945711136</v>
      </c>
      <c r="BD3048" t="n">
        <v>8.037418203721259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95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4211</v>
      </c>
      <c r="F3049" t="n">
        <v>1031610</v>
      </c>
      <c r="G3049" t="s">
        <v>74</v>
      </c>
      <c r="H3049" t="s">
        <v>75</v>
      </c>
      <c r="I3049" t="s"/>
      <c r="J3049" t="s">
        <v>76</v>
      </c>
      <c r="K3049" t="n">
        <v>2519.28</v>
      </c>
      <c r="L3049" t="s">
        <v>77</v>
      </c>
      <c r="M3049" t="s"/>
      <c r="N3049" t="s">
        <v>1166</v>
      </c>
      <c r="O3049" t="s">
        <v>79</v>
      </c>
      <c r="P3049" t="s">
        <v>4212</v>
      </c>
      <c r="Q3049" t="s"/>
      <c r="R3049" t="s">
        <v>115</v>
      </c>
      <c r="S3049" t="s">
        <v>4218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>
        <f>HYPERLINK("https://hotelmonitor-cachepage.eclerx.com/savepage/tk_1544250142526515_sr_2150.html","info")</f>
        <v/>
      </c>
      <c r="AA3049" t="n">
        <v>178454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89</v>
      </c>
      <c r="AO3049" t="s">
        <v>4219</v>
      </c>
      <c r="AP3049" t="n">
        <v>137</v>
      </c>
      <c r="AQ3049" t="s">
        <v>91</v>
      </c>
      <c r="AR3049" t="s">
        <v>71</v>
      </c>
      <c r="AS3049" t="s"/>
      <c r="AT3049" t="s">
        <v>93</v>
      </c>
      <c r="AU3049" t="s"/>
      <c r="AV3049" t="s"/>
      <c r="AW3049" t="s"/>
      <c r="AX3049" t="s"/>
      <c r="AY3049" t="n">
        <v>964206</v>
      </c>
      <c r="AZ3049" t="s">
        <v>4214</v>
      </c>
      <c r="BA3049" t="s"/>
      <c r="BB3049" t="n">
        <v>306128</v>
      </c>
      <c r="BC3049" t="n">
        <v>98.8350945711136</v>
      </c>
      <c r="BD3049" t="n">
        <v>8.037418203721259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95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4211</v>
      </c>
      <c r="F3050" t="n">
        <v>1031610</v>
      </c>
      <c r="G3050" t="s">
        <v>74</v>
      </c>
      <c r="H3050" t="s">
        <v>75</v>
      </c>
      <c r="I3050" t="s"/>
      <c r="J3050" t="s">
        <v>76</v>
      </c>
      <c r="K3050" t="n">
        <v>2519.28</v>
      </c>
      <c r="L3050" t="s">
        <v>77</v>
      </c>
      <c r="M3050" t="s"/>
      <c r="N3050" t="s">
        <v>1166</v>
      </c>
      <c r="O3050" t="s">
        <v>79</v>
      </c>
      <c r="P3050" t="s">
        <v>4212</v>
      </c>
      <c r="Q3050" t="s"/>
      <c r="R3050" t="s">
        <v>115</v>
      </c>
      <c r="S3050" t="s">
        <v>4218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HYPERLINK("https://hotelmonitor-cachepage.eclerx.com/savepage/tk_1544250142526515_sr_2150.html","info")</f>
        <v/>
      </c>
      <c r="AA3050" t="n">
        <v>178454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89</v>
      </c>
      <c r="AO3050" t="s">
        <v>4219</v>
      </c>
      <c r="AP3050" t="n">
        <v>137</v>
      </c>
      <c r="AQ3050" t="s">
        <v>91</v>
      </c>
      <c r="AR3050" t="s">
        <v>261</v>
      </c>
      <c r="AS3050" t="s"/>
      <c r="AT3050" t="s">
        <v>93</v>
      </c>
      <c r="AU3050" t="s"/>
      <c r="AV3050" t="s"/>
      <c r="AW3050" t="s"/>
      <c r="AX3050" t="s"/>
      <c r="AY3050" t="n">
        <v>964206</v>
      </c>
      <c r="AZ3050" t="s">
        <v>4214</v>
      </c>
      <c r="BA3050" t="s"/>
      <c r="BB3050" t="n">
        <v>306128</v>
      </c>
      <c r="BC3050" t="n">
        <v>98.8350945711136</v>
      </c>
      <c r="BD3050" t="n">
        <v>8.037418203721259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95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4211</v>
      </c>
      <c r="F3051" t="n">
        <v>1031610</v>
      </c>
      <c r="G3051" t="s">
        <v>74</v>
      </c>
      <c r="H3051" t="s">
        <v>75</v>
      </c>
      <c r="I3051" t="s"/>
      <c r="J3051" t="s">
        <v>76</v>
      </c>
      <c r="K3051" t="n">
        <v>2653.75</v>
      </c>
      <c r="L3051" t="s">
        <v>77</v>
      </c>
      <c r="M3051" t="s"/>
      <c r="N3051" t="s">
        <v>1166</v>
      </c>
      <c r="O3051" t="s">
        <v>79</v>
      </c>
      <c r="P3051" t="s">
        <v>4212</v>
      </c>
      <c r="Q3051" t="s"/>
      <c r="R3051" t="s">
        <v>115</v>
      </c>
      <c r="S3051" t="s">
        <v>2981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HYPERLINK("https://hotelmonitor-cachepage.eclerx.com/savepage/tk_1544250142526515_sr_2150.html","info")</f>
        <v/>
      </c>
      <c r="AA3051" t="n">
        <v>178454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89</v>
      </c>
      <c r="AO3051" t="s">
        <v>247</v>
      </c>
      <c r="AP3051" t="n">
        <v>137</v>
      </c>
      <c r="AQ3051" t="s">
        <v>91</v>
      </c>
      <c r="AR3051" t="s">
        <v>92</v>
      </c>
      <c r="AS3051" t="s"/>
      <c r="AT3051" t="s">
        <v>93</v>
      </c>
      <c r="AU3051" t="s"/>
      <c r="AV3051" t="s"/>
      <c r="AW3051" t="s"/>
      <c r="AX3051" t="s"/>
      <c r="AY3051" t="n">
        <v>964206</v>
      </c>
      <c r="AZ3051" t="s">
        <v>4214</v>
      </c>
      <c r="BA3051" t="s"/>
      <c r="BB3051" t="n">
        <v>306128</v>
      </c>
      <c r="BC3051" t="n">
        <v>98.8350945711136</v>
      </c>
      <c r="BD3051" t="n">
        <v>8.037418203721259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95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4211</v>
      </c>
      <c r="F3052" t="n">
        <v>1031610</v>
      </c>
      <c r="G3052" t="s">
        <v>74</v>
      </c>
      <c r="H3052" t="s">
        <v>75</v>
      </c>
      <c r="I3052" t="s"/>
      <c r="J3052" t="s">
        <v>76</v>
      </c>
      <c r="K3052" t="n">
        <v>2807.2</v>
      </c>
      <c r="L3052" t="s">
        <v>77</v>
      </c>
      <c r="M3052" t="s"/>
      <c r="N3052" t="s">
        <v>4220</v>
      </c>
      <c r="O3052" t="s">
        <v>79</v>
      </c>
      <c r="P3052" t="s">
        <v>4212</v>
      </c>
      <c r="Q3052" t="s"/>
      <c r="R3052" t="s">
        <v>115</v>
      </c>
      <c r="S3052" t="s">
        <v>4221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>
        <f>HYPERLINK("https://hotelmonitor-cachepage.eclerx.com/savepage/tk_1544250142526515_sr_2150.html","info")</f>
        <v/>
      </c>
      <c r="AA3052" t="n">
        <v>178454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89</v>
      </c>
      <c r="AO3052" t="s">
        <v>4222</v>
      </c>
      <c r="AP3052" t="n">
        <v>137</v>
      </c>
      <c r="AQ3052" t="s">
        <v>91</v>
      </c>
      <c r="AR3052" t="s">
        <v>71</v>
      </c>
      <c r="AS3052" t="s"/>
      <c r="AT3052" t="s">
        <v>93</v>
      </c>
      <c r="AU3052" t="s"/>
      <c r="AV3052" t="s"/>
      <c r="AW3052" t="s"/>
      <c r="AX3052" t="s"/>
      <c r="AY3052" t="n">
        <v>964206</v>
      </c>
      <c r="AZ3052" t="s">
        <v>4214</v>
      </c>
      <c r="BA3052" t="s"/>
      <c r="BB3052" t="n">
        <v>306128</v>
      </c>
      <c r="BC3052" t="n">
        <v>98.8350945711136</v>
      </c>
      <c r="BD3052" t="n">
        <v>8.037418203721259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95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4211</v>
      </c>
      <c r="F3053" t="n">
        <v>1031610</v>
      </c>
      <c r="G3053" t="s">
        <v>74</v>
      </c>
      <c r="H3053" t="s">
        <v>75</v>
      </c>
      <c r="I3053" t="s"/>
      <c r="J3053" t="s">
        <v>76</v>
      </c>
      <c r="K3053" t="n">
        <v>2807.2</v>
      </c>
      <c r="L3053" t="s">
        <v>77</v>
      </c>
      <c r="M3053" t="s"/>
      <c r="N3053" t="s">
        <v>4220</v>
      </c>
      <c r="O3053" t="s">
        <v>79</v>
      </c>
      <c r="P3053" t="s">
        <v>4212</v>
      </c>
      <c r="Q3053" t="s"/>
      <c r="R3053" t="s">
        <v>115</v>
      </c>
      <c r="S3053" t="s">
        <v>4221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>
        <f>HYPERLINK("https://hotelmonitor-cachepage.eclerx.com/savepage/tk_1544250142526515_sr_2150.html","info")</f>
        <v/>
      </c>
      <c r="AA3053" t="n">
        <v>178454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89</v>
      </c>
      <c r="AO3053" t="s">
        <v>4222</v>
      </c>
      <c r="AP3053" t="n">
        <v>137</v>
      </c>
      <c r="AQ3053" t="s">
        <v>91</v>
      </c>
      <c r="AR3053" t="s">
        <v>261</v>
      </c>
      <c r="AS3053" t="s"/>
      <c r="AT3053" t="s">
        <v>93</v>
      </c>
      <c r="AU3053" t="s"/>
      <c r="AV3053" t="s"/>
      <c r="AW3053" t="s"/>
      <c r="AX3053" t="s"/>
      <c r="AY3053" t="n">
        <v>964206</v>
      </c>
      <c r="AZ3053" t="s">
        <v>4214</v>
      </c>
      <c r="BA3053" t="s"/>
      <c r="BB3053" t="n">
        <v>306128</v>
      </c>
      <c r="BC3053" t="n">
        <v>98.8350945711136</v>
      </c>
      <c r="BD3053" t="n">
        <v>8.037418203721259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95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4211</v>
      </c>
      <c r="F3054" t="n">
        <v>1031610</v>
      </c>
      <c r="G3054" t="s">
        <v>74</v>
      </c>
      <c r="H3054" t="s">
        <v>75</v>
      </c>
      <c r="I3054" t="s"/>
      <c r="J3054" t="s">
        <v>76</v>
      </c>
      <c r="K3054" t="n">
        <v>2957.04</v>
      </c>
      <c r="L3054" t="s">
        <v>77</v>
      </c>
      <c r="M3054" t="s"/>
      <c r="N3054" t="s">
        <v>4220</v>
      </c>
      <c r="O3054" t="s">
        <v>79</v>
      </c>
      <c r="P3054" t="s">
        <v>4212</v>
      </c>
      <c r="Q3054" t="s"/>
      <c r="R3054" t="s">
        <v>115</v>
      </c>
      <c r="S3054" t="s">
        <v>1494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HYPERLINK("https://hotelmonitor-cachepage.eclerx.com/savepage/tk_1544250142526515_sr_2150.html","info")</f>
        <v/>
      </c>
      <c r="AA3054" t="n">
        <v>178454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89</v>
      </c>
      <c r="AO3054" t="s">
        <v>267</v>
      </c>
      <c r="AP3054" t="n">
        <v>137</v>
      </c>
      <c r="AQ3054" t="s">
        <v>91</v>
      </c>
      <c r="AR3054" t="s">
        <v>92</v>
      </c>
      <c r="AS3054" t="s"/>
      <c r="AT3054" t="s">
        <v>93</v>
      </c>
      <c r="AU3054" t="s"/>
      <c r="AV3054" t="s"/>
      <c r="AW3054" t="s"/>
      <c r="AX3054" t="s"/>
      <c r="AY3054" t="n">
        <v>964206</v>
      </c>
      <c r="AZ3054" t="s">
        <v>4214</v>
      </c>
      <c r="BA3054" t="s"/>
      <c r="BB3054" t="n">
        <v>306128</v>
      </c>
      <c r="BC3054" t="n">
        <v>98.8350945711136</v>
      </c>
      <c r="BD3054" t="n">
        <v>8.037418203721259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95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4211</v>
      </c>
      <c r="F3055" t="n">
        <v>1031610</v>
      </c>
      <c r="G3055" t="s">
        <v>74</v>
      </c>
      <c r="H3055" t="s">
        <v>75</v>
      </c>
      <c r="I3055" t="s"/>
      <c r="J3055" t="s">
        <v>76</v>
      </c>
      <c r="K3055" t="n">
        <v>3455.01</v>
      </c>
      <c r="L3055" t="s">
        <v>77</v>
      </c>
      <c r="M3055" t="s"/>
      <c r="N3055" t="s">
        <v>4223</v>
      </c>
      <c r="O3055" t="s">
        <v>79</v>
      </c>
      <c r="P3055" t="s">
        <v>4212</v>
      </c>
      <c r="Q3055" t="s"/>
      <c r="R3055" t="s">
        <v>115</v>
      </c>
      <c r="S3055" t="s">
        <v>2280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>
        <f>HYPERLINK("https://hotelmonitor-cachepage.eclerx.com/savepage/tk_1544250142526515_sr_2150.html","info")</f>
        <v/>
      </c>
      <c r="AA3055" t="n">
        <v>178454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89</v>
      </c>
      <c r="AO3055" t="s">
        <v>4224</v>
      </c>
      <c r="AP3055" t="n">
        <v>137</v>
      </c>
      <c r="AQ3055" t="s">
        <v>91</v>
      </c>
      <c r="AR3055" t="s">
        <v>71</v>
      </c>
      <c r="AS3055" t="s"/>
      <c r="AT3055" t="s">
        <v>93</v>
      </c>
      <c r="AU3055" t="s"/>
      <c r="AV3055" t="s"/>
      <c r="AW3055" t="s"/>
      <c r="AX3055" t="s"/>
      <c r="AY3055" t="n">
        <v>964206</v>
      </c>
      <c r="AZ3055" t="s">
        <v>4214</v>
      </c>
      <c r="BA3055" t="s"/>
      <c r="BB3055" t="n">
        <v>306128</v>
      </c>
      <c r="BC3055" t="n">
        <v>98.8350945711136</v>
      </c>
      <c r="BD3055" t="n">
        <v>8.037418203721259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95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4211</v>
      </c>
      <c r="F3056" t="n">
        <v>1031610</v>
      </c>
      <c r="G3056" t="s">
        <v>74</v>
      </c>
      <c r="H3056" t="s">
        <v>75</v>
      </c>
      <c r="I3056" t="s"/>
      <c r="J3056" t="s">
        <v>76</v>
      </c>
      <c r="K3056" t="n">
        <v>3455.01</v>
      </c>
      <c r="L3056" t="s">
        <v>77</v>
      </c>
      <c r="M3056" t="s"/>
      <c r="N3056" t="s">
        <v>4223</v>
      </c>
      <c r="O3056" t="s">
        <v>79</v>
      </c>
      <c r="P3056" t="s">
        <v>4212</v>
      </c>
      <c r="Q3056" t="s"/>
      <c r="R3056" t="s">
        <v>115</v>
      </c>
      <c r="S3056" t="s">
        <v>2280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>
        <f>HYPERLINK("https://hotelmonitor-cachepage.eclerx.com/savepage/tk_1544250142526515_sr_2150.html","info")</f>
        <v/>
      </c>
      <c r="AA3056" t="n">
        <v>178454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89</v>
      </c>
      <c r="AO3056" t="s">
        <v>4224</v>
      </c>
      <c r="AP3056" t="n">
        <v>137</v>
      </c>
      <c r="AQ3056" t="s">
        <v>91</v>
      </c>
      <c r="AR3056" t="s">
        <v>261</v>
      </c>
      <c r="AS3056" t="s"/>
      <c r="AT3056" t="s">
        <v>93</v>
      </c>
      <c r="AU3056" t="s"/>
      <c r="AV3056" t="s"/>
      <c r="AW3056" t="s"/>
      <c r="AX3056" t="s"/>
      <c r="AY3056" t="n">
        <v>964206</v>
      </c>
      <c r="AZ3056" t="s">
        <v>4214</v>
      </c>
      <c r="BA3056" t="s"/>
      <c r="BB3056" t="n">
        <v>306128</v>
      </c>
      <c r="BC3056" t="n">
        <v>98.8350945711136</v>
      </c>
      <c r="BD3056" t="n">
        <v>8.037418203721259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95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4211</v>
      </c>
      <c r="F3057" t="n">
        <v>1031610</v>
      </c>
      <c r="G3057" t="s">
        <v>74</v>
      </c>
      <c r="H3057" t="s">
        <v>75</v>
      </c>
      <c r="I3057" t="s"/>
      <c r="J3057" t="s">
        <v>76</v>
      </c>
      <c r="K3057" t="n">
        <v>3598.97</v>
      </c>
      <c r="L3057" t="s">
        <v>77</v>
      </c>
      <c r="M3057" t="s"/>
      <c r="N3057" t="s">
        <v>2712</v>
      </c>
      <c r="O3057" t="s">
        <v>79</v>
      </c>
      <c r="P3057" t="s">
        <v>4212</v>
      </c>
      <c r="Q3057" t="s"/>
      <c r="R3057" t="s">
        <v>115</v>
      </c>
      <c r="S3057" t="s">
        <v>4225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>
        <f>HYPERLINK("https://hotelmonitor-cachepage.eclerx.com/savepage/tk_1544250142526515_sr_2150.html","info")</f>
        <v/>
      </c>
      <c r="AA3057" t="n">
        <v>178454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89</v>
      </c>
      <c r="AO3057" t="s">
        <v>4226</v>
      </c>
      <c r="AP3057" t="n">
        <v>137</v>
      </c>
      <c r="AQ3057" t="s">
        <v>91</v>
      </c>
      <c r="AR3057" t="s">
        <v>71</v>
      </c>
      <c r="AS3057" t="s"/>
      <c r="AT3057" t="s">
        <v>93</v>
      </c>
      <c r="AU3057" t="s"/>
      <c r="AV3057" t="s"/>
      <c r="AW3057" t="s"/>
      <c r="AX3057" t="s"/>
      <c r="AY3057" t="n">
        <v>964206</v>
      </c>
      <c r="AZ3057" t="s">
        <v>4214</v>
      </c>
      <c r="BA3057" t="s"/>
      <c r="BB3057" t="n">
        <v>306128</v>
      </c>
      <c r="BC3057" t="n">
        <v>98.8350945711136</v>
      </c>
      <c r="BD3057" t="n">
        <v>8.037418203721259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95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4211</v>
      </c>
      <c r="F3058" t="n">
        <v>1031610</v>
      </c>
      <c r="G3058" t="s">
        <v>74</v>
      </c>
      <c r="H3058" t="s">
        <v>75</v>
      </c>
      <c r="I3058" t="s"/>
      <c r="J3058" t="s">
        <v>76</v>
      </c>
      <c r="K3058" t="n">
        <v>3598.97</v>
      </c>
      <c r="L3058" t="s">
        <v>77</v>
      </c>
      <c r="M3058" t="s"/>
      <c r="N3058" t="s">
        <v>2712</v>
      </c>
      <c r="O3058" t="s">
        <v>79</v>
      </c>
      <c r="P3058" t="s">
        <v>4212</v>
      </c>
      <c r="Q3058" t="s"/>
      <c r="R3058" t="s">
        <v>115</v>
      </c>
      <c r="S3058" t="s">
        <v>4225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>
        <f>HYPERLINK("https://hotelmonitor-cachepage.eclerx.com/savepage/tk_1544250142526515_sr_2150.html","info")</f>
        <v/>
      </c>
      <c r="AA3058" t="n">
        <v>178454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89</v>
      </c>
      <c r="AO3058" t="s">
        <v>4226</v>
      </c>
      <c r="AP3058" t="n">
        <v>137</v>
      </c>
      <c r="AQ3058" t="s">
        <v>91</v>
      </c>
      <c r="AR3058" t="s">
        <v>261</v>
      </c>
      <c r="AS3058" t="s"/>
      <c r="AT3058" t="s">
        <v>93</v>
      </c>
      <c r="AU3058" t="s"/>
      <c r="AV3058" t="s"/>
      <c r="AW3058" t="s"/>
      <c r="AX3058" t="s"/>
      <c r="AY3058" t="n">
        <v>964206</v>
      </c>
      <c r="AZ3058" t="s">
        <v>4214</v>
      </c>
      <c r="BA3058" t="s"/>
      <c r="BB3058" t="n">
        <v>306128</v>
      </c>
      <c r="BC3058" t="n">
        <v>98.8350945711136</v>
      </c>
      <c r="BD3058" t="n">
        <v>8.037418203721259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95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4211</v>
      </c>
      <c r="F3059" t="n">
        <v>1031610</v>
      </c>
      <c r="G3059" t="s">
        <v>74</v>
      </c>
      <c r="H3059" t="s">
        <v>75</v>
      </c>
      <c r="I3059" t="s"/>
      <c r="J3059" t="s">
        <v>76</v>
      </c>
      <c r="K3059" t="n">
        <v>3639.42</v>
      </c>
      <c r="L3059" t="s">
        <v>77</v>
      </c>
      <c r="M3059" t="s"/>
      <c r="N3059" t="s">
        <v>4223</v>
      </c>
      <c r="O3059" t="s">
        <v>79</v>
      </c>
      <c r="P3059" t="s">
        <v>4212</v>
      </c>
      <c r="Q3059" t="s"/>
      <c r="R3059" t="s">
        <v>115</v>
      </c>
      <c r="S3059" t="s">
        <v>1498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>
        <f>HYPERLINK("https://hotelmonitor-cachepage.eclerx.com/savepage/tk_1544250142526515_sr_2150.html","info")</f>
        <v/>
      </c>
      <c r="AA3059" t="n">
        <v>178454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89</v>
      </c>
      <c r="AO3059" t="s">
        <v>287</v>
      </c>
      <c r="AP3059" t="n">
        <v>137</v>
      </c>
      <c r="AQ3059" t="s">
        <v>91</v>
      </c>
      <c r="AR3059" t="s">
        <v>92</v>
      </c>
      <c r="AS3059" t="s"/>
      <c r="AT3059" t="s">
        <v>93</v>
      </c>
      <c r="AU3059" t="s"/>
      <c r="AV3059" t="s"/>
      <c r="AW3059" t="s"/>
      <c r="AX3059" t="s"/>
      <c r="AY3059" t="n">
        <v>964206</v>
      </c>
      <c r="AZ3059" t="s">
        <v>4214</v>
      </c>
      <c r="BA3059" t="s"/>
      <c r="BB3059" t="n">
        <v>306128</v>
      </c>
      <c r="BC3059" t="n">
        <v>98.8350945711136</v>
      </c>
      <c r="BD3059" t="n">
        <v>8.037418203721259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95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4211</v>
      </c>
      <c r="F3060" t="n">
        <v>1031610</v>
      </c>
      <c r="G3060" t="s">
        <v>74</v>
      </c>
      <c r="H3060" t="s">
        <v>75</v>
      </c>
      <c r="I3060" t="s"/>
      <c r="J3060" t="s">
        <v>76</v>
      </c>
      <c r="K3060" t="n">
        <v>3791.07</v>
      </c>
      <c r="L3060" t="s">
        <v>77</v>
      </c>
      <c r="M3060" t="s"/>
      <c r="N3060" t="s">
        <v>2712</v>
      </c>
      <c r="O3060" t="s">
        <v>79</v>
      </c>
      <c r="P3060" t="s">
        <v>4212</v>
      </c>
      <c r="Q3060" t="s"/>
      <c r="R3060" t="s">
        <v>115</v>
      </c>
      <c r="S3060" t="s">
        <v>1579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>
        <f>HYPERLINK("https://hotelmonitor-cachepage.eclerx.com/savepage/tk_1544250142526515_sr_2150.html","info")</f>
        <v/>
      </c>
      <c r="AA3060" t="n">
        <v>178454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89</v>
      </c>
      <c r="AO3060" t="s">
        <v>885</v>
      </c>
      <c r="AP3060" t="n">
        <v>137</v>
      </c>
      <c r="AQ3060" t="s">
        <v>91</v>
      </c>
      <c r="AR3060" t="s">
        <v>92</v>
      </c>
      <c r="AS3060" t="s"/>
      <c r="AT3060" t="s">
        <v>93</v>
      </c>
      <c r="AU3060" t="s"/>
      <c r="AV3060" t="s"/>
      <c r="AW3060" t="s"/>
      <c r="AX3060" t="s"/>
      <c r="AY3060" t="n">
        <v>964206</v>
      </c>
      <c r="AZ3060" t="s">
        <v>4214</v>
      </c>
      <c r="BA3060" t="s"/>
      <c r="BB3060" t="n">
        <v>306128</v>
      </c>
      <c r="BC3060" t="n">
        <v>98.8350945711136</v>
      </c>
      <c r="BD3060" t="n">
        <v>8.037418203721259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95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4227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748.29</v>
      </c>
      <c r="L3061" t="s">
        <v>77</v>
      </c>
      <c r="M3061" t="s"/>
      <c r="N3061" t="s">
        <v>4228</v>
      </c>
      <c r="O3061" t="s">
        <v>79</v>
      </c>
      <c r="P3061" t="s">
        <v>4227</v>
      </c>
      <c r="Q3061" t="s"/>
      <c r="R3061" t="s">
        <v>115</v>
      </c>
      <c r="S3061" t="s">
        <v>4229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>
        <f>HYPERLINK("https://hotelmonitor-cachepage.eclerx.com/savepage/tk_1544250363659077_sr_2150.html","info")</f>
        <v/>
      </c>
      <c r="AA3061" t="n">
        <v>-3791677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89</v>
      </c>
      <c r="AO3061" t="s">
        <v>1550</v>
      </c>
      <c r="AP3061" t="n">
        <v>227</v>
      </c>
      <c r="AQ3061" t="s">
        <v>91</v>
      </c>
      <c r="AR3061" t="s">
        <v>71</v>
      </c>
      <c r="AS3061" t="s"/>
      <c r="AT3061" t="s">
        <v>93</v>
      </c>
      <c r="AU3061" t="s"/>
      <c r="AV3061" t="s"/>
      <c r="AW3061" t="s"/>
      <c r="AX3061" t="s"/>
      <c r="AY3061" t="n">
        <v>3791677</v>
      </c>
      <c r="AZ3061" t="s">
        <v>4230</v>
      </c>
      <c r="BA3061" t="s"/>
      <c r="BB3061" t="n">
        <v>237351</v>
      </c>
      <c r="BC3061" t="n">
        <v>98.8628542542392</v>
      </c>
      <c r="BD3061" t="n">
        <v>8.03121425288613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95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4227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787.04</v>
      </c>
      <c r="L3062" t="s">
        <v>77</v>
      </c>
      <c r="M3062" t="s"/>
      <c r="N3062" t="s">
        <v>4228</v>
      </c>
      <c r="O3062" t="s">
        <v>79</v>
      </c>
      <c r="P3062" t="s">
        <v>4227</v>
      </c>
      <c r="Q3062" t="s"/>
      <c r="R3062" t="s">
        <v>115</v>
      </c>
      <c r="S3062" t="s">
        <v>4231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>
        <f>HYPERLINK("https://hotelmonitor-cachepage.eclerx.com/savepage/tk_1544250363659077_sr_2150.html","info")</f>
        <v/>
      </c>
      <c r="AA3062" t="n">
        <v>-3791677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227</v>
      </c>
      <c r="AQ3062" t="s">
        <v>91</v>
      </c>
      <c r="AR3062" t="s">
        <v>71</v>
      </c>
      <c r="AS3062" t="s"/>
      <c r="AT3062" t="s">
        <v>93</v>
      </c>
      <c r="AU3062" t="s"/>
      <c r="AV3062" t="s"/>
      <c r="AW3062" t="s"/>
      <c r="AX3062" t="s"/>
      <c r="AY3062" t="n">
        <v>3791677</v>
      </c>
      <c r="AZ3062" t="s">
        <v>4230</v>
      </c>
      <c r="BA3062" t="s"/>
      <c r="BB3062" t="n">
        <v>237351</v>
      </c>
      <c r="BC3062" t="n">
        <v>98.8628542542392</v>
      </c>
      <c r="BD3062" t="n">
        <v>8.03121425288613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95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4227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893.64</v>
      </c>
      <c r="L3063" t="s">
        <v>77</v>
      </c>
      <c r="M3063" t="s"/>
      <c r="N3063" t="s">
        <v>3089</v>
      </c>
      <c r="O3063" t="s">
        <v>79</v>
      </c>
      <c r="P3063" t="s">
        <v>4227</v>
      </c>
      <c r="Q3063" t="s"/>
      <c r="R3063" t="s">
        <v>115</v>
      </c>
      <c r="S3063" t="s">
        <v>4232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>
        <f>HYPERLINK("https://hotelmonitor-cachepage.eclerx.com/savepage/tk_1544250363659077_sr_2150.html","info")</f>
        <v/>
      </c>
      <c r="AA3063" t="n">
        <v>-3791677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89</v>
      </c>
      <c r="AO3063" t="s">
        <v>4233</v>
      </c>
      <c r="AP3063" t="n">
        <v>227</v>
      </c>
      <c r="AQ3063" t="s">
        <v>91</v>
      </c>
      <c r="AR3063" t="s">
        <v>71</v>
      </c>
      <c r="AS3063" t="s"/>
      <c r="AT3063" t="s">
        <v>93</v>
      </c>
      <c r="AU3063" t="s"/>
      <c r="AV3063" t="s"/>
      <c r="AW3063" t="s"/>
      <c r="AX3063" t="s"/>
      <c r="AY3063" t="n">
        <v>3791677</v>
      </c>
      <c r="AZ3063" t="s">
        <v>4230</v>
      </c>
      <c r="BA3063" t="s"/>
      <c r="BB3063" t="n">
        <v>237351</v>
      </c>
      <c r="BC3063" t="n">
        <v>98.8628542542392</v>
      </c>
      <c r="BD3063" t="n">
        <v>8.03121425288613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95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4227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930.13</v>
      </c>
      <c r="L3064" t="s">
        <v>77</v>
      </c>
      <c r="M3064" t="s"/>
      <c r="N3064" t="s">
        <v>3089</v>
      </c>
      <c r="O3064" t="s">
        <v>79</v>
      </c>
      <c r="P3064" t="s">
        <v>4227</v>
      </c>
      <c r="Q3064" t="s"/>
      <c r="R3064" t="s">
        <v>115</v>
      </c>
      <c r="S3064" t="s">
        <v>4234</v>
      </c>
      <c r="T3064" t="s">
        <v>82</v>
      </c>
      <c r="U3064" t="s">
        <v>83</v>
      </c>
      <c r="V3064" t="s">
        <v>84</v>
      </c>
      <c r="W3064" t="s">
        <v>85</v>
      </c>
      <c r="X3064" t="s"/>
      <c r="Y3064" t="s">
        <v>86</v>
      </c>
      <c r="Z3064">
        <f>HYPERLINK("https://hotelmonitor-cachepage.eclerx.com/savepage/tk_1544250363659077_sr_2150.html","info")</f>
        <v/>
      </c>
      <c r="AA3064" t="n">
        <v>-3791677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227</v>
      </c>
      <c r="AQ3064" t="s">
        <v>91</v>
      </c>
      <c r="AR3064" t="s">
        <v>71</v>
      </c>
      <c r="AS3064" t="s"/>
      <c r="AT3064" t="s">
        <v>93</v>
      </c>
      <c r="AU3064" t="s"/>
      <c r="AV3064" t="s"/>
      <c r="AW3064" t="s"/>
      <c r="AX3064" t="s"/>
      <c r="AY3064" t="n">
        <v>3791677</v>
      </c>
      <c r="AZ3064" t="s">
        <v>4230</v>
      </c>
      <c r="BA3064" t="s"/>
      <c r="BB3064" t="n">
        <v>237351</v>
      </c>
      <c r="BC3064" t="n">
        <v>98.8628542542392</v>
      </c>
      <c r="BD3064" t="n">
        <v>8.03121425288613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95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4235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546.73</v>
      </c>
      <c r="L3065" t="s">
        <v>77</v>
      </c>
      <c r="M3065" t="s"/>
      <c r="N3065" t="s">
        <v>4236</v>
      </c>
      <c r="O3065" t="s">
        <v>79</v>
      </c>
      <c r="P3065" t="s">
        <v>4235</v>
      </c>
      <c r="Q3065" t="s"/>
      <c r="R3065" t="s">
        <v>354</v>
      </c>
      <c r="S3065" t="s">
        <v>3251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>
        <f>HYPERLINK("https://hotelmonitor-cachepage.eclerx.com/savepage/tk_15442505741945658_sr_2150.html","info")</f>
        <v/>
      </c>
      <c r="AA3065" t="n">
        <v>-4750999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313</v>
      </c>
      <c r="AQ3065" t="s">
        <v>91</v>
      </c>
      <c r="AR3065" t="s">
        <v>92</v>
      </c>
      <c r="AS3065" t="s"/>
      <c r="AT3065" t="s">
        <v>93</v>
      </c>
      <c r="AU3065" t="s"/>
      <c r="AV3065" t="s"/>
      <c r="AW3065" t="s"/>
      <c r="AX3065" t="s"/>
      <c r="AY3065" t="n">
        <v>4750999</v>
      </c>
      <c r="AZ3065" t="s">
        <v>4237</v>
      </c>
      <c r="BA3065" t="s"/>
      <c r="BB3065" t="n">
        <v>2303304</v>
      </c>
      <c r="BC3065" t="n">
        <v>99.16806</v>
      </c>
      <c r="BD3065" t="n">
        <v>7.8602247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95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4235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546.73</v>
      </c>
      <c r="L3066" t="s">
        <v>77</v>
      </c>
      <c r="M3066" t="s"/>
      <c r="N3066" t="s">
        <v>353</v>
      </c>
      <c r="O3066" t="s">
        <v>79</v>
      </c>
      <c r="P3066" t="s">
        <v>4235</v>
      </c>
      <c r="Q3066" t="s"/>
      <c r="R3066" t="s">
        <v>354</v>
      </c>
      <c r="S3066" t="s">
        <v>3251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>
        <f>HYPERLINK("https://hotelmonitor-cachepage.eclerx.com/savepage/tk_15442505741945658_sr_2150.html","info")</f>
        <v/>
      </c>
      <c r="AA3066" t="n">
        <v>-4750999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313</v>
      </c>
      <c r="AQ3066" t="s">
        <v>91</v>
      </c>
      <c r="AR3066" t="s">
        <v>92</v>
      </c>
      <c r="AS3066" t="s"/>
      <c r="AT3066" t="s">
        <v>93</v>
      </c>
      <c r="AU3066" t="s"/>
      <c r="AV3066" t="s"/>
      <c r="AW3066" t="s"/>
      <c r="AX3066" t="s"/>
      <c r="AY3066" t="n">
        <v>4750999</v>
      </c>
      <c r="AZ3066" t="s">
        <v>4237</v>
      </c>
      <c r="BA3066" t="s"/>
      <c r="BB3066" t="n">
        <v>2303304</v>
      </c>
      <c r="BC3066" t="n">
        <v>99.16806</v>
      </c>
      <c r="BD3066" t="n">
        <v>7.8602247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95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4238</v>
      </c>
      <c r="F3067" t="n">
        <v>3590230</v>
      </c>
      <c r="G3067" t="s">
        <v>74</v>
      </c>
      <c r="H3067" t="s">
        <v>75</v>
      </c>
      <c r="I3067" t="s"/>
      <c r="J3067" t="s">
        <v>76</v>
      </c>
      <c r="K3067" t="n">
        <v>485.64</v>
      </c>
      <c r="L3067" t="s">
        <v>77</v>
      </c>
      <c r="M3067" t="s"/>
      <c r="N3067" t="s">
        <v>474</v>
      </c>
      <c r="O3067" t="s">
        <v>79</v>
      </c>
      <c r="P3067" t="s">
        <v>4238</v>
      </c>
      <c r="Q3067" t="s"/>
      <c r="R3067" t="s">
        <v>80</v>
      </c>
      <c r="S3067" t="s">
        <v>4239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>
        <f>HYPERLINK("https://hotelmonitor-cachepage.eclerx.com/savepage/tk_15442500241074617_sr_2150.html","info")</f>
        <v/>
      </c>
      <c r="AA3067" t="n">
        <v>251515</v>
      </c>
      <c r="AB3067" t="s"/>
      <c r="AC3067" t="s"/>
      <c r="AD3067" t="s">
        <v>87</v>
      </c>
      <c r="AE3067" t="s"/>
      <c r="AF3067" t="s"/>
      <c r="AG3067" t="s"/>
      <c r="AH3067" t="s"/>
      <c r="AI3067" t="s"/>
      <c r="AJ3067" t="s"/>
      <c r="AK3067" t="s">
        <v>88</v>
      </c>
      <c r="AL3067" t="s"/>
      <c r="AM3067" t="s"/>
      <c r="AN3067" t="s">
        <v>89</v>
      </c>
      <c r="AO3067" t="s">
        <v>4240</v>
      </c>
      <c r="AP3067" t="n">
        <v>75</v>
      </c>
      <c r="AQ3067" t="s">
        <v>91</v>
      </c>
      <c r="AR3067" t="s">
        <v>71</v>
      </c>
      <c r="AS3067" t="s"/>
      <c r="AT3067" t="s">
        <v>93</v>
      </c>
      <c r="AU3067" t="s"/>
      <c r="AV3067" t="s"/>
      <c r="AW3067" t="s"/>
      <c r="AX3067" t="s"/>
      <c r="AY3067" t="n">
        <v>2061690</v>
      </c>
      <c r="AZ3067" t="s">
        <v>4241</v>
      </c>
      <c r="BA3067" t="s"/>
      <c r="BB3067" t="n">
        <v>247793</v>
      </c>
      <c r="BC3067" t="n">
        <v>98.9153838157654</v>
      </c>
      <c r="BD3067" t="n">
        <v>8.070101993144689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95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4238</v>
      </c>
      <c r="F3068" t="n">
        <v>3590230</v>
      </c>
      <c r="G3068" t="s">
        <v>74</v>
      </c>
      <c r="H3068" t="s">
        <v>75</v>
      </c>
      <c r="I3068" t="s"/>
      <c r="J3068" t="s">
        <v>76</v>
      </c>
      <c r="K3068" t="n">
        <v>485.64</v>
      </c>
      <c r="L3068" t="s">
        <v>77</v>
      </c>
      <c r="M3068" t="s"/>
      <c r="N3068" t="s">
        <v>474</v>
      </c>
      <c r="O3068" t="s">
        <v>79</v>
      </c>
      <c r="P3068" t="s">
        <v>4238</v>
      </c>
      <c r="Q3068" t="s"/>
      <c r="R3068" t="s">
        <v>80</v>
      </c>
      <c r="S3068" t="s">
        <v>4239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HYPERLINK("https://hotelmonitor-cachepage.eclerx.com/savepage/tk_15442500241074617_sr_2150.html","info")</f>
        <v/>
      </c>
      <c r="AA3068" t="n">
        <v>251515</v>
      </c>
      <c r="AB3068" t="s"/>
      <c r="AC3068" t="s"/>
      <c r="AD3068" t="s">
        <v>87</v>
      </c>
      <c r="AE3068" t="s"/>
      <c r="AF3068" t="s"/>
      <c r="AG3068" t="s"/>
      <c r="AH3068" t="s"/>
      <c r="AI3068" t="s"/>
      <c r="AJ3068" t="s"/>
      <c r="AK3068" t="s">
        <v>88</v>
      </c>
      <c r="AL3068" t="s"/>
      <c r="AM3068" t="s"/>
      <c r="AN3068" t="s">
        <v>89</v>
      </c>
      <c r="AO3068" t="s">
        <v>4240</v>
      </c>
      <c r="AP3068" t="n">
        <v>75</v>
      </c>
      <c r="AQ3068" t="s">
        <v>91</v>
      </c>
      <c r="AR3068" t="s">
        <v>261</v>
      </c>
      <c r="AS3068" t="s"/>
      <c r="AT3068" t="s">
        <v>93</v>
      </c>
      <c r="AU3068" t="s"/>
      <c r="AV3068" t="s"/>
      <c r="AW3068" t="s"/>
      <c r="AX3068" t="s"/>
      <c r="AY3068" t="n">
        <v>2061690</v>
      </c>
      <c r="AZ3068" t="s">
        <v>4241</v>
      </c>
      <c r="BA3068" t="s"/>
      <c r="BB3068" t="n">
        <v>247793</v>
      </c>
      <c r="BC3068" t="n">
        <v>98.9153838157654</v>
      </c>
      <c r="BD3068" t="n">
        <v>8.070101993144689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95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4238</v>
      </c>
      <c r="F3069" t="n">
        <v>3590230</v>
      </c>
      <c r="G3069" t="s">
        <v>74</v>
      </c>
      <c r="H3069" t="s">
        <v>75</v>
      </c>
      <c r="I3069" t="s"/>
      <c r="J3069" t="s">
        <v>76</v>
      </c>
      <c r="K3069" t="n">
        <v>521.88</v>
      </c>
      <c r="L3069" t="s">
        <v>77</v>
      </c>
      <c r="M3069" t="s"/>
      <c r="N3069" t="s">
        <v>474</v>
      </c>
      <c r="O3069" t="s">
        <v>79</v>
      </c>
      <c r="P3069" t="s">
        <v>4238</v>
      </c>
      <c r="Q3069" t="s"/>
      <c r="R3069" t="s">
        <v>80</v>
      </c>
      <c r="S3069" t="s">
        <v>4242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>
        <f>HYPERLINK("https://hotelmonitor-cachepage.eclerx.com/savepage/tk_15442500241074617_sr_2150.html","info")</f>
        <v/>
      </c>
      <c r="AA3069" t="n">
        <v>251515</v>
      </c>
      <c r="AB3069" t="s"/>
      <c r="AC3069" t="s"/>
      <c r="AD3069" t="s">
        <v>87</v>
      </c>
      <c r="AE3069" t="s"/>
      <c r="AF3069" t="s"/>
      <c r="AG3069" t="s"/>
      <c r="AH3069" t="s"/>
      <c r="AI3069" t="s"/>
      <c r="AJ3069" t="s"/>
      <c r="AK3069" t="s">
        <v>88</v>
      </c>
      <c r="AL3069" t="s"/>
      <c r="AM3069" t="s"/>
      <c r="AN3069" t="s">
        <v>89</v>
      </c>
      <c r="AO3069" t="s">
        <v>4243</v>
      </c>
      <c r="AP3069" t="n">
        <v>75</v>
      </c>
      <c r="AQ3069" t="s">
        <v>91</v>
      </c>
      <c r="AR3069" t="s">
        <v>92</v>
      </c>
      <c r="AS3069" t="s"/>
      <c r="AT3069" t="s">
        <v>93</v>
      </c>
      <c r="AU3069" t="s"/>
      <c r="AV3069" t="s"/>
      <c r="AW3069" t="s"/>
      <c r="AX3069" t="s"/>
      <c r="AY3069" t="n">
        <v>2061690</v>
      </c>
      <c r="AZ3069" t="s">
        <v>4241</v>
      </c>
      <c r="BA3069" t="s"/>
      <c r="BB3069" t="n">
        <v>247793</v>
      </c>
      <c r="BC3069" t="n">
        <v>98.9153838157654</v>
      </c>
      <c r="BD3069" t="n">
        <v>8.070101993144689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95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4238</v>
      </c>
      <c r="F3070" t="n">
        <v>3590230</v>
      </c>
      <c r="G3070" t="s">
        <v>74</v>
      </c>
      <c r="H3070" t="s">
        <v>75</v>
      </c>
      <c r="I3070" t="s"/>
      <c r="J3070" t="s">
        <v>76</v>
      </c>
      <c r="K3070" t="n">
        <v>596.03</v>
      </c>
      <c r="L3070" t="s">
        <v>77</v>
      </c>
      <c r="M3070" t="s"/>
      <c r="N3070" t="s">
        <v>474</v>
      </c>
      <c r="O3070" t="s">
        <v>79</v>
      </c>
      <c r="P3070" t="s">
        <v>4238</v>
      </c>
      <c r="Q3070" t="s"/>
      <c r="R3070" t="s">
        <v>80</v>
      </c>
      <c r="S3070" t="s">
        <v>4244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HYPERLINK("https://hotelmonitor-cachepage.eclerx.com/savepage/tk_15442500241074617_sr_2150.html","info")</f>
        <v/>
      </c>
      <c r="AA3070" t="n">
        <v>251515</v>
      </c>
      <c r="AB3070" t="s"/>
      <c r="AC3070" t="s"/>
      <c r="AD3070" t="s">
        <v>87</v>
      </c>
      <c r="AE3070" t="s"/>
      <c r="AF3070" t="s"/>
      <c r="AG3070" t="s"/>
      <c r="AH3070" t="s"/>
      <c r="AI3070" t="s"/>
      <c r="AJ3070" t="s"/>
      <c r="AK3070" t="s">
        <v>88</v>
      </c>
      <c r="AL3070" t="s"/>
      <c r="AM3070" t="s"/>
      <c r="AN3070" t="s">
        <v>89</v>
      </c>
      <c r="AO3070" t="s">
        <v>4245</v>
      </c>
      <c r="AP3070" t="n">
        <v>75</v>
      </c>
      <c r="AQ3070" t="s">
        <v>91</v>
      </c>
      <c r="AR3070" t="s">
        <v>71</v>
      </c>
      <c r="AS3070" t="s"/>
      <c r="AT3070" t="s">
        <v>93</v>
      </c>
      <c r="AU3070" t="s"/>
      <c r="AV3070" t="s"/>
      <c r="AW3070" t="s"/>
      <c r="AX3070" t="s"/>
      <c r="AY3070" t="n">
        <v>2061690</v>
      </c>
      <c r="AZ3070" t="s">
        <v>4241</v>
      </c>
      <c r="BA3070" t="s"/>
      <c r="BB3070" t="n">
        <v>247793</v>
      </c>
      <c r="BC3070" t="n">
        <v>98.9153838157654</v>
      </c>
      <c r="BD3070" t="n">
        <v>8.070101993144689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95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4238</v>
      </c>
      <c r="F3071" t="n">
        <v>3590230</v>
      </c>
      <c r="G3071" t="s">
        <v>74</v>
      </c>
      <c r="H3071" t="s">
        <v>75</v>
      </c>
      <c r="I3071" t="s"/>
      <c r="J3071" t="s">
        <v>76</v>
      </c>
      <c r="K3071" t="n">
        <v>596.03</v>
      </c>
      <c r="L3071" t="s">
        <v>77</v>
      </c>
      <c r="M3071" t="s"/>
      <c r="N3071" t="s">
        <v>474</v>
      </c>
      <c r="O3071" t="s">
        <v>79</v>
      </c>
      <c r="P3071" t="s">
        <v>4238</v>
      </c>
      <c r="Q3071" t="s"/>
      <c r="R3071" t="s">
        <v>80</v>
      </c>
      <c r="S3071" t="s">
        <v>4244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HYPERLINK("https://hotelmonitor-cachepage.eclerx.com/savepage/tk_15442500241074617_sr_2150.html","info")</f>
        <v/>
      </c>
      <c r="AA3071" t="n">
        <v>251515</v>
      </c>
      <c r="AB3071" t="s"/>
      <c r="AC3071" t="s"/>
      <c r="AD3071" t="s">
        <v>87</v>
      </c>
      <c r="AE3071" t="s"/>
      <c r="AF3071" t="s"/>
      <c r="AG3071" t="s"/>
      <c r="AH3071" t="s"/>
      <c r="AI3071" t="s"/>
      <c r="AJ3071" t="s"/>
      <c r="AK3071" t="s">
        <v>88</v>
      </c>
      <c r="AL3071" t="s"/>
      <c r="AM3071" t="s"/>
      <c r="AN3071" t="s">
        <v>89</v>
      </c>
      <c r="AO3071" t="s">
        <v>4245</v>
      </c>
      <c r="AP3071" t="n">
        <v>75</v>
      </c>
      <c r="AQ3071" t="s">
        <v>91</v>
      </c>
      <c r="AR3071" t="s">
        <v>71</v>
      </c>
      <c r="AS3071" t="s"/>
      <c r="AT3071" t="s">
        <v>93</v>
      </c>
      <c r="AU3071" t="s"/>
      <c r="AV3071" t="s"/>
      <c r="AW3071" t="s"/>
      <c r="AX3071" t="s"/>
      <c r="AY3071" t="n">
        <v>2061690</v>
      </c>
      <c r="AZ3071" t="s">
        <v>4241</v>
      </c>
      <c r="BA3071" t="s"/>
      <c r="BB3071" t="n">
        <v>247793</v>
      </c>
      <c r="BC3071" t="n">
        <v>98.9153838157654</v>
      </c>
      <c r="BD3071" t="n">
        <v>8.070101993144689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95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4238</v>
      </c>
      <c r="F3072" t="n">
        <v>3590230</v>
      </c>
      <c r="G3072" t="s">
        <v>74</v>
      </c>
      <c r="H3072" t="s">
        <v>75</v>
      </c>
      <c r="I3072" t="s"/>
      <c r="J3072" t="s">
        <v>76</v>
      </c>
      <c r="K3072" t="n">
        <v>596.03</v>
      </c>
      <c r="L3072" t="s">
        <v>77</v>
      </c>
      <c r="M3072" t="s"/>
      <c r="N3072" t="s">
        <v>474</v>
      </c>
      <c r="O3072" t="s">
        <v>79</v>
      </c>
      <c r="P3072" t="s">
        <v>4238</v>
      </c>
      <c r="Q3072" t="s"/>
      <c r="R3072" t="s">
        <v>80</v>
      </c>
      <c r="S3072" t="s">
        <v>4244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HYPERLINK("https://hotelmonitor-cachepage.eclerx.com/savepage/tk_15442500241074617_sr_2150.html","info")</f>
        <v/>
      </c>
      <c r="AA3072" t="n">
        <v>251515</v>
      </c>
      <c r="AB3072" t="s"/>
      <c r="AC3072" t="s"/>
      <c r="AD3072" t="s">
        <v>87</v>
      </c>
      <c r="AE3072" t="s"/>
      <c r="AF3072" t="s"/>
      <c r="AG3072" t="s"/>
      <c r="AH3072" t="s"/>
      <c r="AI3072" t="s"/>
      <c r="AJ3072" t="s"/>
      <c r="AK3072" t="s">
        <v>88</v>
      </c>
      <c r="AL3072" t="s"/>
      <c r="AM3072" t="s"/>
      <c r="AN3072" t="s">
        <v>89</v>
      </c>
      <c r="AO3072" t="s">
        <v>4245</v>
      </c>
      <c r="AP3072" t="n">
        <v>75</v>
      </c>
      <c r="AQ3072" t="s">
        <v>91</v>
      </c>
      <c r="AR3072" t="s">
        <v>261</v>
      </c>
      <c r="AS3072" t="s"/>
      <c r="AT3072" t="s">
        <v>93</v>
      </c>
      <c r="AU3072" t="s"/>
      <c r="AV3072" t="s"/>
      <c r="AW3072" t="s"/>
      <c r="AX3072" t="s"/>
      <c r="AY3072" t="n">
        <v>2061690</v>
      </c>
      <c r="AZ3072" t="s">
        <v>4241</v>
      </c>
      <c r="BA3072" t="s"/>
      <c r="BB3072" t="n">
        <v>247793</v>
      </c>
      <c r="BC3072" t="n">
        <v>98.9153838157654</v>
      </c>
      <c r="BD3072" t="n">
        <v>8.070101993144689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95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4238</v>
      </c>
      <c r="F3073" t="n">
        <v>3590230</v>
      </c>
      <c r="G3073" t="s">
        <v>74</v>
      </c>
      <c r="H3073" t="s">
        <v>75</v>
      </c>
      <c r="I3073" t="s"/>
      <c r="J3073" t="s">
        <v>76</v>
      </c>
      <c r="K3073" t="n">
        <v>596.03</v>
      </c>
      <c r="L3073" t="s">
        <v>77</v>
      </c>
      <c r="M3073" t="s"/>
      <c r="N3073" t="s">
        <v>474</v>
      </c>
      <c r="O3073" t="s">
        <v>79</v>
      </c>
      <c r="P3073" t="s">
        <v>4238</v>
      </c>
      <c r="Q3073" t="s"/>
      <c r="R3073" t="s">
        <v>80</v>
      </c>
      <c r="S3073" t="s">
        <v>4244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HYPERLINK("https://hotelmonitor-cachepage.eclerx.com/savepage/tk_15442500241074617_sr_2150.html","info")</f>
        <v/>
      </c>
      <c r="AA3073" t="n">
        <v>251515</v>
      </c>
      <c r="AB3073" t="s"/>
      <c r="AC3073" t="s"/>
      <c r="AD3073" t="s">
        <v>87</v>
      </c>
      <c r="AE3073" t="s"/>
      <c r="AF3073" t="s"/>
      <c r="AG3073" t="s"/>
      <c r="AH3073" t="s"/>
      <c r="AI3073" t="s"/>
      <c r="AJ3073" t="s"/>
      <c r="AK3073" t="s">
        <v>88</v>
      </c>
      <c r="AL3073" t="s"/>
      <c r="AM3073" t="s"/>
      <c r="AN3073" t="s">
        <v>89</v>
      </c>
      <c r="AO3073" t="s">
        <v>4245</v>
      </c>
      <c r="AP3073" t="n">
        <v>75</v>
      </c>
      <c r="AQ3073" t="s">
        <v>91</v>
      </c>
      <c r="AR3073" t="s">
        <v>261</v>
      </c>
      <c r="AS3073" t="s"/>
      <c r="AT3073" t="s">
        <v>93</v>
      </c>
      <c r="AU3073" t="s"/>
      <c r="AV3073" t="s"/>
      <c r="AW3073" t="s"/>
      <c r="AX3073" t="s"/>
      <c r="AY3073" t="n">
        <v>2061690</v>
      </c>
      <c r="AZ3073" t="s">
        <v>4241</v>
      </c>
      <c r="BA3073" t="s"/>
      <c r="BB3073" t="n">
        <v>247793</v>
      </c>
      <c r="BC3073" t="n">
        <v>98.9153838157654</v>
      </c>
      <c r="BD3073" t="n">
        <v>8.070101993144689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95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4238</v>
      </c>
      <c r="F3074" t="n">
        <v>3590230</v>
      </c>
      <c r="G3074" t="s">
        <v>74</v>
      </c>
      <c r="H3074" t="s">
        <v>75</v>
      </c>
      <c r="I3074" t="s"/>
      <c r="J3074" t="s">
        <v>76</v>
      </c>
      <c r="K3074" t="n">
        <v>602.17</v>
      </c>
      <c r="L3074" t="s">
        <v>77</v>
      </c>
      <c r="M3074" t="s"/>
      <c r="N3074" t="s">
        <v>474</v>
      </c>
      <c r="O3074" t="s">
        <v>79</v>
      </c>
      <c r="P3074" t="s">
        <v>4238</v>
      </c>
      <c r="Q3074" t="s"/>
      <c r="R3074" t="s">
        <v>80</v>
      </c>
      <c r="S3074" t="s">
        <v>4246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>
        <f>HYPERLINK("https://hotelmonitor-cachepage.eclerx.com/savepage/tk_15442500241074617_sr_2150.html","info")</f>
        <v/>
      </c>
      <c r="AA3074" t="n">
        <v>251515</v>
      </c>
      <c r="AB3074" t="s"/>
      <c r="AC3074" t="s"/>
      <c r="AD3074" t="s">
        <v>87</v>
      </c>
      <c r="AE3074" t="s"/>
      <c r="AF3074" t="s"/>
      <c r="AG3074" t="s"/>
      <c r="AH3074" t="s"/>
      <c r="AI3074" t="s"/>
      <c r="AJ3074" t="s"/>
      <c r="AK3074" t="s">
        <v>88</v>
      </c>
      <c r="AL3074" t="s"/>
      <c r="AM3074" t="s"/>
      <c r="AN3074" t="s">
        <v>89</v>
      </c>
      <c r="AO3074" t="s">
        <v>1076</v>
      </c>
      <c r="AP3074" t="n">
        <v>75</v>
      </c>
      <c r="AQ3074" t="s">
        <v>91</v>
      </c>
      <c r="AR3074" t="s">
        <v>92</v>
      </c>
      <c r="AS3074" t="s"/>
      <c r="AT3074" t="s">
        <v>93</v>
      </c>
      <c r="AU3074" t="s"/>
      <c r="AV3074" t="s"/>
      <c r="AW3074" t="s"/>
      <c r="AX3074" t="s"/>
      <c r="AY3074" t="n">
        <v>2061690</v>
      </c>
      <c r="AZ3074" t="s">
        <v>4241</v>
      </c>
      <c r="BA3074" t="s"/>
      <c r="BB3074" t="n">
        <v>247793</v>
      </c>
      <c r="BC3074" t="n">
        <v>98.9153838157654</v>
      </c>
      <c r="BD3074" t="n">
        <v>8.070101993144689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95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4238</v>
      </c>
      <c r="F3075" t="n">
        <v>3590230</v>
      </c>
      <c r="G3075" t="s">
        <v>74</v>
      </c>
      <c r="H3075" t="s">
        <v>75</v>
      </c>
      <c r="I3075" t="s"/>
      <c r="J3075" t="s">
        <v>76</v>
      </c>
      <c r="K3075" t="n">
        <v>676.17</v>
      </c>
      <c r="L3075" t="s">
        <v>77</v>
      </c>
      <c r="M3075" t="s"/>
      <c r="N3075" t="s">
        <v>1729</v>
      </c>
      <c r="O3075" t="s">
        <v>79</v>
      </c>
      <c r="P3075" t="s">
        <v>4238</v>
      </c>
      <c r="Q3075" t="s"/>
      <c r="R3075" t="s">
        <v>80</v>
      </c>
      <c r="S3075" t="s">
        <v>4247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>
        <f>HYPERLINK("https://hotelmonitor-cachepage.eclerx.com/savepage/tk_15442500241074617_sr_2150.html","info")</f>
        <v/>
      </c>
      <c r="AA3075" t="n">
        <v>251515</v>
      </c>
      <c r="AB3075" t="s"/>
      <c r="AC3075" t="s"/>
      <c r="AD3075" t="s">
        <v>87</v>
      </c>
      <c r="AE3075" t="s"/>
      <c r="AF3075" t="s"/>
      <c r="AG3075" t="s"/>
      <c r="AH3075" t="s"/>
      <c r="AI3075" t="s"/>
      <c r="AJ3075" t="s"/>
      <c r="AK3075" t="s">
        <v>88</v>
      </c>
      <c r="AL3075" t="s"/>
      <c r="AM3075" t="s"/>
      <c r="AN3075" t="s">
        <v>89</v>
      </c>
      <c r="AO3075" t="s">
        <v>4248</v>
      </c>
      <c r="AP3075" t="n">
        <v>75</v>
      </c>
      <c r="AQ3075" t="s">
        <v>91</v>
      </c>
      <c r="AR3075" t="s">
        <v>71</v>
      </c>
      <c r="AS3075" t="s"/>
      <c r="AT3075" t="s">
        <v>93</v>
      </c>
      <c r="AU3075" t="s"/>
      <c r="AV3075" t="s"/>
      <c r="AW3075" t="s"/>
      <c r="AX3075" t="s"/>
      <c r="AY3075" t="n">
        <v>2061690</v>
      </c>
      <c r="AZ3075" t="s">
        <v>4241</v>
      </c>
      <c r="BA3075" t="s"/>
      <c r="BB3075" t="n">
        <v>247793</v>
      </c>
      <c r="BC3075" t="n">
        <v>98.9153838157654</v>
      </c>
      <c r="BD3075" t="n">
        <v>8.070101993144689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95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4238</v>
      </c>
      <c r="F3076" t="n">
        <v>3590230</v>
      </c>
      <c r="G3076" t="s">
        <v>74</v>
      </c>
      <c r="H3076" t="s">
        <v>75</v>
      </c>
      <c r="I3076" t="s"/>
      <c r="J3076" t="s">
        <v>76</v>
      </c>
      <c r="K3076" t="n">
        <v>676.17</v>
      </c>
      <c r="L3076" t="s">
        <v>77</v>
      </c>
      <c r="M3076" t="s"/>
      <c r="N3076" t="s">
        <v>1729</v>
      </c>
      <c r="O3076" t="s">
        <v>79</v>
      </c>
      <c r="P3076" t="s">
        <v>4238</v>
      </c>
      <c r="Q3076" t="s"/>
      <c r="R3076" t="s">
        <v>80</v>
      </c>
      <c r="S3076" t="s">
        <v>4247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HYPERLINK("https://hotelmonitor-cachepage.eclerx.com/savepage/tk_15442500241074617_sr_2150.html","info")</f>
        <v/>
      </c>
      <c r="AA3076" t="n">
        <v>251515</v>
      </c>
      <c r="AB3076" t="s"/>
      <c r="AC3076" t="s"/>
      <c r="AD3076" t="s">
        <v>87</v>
      </c>
      <c r="AE3076" t="s"/>
      <c r="AF3076" t="s"/>
      <c r="AG3076" t="s"/>
      <c r="AH3076" t="s"/>
      <c r="AI3076" t="s"/>
      <c r="AJ3076" t="s"/>
      <c r="AK3076" t="s">
        <v>88</v>
      </c>
      <c r="AL3076" t="s"/>
      <c r="AM3076" t="s"/>
      <c r="AN3076" t="s">
        <v>89</v>
      </c>
      <c r="AO3076" t="s">
        <v>4248</v>
      </c>
      <c r="AP3076" t="n">
        <v>75</v>
      </c>
      <c r="AQ3076" t="s">
        <v>91</v>
      </c>
      <c r="AR3076" t="s">
        <v>261</v>
      </c>
      <c r="AS3076" t="s"/>
      <c r="AT3076" t="s">
        <v>93</v>
      </c>
      <c r="AU3076" t="s"/>
      <c r="AV3076" t="s"/>
      <c r="AW3076" t="s"/>
      <c r="AX3076" t="s"/>
      <c r="AY3076" t="n">
        <v>2061690</v>
      </c>
      <c r="AZ3076" t="s">
        <v>4241</v>
      </c>
      <c r="BA3076" t="s"/>
      <c r="BB3076" t="n">
        <v>247793</v>
      </c>
      <c r="BC3076" t="n">
        <v>98.9153838157654</v>
      </c>
      <c r="BD3076" t="n">
        <v>8.070101993144689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95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4238</v>
      </c>
      <c r="F3077" t="n">
        <v>3590230</v>
      </c>
      <c r="G3077" t="s">
        <v>74</v>
      </c>
      <c r="H3077" t="s">
        <v>75</v>
      </c>
      <c r="I3077" t="s"/>
      <c r="J3077" t="s">
        <v>76</v>
      </c>
      <c r="K3077" t="n">
        <v>722.61</v>
      </c>
      <c r="L3077" t="s">
        <v>77</v>
      </c>
      <c r="M3077" t="s"/>
      <c r="N3077" t="s">
        <v>1729</v>
      </c>
      <c r="O3077" t="s">
        <v>79</v>
      </c>
      <c r="P3077" t="s">
        <v>4238</v>
      </c>
      <c r="Q3077" t="s"/>
      <c r="R3077" t="s">
        <v>80</v>
      </c>
      <c r="S3077" t="s">
        <v>4249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HYPERLINK("https://hotelmonitor-cachepage.eclerx.com/savepage/tk_15442500241074617_sr_2150.html","info")</f>
        <v/>
      </c>
      <c r="AA3077" t="n">
        <v>251515</v>
      </c>
      <c r="AB3077" t="s"/>
      <c r="AC3077" t="s"/>
      <c r="AD3077" t="s">
        <v>87</v>
      </c>
      <c r="AE3077" t="s"/>
      <c r="AF3077" t="s"/>
      <c r="AG3077" t="s"/>
      <c r="AH3077" t="s"/>
      <c r="AI3077" t="s"/>
      <c r="AJ3077" t="s"/>
      <c r="AK3077" t="s">
        <v>88</v>
      </c>
      <c r="AL3077" t="s"/>
      <c r="AM3077" t="s"/>
      <c r="AN3077" t="s">
        <v>89</v>
      </c>
      <c r="AO3077" t="s">
        <v>4250</v>
      </c>
      <c r="AP3077" t="n">
        <v>75</v>
      </c>
      <c r="AQ3077" t="s">
        <v>91</v>
      </c>
      <c r="AR3077" t="s">
        <v>92</v>
      </c>
      <c r="AS3077" t="s"/>
      <c r="AT3077" t="s">
        <v>93</v>
      </c>
      <c r="AU3077" t="s"/>
      <c r="AV3077" t="s"/>
      <c r="AW3077" t="s"/>
      <c r="AX3077" t="s"/>
      <c r="AY3077" t="n">
        <v>2061690</v>
      </c>
      <c r="AZ3077" t="s">
        <v>4241</v>
      </c>
      <c r="BA3077" t="s"/>
      <c r="BB3077" t="n">
        <v>247793</v>
      </c>
      <c r="BC3077" t="n">
        <v>98.9153838157654</v>
      </c>
      <c r="BD3077" t="n">
        <v>8.070101993144689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95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4238</v>
      </c>
      <c r="F3078" t="n">
        <v>3590230</v>
      </c>
      <c r="G3078" t="s">
        <v>74</v>
      </c>
      <c r="H3078" t="s">
        <v>75</v>
      </c>
      <c r="I3078" t="s"/>
      <c r="J3078" t="s">
        <v>76</v>
      </c>
      <c r="K3078" t="n">
        <v>766.33</v>
      </c>
      <c r="L3078" t="s">
        <v>77</v>
      </c>
      <c r="M3078" t="s"/>
      <c r="N3078" t="s">
        <v>1729</v>
      </c>
      <c r="O3078" t="s">
        <v>79</v>
      </c>
      <c r="P3078" t="s">
        <v>4238</v>
      </c>
      <c r="Q3078" t="s"/>
      <c r="R3078" t="s">
        <v>80</v>
      </c>
      <c r="S3078" t="s">
        <v>3919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>
        <f>HYPERLINK("https://hotelmonitor-cachepage.eclerx.com/savepage/tk_15442500241074617_sr_2150.html","info")</f>
        <v/>
      </c>
      <c r="AA3078" t="n">
        <v>251515</v>
      </c>
      <c r="AB3078" t="s"/>
      <c r="AC3078" t="s"/>
      <c r="AD3078" t="s">
        <v>87</v>
      </c>
      <c r="AE3078" t="s"/>
      <c r="AF3078" t="s"/>
      <c r="AG3078" t="s"/>
      <c r="AH3078" t="s"/>
      <c r="AI3078" t="s"/>
      <c r="AJ3078" t="s"/>
      <c r="AK3078" t="s">
        <v>88</v>
      </c>
      <c r="AL3078" t="s"/>
      <c r="AM3078" t="s"/>
      <c r="AN3078" t="s">
        <v>89</v>
      </c>
      <c r="AO3078" t="s">
        <v>4251</v>
      </c>
      <c r="AP3078" t="n">
        <v>75</v>
      </c>
      <c r="AQ3078" t="s">
        <v>91</v>
      </c>
      <c r="AR3078" t="s">
        <v>71</v>
      </c>
      <c r="AS3078" t="s"/>
      <c r="AT3078" t="s">
        <v>93</v>
      </c>
      <c r="AU3078" t="s"/>
      <c r="AV3078" t="s"/>
      <c r="AW3078" t="s"/>
      <c r="AX3078" t="s"/>
      <c r="AY3078" t="n">
        <v>2061690</v>
      </c>
      <c r="AZ3078" t="s">
        <v>4241</v>
      </c>
      <c r="BA3078" t="s"/>
      <c r="BB3078" t="n">
        <v>247793</v>
      </c>
      <c r="BC3078" t="n">
        <v>98.9153838157654</v>
      </c>
      <c r="BD3078" t="n">
        <v>8.070101993144689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95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4238</v>
      </c>
      <c r="F3079" t="n">
        <v>3590230</v>
      </c>
      <c r="G3079" t="s">
        <v>74</v>
      </c>
      <c r="H3079" t="s">
        <v>75</v>
      </c>
      <c r="I3079" t="s"/>
      <c r="J3079" t="s">
        <v>76</v>
      </c>
      <c r="K3079" t="n">
        <v>766.33</v>
      </c>
      <c r="L3079" t="s">
        <v>77</v>
      </c>
      <c r="M3079" t="s"/>
      <c r="N3079" t="s">
        <v>1729</v>
      </c>
      <c r="O3079" t="s">
        <v>79</v>
      </c>
      <c r="P3079" t="s">
        <v>4238</v>
      </c>
      <c r="Q3079" t="s"/>
      <c r="R3079" t="s">
        <v>80</v>
      </c>
      <c r="S3079" t="s">
        <v>3919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>
        <f>HYPERLINK("https://hotelmonitor-cachepage.eclerx.com/savepage/tk_15442500241074617_sr_2150.html","info")</f>
        <v/>
      </c>
      <c r="AA3079" t="n">
        <v>251515</v>
      </c>
      <c r="AB3079" t="s"/>
      <c r="AC3079" t="s"/>
      <c r="AD3079" t="s">
        <v>87</v>
      </c>
      <c r="AE3079" t="s"/>
      <c r="AF3079" t="s"/>
      <c r="AG3079" t="s"/>
      <c r="AH3079" t="s"/>
      <c r="AI3079" t="s"/>
      <c r="AJ3079" t="s"/>
      <c r="AK3079" t="s">
        <v>88</v>
      </c>
      <c r="AL3079" t="s"/>
      <c r="AM3079" t="s"/>
      <c r="AN3079" t="s">
        <v>89</v>
      </c>
      <c r="AO3079" t="s">
        <v>4251</v>
      </c>
      <c r="AP3079" t="n">
        <v>75</v>
      </c>
      <c r="AQ3079" t="s">
        <v>91</v>
      </c>
      <c r="AR3079" t="s">
        <v>71</v>
      </c>
      <c r="AS3079" t="s"/>
      <c r="AT3079" t="s">
        <v>93</v>
      </c>
      <c r="AU3079" t="s"/>
      <c r="AV3079" t="s"/>
      <c r="AW3079" t="s"/>
      <c r="AX3079" t="s"/>
      <c r="AY3079" t="n">
        <v>2061690</v>
      </c>
      <c r="AZ3079" t="s">
        <v>4241</v>
      </c>
      <c r="BA3079" t="s"/>
      <c r="BB3079" t="n">
        <v>247793</v>
      </c>
      <c r="BC3079" t="n">
        <v>98.9153838157654</v>
      </c>
      <c r="BD3079" t="n">
        <v>8.070101993144689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95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4238</v>
      </c>
      <c r="F3080" t="n">
        <v>3590230</v>
      </c>
      <c r="G3080" t="s">
        <v>74</v>
      </c>
      <c r="H3080" t="s">
        <v>75</v>
      </c>
      <c r="I3080" t="s"/>
      <c r="J3080" t="s">
        <v>76</v>
      </c>
      <c r="K3080" t="n">
        <v>766.33</v>
      </c>
      <c r="L3080" t="s">
        <v>77</v>
      </c>
      <c r="M3080" t="s"/>
      <c r="N3080" t="s">
        <v>1729</v>
      </c>
      <c r="O3080" t="s">
        <v>79</v>
      </c>
      <c r="P3080" t="s">
        <v>4238</v>
      </c>
      <c r="Q3080" t="s"/>
      <c r="R3080" t="s">
        <v>80</v>
      </c>
      <c r="S3080" t="s">
        <v>3919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HYPERLINK("https://hotelmonitor-cachepage.eclerx.com/savepage/tk_15442500241074617_sr_2150.html","info")</f>
        <v/>
      </c>
      <c r="AA3080" t="n">
        <v>251515</v>
      </c>
      <c r="AB3080" t="s"/>
      <c r="AC3080" t="s"/>
      <c r="AD3080" t="s">
        <v>87</v>
      </c>
      <c r="AE3080" t="s"/>
      <c r="AF3080" t="s"/>
      <c r="AG3080" t="s"/>
      <c r="AH3080" t="s"/>
      <c r="AI3080" t="s"/>
      <c r="AJ3080" t="s"/>
      <c r="AK3080" t="s">
        <v>88</v>
      </c>
      <c r="AL3080" t="s"/>
      <c r="AM3080" t="s"/>
      <c r="AN3080" t="s">
        <v>89</v>
      </c>
      <c r="AO3080" t="s">
        <v>4251</v>
      </c>
      <c r="AP3080" t="n">
        <v>75</v>
      </c>
      <c r="AQ3080" t="s">
        <v>91</v>
      </c>
      <c r="AR3080" t="s">
        <v>261</v>
      </c>
      <c r="AS3080" t="s"/>
      <c r="AT3080" t="s">
        <v>93</v>
      </c>
      <c r="AU3080" t="s"/>
      <c r="AV3080" t="s"/>
      <c r="AW3080" t="s"/>
      <c r="AX3080" t="s"/>
      <c r="AY3080" t="n">
        <v>2061690</v>
      </c>
      <c r="AZ3080" t="s">
        <v>4241</v>
      </c>
      <c r="BA3080" t="s"/>
      <c r="BB3080" t="n">
        <v>247793</v>
      </c>
      <c r="BC3080" t="n">
        <v>98.9153838157654</v>
      </c>
      <c r="BD3080" t="n">
        <v>8.070101993144689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95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4238</v>
      </c>
      <c r="F3081" t="n">
        <v>3590230</v>
      </c>
      <c r="G3081" t="s">
        <v>74</v>
      </c>
      <c r="H3081" t="s">
        <v>75</v>
      </c>
      <c r="I3081" t="s"/>
      <c r="J3081" t="s">
        <v>76</v>
      </c>
      <c r="K3081" t="n">
        <v>766.33</v>
      </c>
      <c r="L3081" t="s">
        <v>77</v>
      </c>
      <c r="M3081" t="s"/>
      <c r="N3081" t="s">
        <v>1729</v>
      </c>
      <c r="O3081" t="s">
        <v>79</v>
      </c>
      <c r="P3081" t="s">
        <v>4238</v>
      </c>
      <c r="Q3081" t="s"/>
      <c r="R3081" t="s">
        <v>80</v>
      </c>
      <c r="S3081" t="s">
        <v>3919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HYPERLINK("https://hotelmonitor-cachepage.eclerx.com/savepage/tk_15442500241074617_sr_2150.html","info")</f>
        <v/>
      </c>
      <c r="AA3081" t="n">
        <v>251515</v>
      </c>
      <c r="AB3081" t="s"/>
      <c r="AC3081" t="s"/>
      <c r="AD3081" t="s">
        <v>87</v>
      </c>
      <c r="AE3081" t="s"/>
      <c r="AF3081" t="s"/>
      <c r="AG3081" t="s"/>
      <c r="AH3081" t="s"/>
      <c r="AI3081" t="s"/>
      <c r="AJ3081" t="s"/>
      <c r="AK3081" t="s">
        <v>88</v>
      </c>
      <c r="AL3081" t="s"/>
      <c r="AM3081" t="s"/>
      <c r="AN3081" t="s">
        <v>89</v>
      </c>
      <c r="AO3081" t="s">
        <v>4251</v>
      </c>
      <c r="AP3081" t="n">
        <v>75</v>
      </c>
      <c r="AQ3081" t="s">
        <v>91</v>
      </c>
      <c r="AR3081" t="s">
        <v>261</v>
      </c>
      <c r="AS3081" t="s"/>
      <c r="AT3081" t="s">
        <v>93</v>
      </c>
      <c r="AU3081" t="s"/>
      <c r="AV3081" t="s"/>
      <c r="AW3081" t="s"/>
      <c r="AX3081" t="s"/>
      <c r="AY3081" t="n">
        <v>2061690</v>
      </c>
      <c r="AZ3081" t="s">
        <v>4241</v>
      </c>
      <c r="BA3081" t="s"/>
      <c r="BB3081" t="n">
        <v>247793</v>
      </c>
      <c r="BC3081" t="n">
        <v>98.9153838157654</v>
      </c>
      <c r="BD3081" t="n">
        <v>8.070101993144689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95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4238</v>
      </c>
      <c r="F3082" t="n">
        <v>3590230</v>
      </c>
      <c r="G3082" t="s">
        <v>74</v>
      </c>
      <c r="H3082" t="s">
        <v>75</v>
      </c>
      <c r="I3082" t="s"/>
      <c r="J3082" t="s">
        <v>76</v>
      </c>
      <c r="K3082" t="n">
        <v>774.22</v>
      </c>
      <c r="L3082" t="s">
        <v>77</v>
      </c>
      <c r="M3082" t="s"/>
      <c r="N3082" t="s">
        <v>1729</v>
      </c>
      <c r="O3082" t="s">
        <v>79</v>
      </c>
      <c r="P3082" t="s">
        <v>4238</v>
      </c>
      <c r="Q3082" t="s"/>
      <c r="R3082" t="s">
        <v>80</v>
      </c>
      <c r="S3082" t="s">
        <v>4252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>
        <f>HYPERLINK("https://hotelmonitor-cachepage.eclerx.com/savepage/tk_15442500241074617_sr_2150.html","info")</f>
        <v/>
      </c>
      <c r="AA3082" t="n">
        <v>251515</v>
      </c>
      <c r="AB3082" t="s"/>
      <c r="AC3082" t="s"/>
      <c r="AD3082" t="s">
        <v>87</v>
      </c>
      <c r="AE3082" t="s"/>
      <c r="AF3082" t="s"/>
      <c r="AG3082" t="s"/>
      <c r="AH3082" t="s"/>
      <c r="AI3082" t="s"/>
      <c r="AJ3082" t="s"/>
      <c r="AK3082" t="s">
        <v>88</v>
      </c>
      <c r="AL3082" t="s"/>
      <c r="AM3082" t="s"/>
      <c r="AN3082" t="s">
        <v>89</v>
      </c>
      <c r="AO3082" t="s">
        <v>572</v>
      </c>
      <c r="AP3082" t="n">
        <v>75</v>
      </c>
      <c r="AQ3082" t="s">
        <v>91</v>
      </c>
      <c r="AR3082" t="s">
        <v>92</v>
      </c>
      <c r="AS3082" t="s"/>
      <c r="AT3082" t="s">
        <v>93</v>
      </c>
      <c r="AU3082" t="s"/>
      <c r="AV3082" t="s"/>
      <c r="AW3082" t="s"/>
      <c r="AX3082" t="s"/>
      <c r="AY3082" t="n">
        <v>2061690</v>
      </c>
      <c r="AZ3082" t="s">
        <v>4241</v>
      </c>
      <c r="BA3082" t="s"/>
      <c r="BB3082" t="n">
        <v>247793</v>
      </c>
      <c r="BC3082" t="n">
        <v>98.9153838157654</v>
      </c>
      <c r="BD3082" t="n">
        <v>8.070101993144689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95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4253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1040.27</v>
      </c>
      <c r="L3083" t="s">
        <v>77</v>
      </c>
      <c r="M3083" t="s"/>
      <c r="N3083" t="s">
        <v>2572</v>
      </c>
      <c r="O3083" t="s">
        <v>79</v>
      </c>
      <c r="P3083" t="s">
        <v>4253</v>
      </c>
      <c r="Q3083" t="s"/>
      <c r="R3083" t="s">
        <v>115</v>
      </c>
      <c r="S3083" t="s">
        <v>4254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>
        <f>HYPERLINK("https://hotelmonitor-cachepage.eclerx.com/savepage/tk_1544250752416677_sr_2150.html","info")</f>
        <v/>
      </c>
      <c r="AA3083" t="n">
        <v>-6797508</v>
      </c>
      <c r="AB3083" t="s"/>
      <c r="AC3083" t="s"/>
      <c r="AD3083" t="s">
        <v>87</v>
      </c>
      <c r="AE3083" t="s"/>
      <c r="AF3083" t="s"/>
      <c r="AG3083" t="s"/>
      <c r="AH3083" t="s"/>
      <c r="AI3083" t="s"/>
      <c r="AJ3083" t="s"/>
      <c r="AK3083" t="s">
        <v>88</v>
      </c>
      <c r="AL3083" t="s"/>
      <c r="AM3083" t="s"/>
      <c r="AN3083" t="s">
        <v>89</v>
      </c>
      <c r="AO3083" t="s">
        <v>1265</v>
      </c>
      <c r="AP3083" t="n">
        <v>377</v>
      </c>
      <c r="AQ3083" t="s">
        <v>91</v>
      </c>
      <c r="AR3083" t="s">
        <v>71</v>
      </c>
      <c r="AS3083" t="s"/>
      <c r="AT3083" t="s">
        <v>93</v>
      </c>
      <c r="AU3083" t="s"/>
      <c r="AV3083" t="s"/>
      <c r="AW3083" t="s"/>
      <c r="AX3083" t="s"/>
      <c r="AY3083" t="n">
        <v>6797508</v>
      </c>
      <c r="AZ3083" t="s"/>
      <c r="BA3083" t="s"/>
      <c r="BB3083" t="n">
        <v>294790</v>
      </c>
      <c r="BC3083" t="n">
        <v>98.83370971679688</v>
      </c>
      <c r="BD3083" t="n">
        <v>8.036967277526855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95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4253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1043.77</v>
      </c>
      <c r="L3084" t="s">
        <v>77</v>
      </c>
      <c r="M3084" t="s"/>
      <c r="N3084" t="s">
        <v>2572</v>
      </c>
      <c r="O3084" t="s">
        <v>79</v>
      </c>
      <c r="P3084" t="s">
        <v>4253</v>
      </c>
      <c r="Q3084" t="s"/>
      <c r="R3084" t="s">
        <v>115</v>
      </c>
      <c r="S3084" t="s">
        <v>4255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HYPERLINK("https://hotelmonitor-cachepage.eclerx.com/savepage/tk_1544250752416677_sr_2150.html","info")</f>
        <v/>
      </c>
      <c r="AA3084" t="n">
        <v>-6797508</v>
      </c>
      <c r="AB3084" t="s"/>
      <c r="AC3084" t="s"/>
      <c r="AD3084" t="s">
        <v>87</v>
      </c>
      <c r="AE3084" t="s"/>
      <c r="AF3084" t="s"/>
      <c r="AG3084" t="s"/>
      <c r="AH3084" t="s"/>
      <c r="AI3084" t="s"/>
      <c r="AJ3084" t="s"/>
      <c r="AK3084" t="s">
        <v>88</v>
      </c>
      <c r="AL3084" t="s"/>
      <c r="AM3084" t="s"/>
      <c r="AN3084" t="s">
        <v>89</v>
      </c>
      <c r="AO3084" t="s">
        <v>1265</v>
      </c>
      <c r="AP3084" t="n">
        <v>377</v>
      </c>
      <c r="AQ3084" t="s">
        <v>91</v>
      </c>
      <c r="AR3084" t="s">
        <v>71</v>
      </c>
      <c r="AS3084" t="s"/>
      <c r="AT3084" t="s">
        <v>93</v>
      </c>
      <c r="AU3084" t="s"/>
      <c r="AV3084" t="s"/>
      <c r="AW3084" t="s"/>
      <c r="AX3084" t="s"/>
      <c r="AY3084" t="n">
        <v>6797508</v>
      </c>
      <c r="AZ3084" t="s"/>
      <c r="BA3084" t="s"/>
      <c r="BB3084" t="n">
        <v>294790</v>
      </c>
      <c r="BC3084" t="n">
        <v>98.83370971679688</v>
      </c>
      <c r="BD3084" t="n">
        <v>8.036967277526855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95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4253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1040.27</v>
      </c>
      <c r="L3085" t="s">
        <v>77</v>
      </c>
      <c r="M3085" t="s"/>
      <c r="N3085" t="s">
        <v>330</v>
      </c>
      <c r="O3085" t="s">
        <v>79</v>
      </c>
      <c r="P3085" t="s">
        <v>4253</v>
      </c>
      <c r="Q3085" t="s"/>
      <c r="R3085" t="s">
        <v>115</v>
      </c>
      <c r="S3085" t="s">
        <v>4254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HYPERLINK("https://hotelmonitor-cachepage.eclerx.com/savepage/tk_1544250752416677_sr_2150.html","info")</f>
        <v/>
      </c>
      <c r="AA3085" t="n">
        <v>-6797508</v>
      </c>
      <c r="AB3085" t="s"/>
      <c r="AC3085" t="s"/>
      <c r="AD3085" t="s">
        <v>87</v>
      </c>
      <c r="AE3085" t="s"/>
      <c r="AF3085" t="s"/>
      <c r="AG3085" t="s"/>
      <c r="AH3085" t="s"/>
      <c r="AI3085" t="s"/>
      <c r="AJ3085" t="s"/>
      <c r="AK3085" t="s">
        <v>88</v>
      </c>
      <c r="AL3085" t="s"/>
      <c r="AM3085" t="s"/>
      <c r="AN3085" t="s">
        <v>89</v>
      </c>
      <c r="AO3085" t="s">
        <v>1265</v>
      </c>
      <c r="AP3085" t="n">
        <v>377</v>
      </c>
      <c r="AQ3085" t="s">
        <v>91</v>
      </c>
      <c r="AR3085" t="s">
        <v>71</v>
      </c>
      <c r="AS3085" t="s"/>
      <c r="AT3085" t="s">
        <v>93</v>
      </c>
      <c r="AU3085" t="s"/>
      <c r="AV3085" t="s"/>
      <c r="AW3085" t="s"/>
      <c r="AX3085" t="s"/>
      <c r="AY3085" t="n">
        <v>6797508</v>
      </c>
      <c r="AZ3085" t="s"/>
      <c r="BA3085" t="s"/>
      <c r="BB3085" t="n">
        <v>294790</v>
      </c>
      <c r="BC3085" t="n">
        <v>98.83370971679688</v>
      </c>
      <c r="BD3085" t="n">
        <v>8.036967277526855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95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4253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1043.77</v>
      </c>
      <c r="L3086" t="s">
        <v>77</v>
      </c>
      <c r="M3086" t="s"/>
      <c r="N3086" t="s">
        <v>330</v>
      </c>
      <c r="O3086" t="s">
        <v>79</v>
      </c>
      <c r="P3086" t="s">
        <v>4253</v>
      </c>
      <c r="Q3086" t="s"/>
      <c r="R3086" t="s">
        <v>115</v>
      </c>
      <c r="S3086" t="s">
        <v>4255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HYPERLINK("https://hotelmonitor-cachepage.eclerx.com/savepage/tk_1544250752416677_sr_2150.html","info")</f>
        <v/>
      </c>
      <c r="AA3086" t="n">
        <v>-6797508</v>
      </c>
      <c r="AB3086" t="s"/>
      <c r="AC3086" t="s"/>
      <c r="AD3086" t="s">
        <v>87</v>
      </c>
      <c r="AE3086" t="s"/>
      <c r="AF3086" t="s"/>
      <c r="AG3086" t="s"/>
      <c r="AH3086" t="s"/>
      <c r="AI3086" t="s"/>
      <c r="AJ3086" t="s"/>
      <c r="AK3086" t="s">
        <v>88</v>
      </c>
      <c r="AL3086" t="s"/>
      <c r="AM3086" t="s"/>
      <c r="AN3086" t="s">
        <v>89</v>
      </c>
      <c r="AO3086" t="s">
        <v>1265</v>
      </c>
      <c r="AP3086" t="n">
        <v>377</v>
      </c>
      <c r="AQ3086" t="s">
        <v>91</v>
      </c>
      <c r="AR3086" t="s">
        <v>71</v>
      </c>
      <c r="AS3086" t="s"/>
      <c r="AT3086" t="s">
        <v>93</v>
      </c>
      <c r="AU3086" t="s"/>
      <c r="AV3086" t="s"/>
      <c r="AW3086" t="s"/>
      <c r="AX3086" t="s"/>
      <c r="AY3086" t="n">
        <v>6797508</v>
      </c>
      <c r="AZ3086" t="s"/>
      <c r="BA3086" t="s"/>
      <c r="BB3086" t="n">
        <v>294790</v>
      </c>
      <c r="BC3086" t="n">
        <v>98.83370971679688</v>
      </c>
      <c r="BD3086" t="n">
        <v>8.036967277526855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95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4253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1744.97</v>
      </c>
      <c r="L3087" t="s">
        <v>77</v>
      </c>
      <c r="M3087" t="s"/>
      <c r="N3087" t="s">
        <v>1489</v>
      </c>
      <c r="O3087" t="s">
        <v>79</v>
      </c>
      <c r="P3087" t="s">
        <v>4253</v>
      </c>
      <c r="Q3087" t="s"/>
      <c r="R3087" t="s">
        <v>115</v>
      </c>
      <c r="S3087" t="s">
        <v>4256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HYPERLINK("https://hotelmonitor-cachepage.eclerx.com/savepage/tk_1544250752416677_sr_2150.html","info")</f>
        <v/>
      </c>
      <c r="AA3087" t="n">
        <v>-6797508</v>
      </c>
      <c r="AB3087" t="s"/>
      <c r="AC3087" t="s"/>
      <c r="AD3087" t="s">
        <v>87</v>
      </c>
      <c r="AE3087" t="s"/>
      <c r="AF3087" t="s"/>
      <c r="AG3087" t="s"/>
      <c r="AH3087" t="s"/>
      <c r="AI3087" t="s"/>
      <c r="AJ3087" t="s"/>
      <c r="AK3087" t="s">
        <v>88</v>
      </c>
      <c r="AL3087" t="s"/>
      <c r="AM3087" t="s"/>
      <c r="AN3087" t="s">
        <v>88</v>
      </c>
      <c r="AO3087" t="s"/>
      <c r="AP3087" t="n">
        <v>377</v>
      </c>
      <c r="AQ3087" t="s">
        <v>91</v>
      </c>
      <c r="AR3087" t="s">
        <v>71</v>
      </c>
      <c r="AS3087" t="s"/>
      <c r="AT3087" t="s">
        <v>93</v>
      </c>
      <c r="AU3087" t="s"/>
      <c r="AV3087" t="s"/>
      <c r="AW3087" t="s"/>
      <c r="AX3087" t="s"/>
      <c r="AY3087" t="n">
        <v>6797508</v>
      </c>
      <c r="AZ3087" t="s"/>
      <c r="BA3087" t="s"/>
      <c r="BB3087" t="n">
        <v>294790</v>
      </c>
      <c r="BC3087" t="n">
        <v>98.83370971679688</v>
      </c>
      <c r="BD3087" t="n">
        <v>8.036967277526855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95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4253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1750.84</v>
      </c>
      <c r="L3088" t="s">
        <v>77</v>
      </c>
      <c r="M3088" t="s"/>
      <c r="N3088" t="s">
        <v>1489</v>
      </c>
      <c r="O3088" t="s">
        <v>79</v>
      </c>
      <c r="P3088" t="s">
        <v>4253</v>
      </c>
      <c r="Q3088" t="s"/>
      <c r="R3088" t="s">
        <v>115</v>
      </c>
      <c r="S3088" t="s">
        <v>4257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>
        <f>HYPERLINK("https://hotelmonitor-cachepage.eclerx.com/savepage/tk_1544250752416677_sr_2150.html","info")</f>
        <v/>
      </c>
      <c r="AA3088" t="n">
        <v>-6797508</v>
      </c>
      <c r="AB3088" t="s"/>
      <c r="AC3088" t="s"/>
      <c r="AD3088" t="s">
        <v>87</v>
      </c>
      <c r="AE3088" t="s"/>
      <c r="AF3088" t="s"/>
      <c r="AG3088" t="s"/>
      <c r="AH3088" t="s"/>
      <c r="AI3088" t="s"/>
      <c r="AJ3088" t="s"/>
      <c r="AK3088" t="s">
        <v>88</v>
      </c>
      <c r="AL3088" t="s"/>
      <c r="AM3088" t="s"/>
      <c r="AN3088" t="s">
        <v>88</v>
      </c>
      <c r="AO3088" t="s"/>
      <c r="AP3088" t="n">
        <v>377</v>
      </c>
      <c r="AQ3088" t="s">
        <v>91</v>
      </c>
      <c r="AR3088" t="s">
        <v>71</v>
      </c>
      <c r="AS3088" t="s"/>
      <c r="AT3088" t="s">
        <v>93</v>
      </c>
      <c r="AU3088" t="s"/>
      <c r="AV3088" t="s"/>
      <c r="AW3088" t="s"/>
      <c r="AX3088" t="s"/>
      <c r="AY3088" t="n">
        <v>6797508</v>
      </c>
      <c r="AZ3088" t="s"/>
      <c r="BA3088" t="s"/>
      <c r="BB3088" t="n">
        <v>294790</v>
      </c>
      <c r="BC3088" t="n">
        <v>98.83370971679688</v>
      </c>
      <c r="BD3088" t="n">
        <v>8.036967277526855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95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4258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9398.98</v>
      </c>
      <c r="L3089" t="s">
        <v>77</v>
      </c>
      <c r="M3089" t="s"/>
      <c r="N3089" t="s">
        <v>4259</v>
      </c>
      <c r="O3089" t="s">
        <v>79</v>
      </c>
      <c r="P3089" t="s">
        <v>4258</v>
      </c>
      <c r="Q3089" t="s"/>
      <c r="R3089" t="s">
        <v>80</v>
      </c>
      <c r="S3089" t="s">
        <v>4260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>
        <f>HYPERLINK("https://hotelmonitor-cachepage.eclerx.com/savepage/tk_15442509524807887_sr_2150.html","info")</f>
        <v/>
      </c>
      <c r="AA3089" t="n">
        <v>-3791924</v>
      </c>
      <c r="AB3089" t="s"/>
      <c r="AC3089" t="s"/>
      <c r="AD3089" t="s">
        <v>87</v>
      </c>
      <c r="AE3089" t="s"/>
      <c r="AF3089" t="s"/>
      <c r="AG3089" t="s"/>
      <c r="AH3089" t="s"/>
      <c r="AI3089" t="s"/>
      <c r="AJ3089" t="s"/>
      <c r="AK3089" t="s">
        <v>88</v>
      </c>
      <c r="AL3089" t="s"/>
      <c r="AM3089" t="s"/>
      <c r="AN3089" t="s">
        <v>89</v>
      </c>
      <c r="AO3089" t="s">
        <v>4261</v>
      </c>
      <c r="AP3089" t="n">
        <v>429</v>
      </c>
      <c r="AQ3089" t="s">
        <v>91</v>
      </c>
      <c r="AR3089" t="s">
        <v>71</v>
      </c>
      <c r="AS3089" t="s"/>
      <c r="AT3089" t="s">
        <v>93</v>
      </c>
      <c r="AU3089" t="s"/>
      <c r="AV3089" t="s"/>
      <c r="AW3089" t="s"/>
      <c r="AX3089" t="s"/>
      <c r="AY3089" t="n">
        <v>3791924</v>
      </c>
      <c r="AZ3089" t="s">
        <v>4262</v>
      </c>
      <c r="BA3089" t="s"/>
      <c r="BB3089" t="n">
        <v>920796</v>
      </c>
      <c r="BC3089" t="n">
        <v>98.84030878543849</v>
      </c>
      <c r="BD3089" t="n">
        <v>8.04572772854784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95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4258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10093.46</v>
      </c>
      <c r="L3090" t="s">
        <v>77</v>
      </c>
      <c r="M3090" t="s"/>
      <c r="N3090" t="s">
        <v>4263</v>
      </c>
      <c r="O3090" t="s">
        <v>79</v>
      </c>
      <c r="P3090" t="s">
        <v>4258</v>
      </c>
      <c r="Q3090" t="s"/>
      <c r="R3090" t="s">
        <v>80</v>
      </c>
      <c r="S3090" t="s">
        <v>1626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>
        <f>HYPERLINK("https://hotelmonitor-cachepage.eclerx.com/savepage/tk_15442509524807887_sr_2150.html","info")</f>
        <v/>
      </c>
      <c r="AA3090" t="n">
        <v>-3791924</v>
      </c>
      <c r="AB3090" t="s"/>
      <c r="AC3090" t="s"/>
      <c r="AD3090" t="s">
        <v>87</v>
      </c>
      <c r="AE3090" t="s"/>
      <c r="AF3090" t="s"/>
      <c r="AG3090" t="s"/>
      <c r="AH3090" t="s"/>
      <c r="AI3090" t="s"/>
      <c r="AJ3090" t="s"/>
      <c r="AK3090" t="s">
        <v>88</v>
      </c>
      <c r="AL3090" t="s"/>
      <c r="AM3090" t="s"/>
      <c r="AN3090" t="s">
        <v>88</v>
      </c>
      <c r="AO3090" t="s"/>
      <c r="AP3090" t="n">
        <v>429</v>
      </c>
      <c r="AQ3090" t="s">
        <v>91</v>
      </c>
      <c r="AR3090" t="s">
        <v>92</v>
      </c>
      <c r="AS3090" t="s"/>
      <c r="AT3090" t="s">
        <v>93</v>
      </c>
      <c r="AU3090" t="s"/>
      <c r="AV3090" t="s"/>
      <c r="AW3090" t="s"/>
      <c r="AX3090" t="s"/>
      <c r="AY3090" t="n">
        <v>3791924</v>
      </c>
      <c r="AZ3090" t="s">
        <v>4262</v>
      </c>
      <c r="BA3090" t="s"/>
      <c r="BB3090" t="n">
        <v>920796</v>
      </c>
      <c r="BC3090" t="n">
        <v>98.84030878543849</v>
      </c>
      <c r="BD3090" t="n">
        <v>8.04572772854784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95</v>
      </c>
    </row>
    <row r="3091" spans="1:70">
      <c r="A3091" t="s">
        <v>145</v>
      </c>
      <c r="B3091" t="s">
        <v>71</v>
      </c>
      <c r="C3091" t="s">
        <v>72</v>
      </c>
      <c r="D3091" t="n">
        <v>2</v>
      </c>
      <c r="E3091" t="s">
        <v>814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4683.19</v>
      </c>
      <c r="L3091" t="s">
        <v>77</v>
      </c>
      <c r="M3091" t="s"/>
      <c r="N3091" t="s">
        <v>815</v>
      </c>
      <c r="O3091" t="s">
        <v>79</v>
      </c>
      <c r="P3091" t="s">
        <v>814</v>
      </c>
      <c r="Q3091" t="s"/>
      <c r="R3091" t="s">
        <v>80</v>
      </c>
      <c r="S3091" t="s">
        <v>4264</v>
      </c>
      <c r="T3091" t="s">
        <v>82</v>
      </c>
      <c r="U3091" t="s">
        <v>83</v>
      </c>
      <c r="V3091" t="s">
        <v>84</v>
      </c>
      <c r="W3091" t="s">
        <v>105</v>
      </c>
      <c r="X3091" t="s"/>
      <c r="Y3091" t="s">
        <v>86</v>
      </c>
      <c r="Z3091">
        <f>HYPERLINK("https://hotelmonitor-cachepage.eclerx.com/savepage/tk_15442514480337546_sr_2150.html","info")</f>
        <v/>
      </c>
      <c r="AA3091" t="n">
        <v>-6796361</v>
      </c>
      <c r="AB3091" t="s"/>
      <c r="AC3091" t="s"/>
      <c r="AD3091" t="s">
        <v>87</v>
      </c>
      <c r="AE3091" t="s"/>
      <c r="AF3091" t="s"/>
      <c r="AG3091" t="s"/>
      <c r="AH3091" t="s"/>
      <c r="AI3091" t="s"/>
      <c r="AJ3091" t="s"/>
      <c r="AK3091" t="s">
        <v>88</v>
      </c>
      <c r="AL3091" t="s"/>
      <c r="AM3091" t="s"/>
      <c r="AN3091" t="s">
        <v>89</v>
      </c>
      <c r="AO3091" t="s">
        <v>4265</v>
      </c>
      <c r="AP3091" t="n">
        <v>521</v>
      </c>
      <c r="AQ3091" t="s">
        <v>91</v>
      </c>
      <c r="AR3091" t="s">
        <v>71</v>
      </c>
      <c r="AS3091" t="s"/>
      <c r="AT3091" t="s">
        <v>93</v>
      </c>
      <c r="AU3091" t="s"/>
      <c r="AV3091" t="s"/>
      <c r="AW3091" t="s"/>
      <c r="AX3091" t="s"/>
      <c r="AY3091" t="n">
        <v>6796361</v>
      </c>
      <c r="AZ3091" t="s"/>
      <c r="BA3091" t="s"/>
      <c r="BB3091" t="n">
        <v>344272</v>
      </c>
      <c r="BC3091" t="n">
        <v>98.95564270019531</v>
      </c>
      <c r="BD3091" t="n">
        <v>7.826636791229248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119</v>
      </c>
    </row>
    <row r="3092" spans="1:70">
      <c r="A3092" t="s">
        <v>145</v>
      </c>
      <c r="B3092" t="s">
        <v>71</v>
      </c>
      <c r="C3092" t="s">
        <v>72</v>
      </c>
      <c r="D3092" t="n">
        <v>2</v>
      </c>
      <c r="E3092" t="s">
        <v>814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6082.42</v>
      </c>
      <c r="L3092" t="s">
        <v>77</v>
      </c>
      <c r="M3092" t="s"/>
      <c r="N3092" t="s">
        <v>817</v>
      </c>
      <c r="O3092" t="s">
        <v>79</v>
      </c>
      <c r="P3092" t="s">
        <v>814</v>
      </c>
      <c r="Q3092" t="s"/>
      <c r="R3092" t="s">
        <v>80</v>
      </c>
      <c r="S3092" t="s">
        <v>4266</v>
      </c>
      <c r="T3092" t="s">
        <v>82</v>
      </c>
      <c r="U3092" t="s">
        <v>83</v>
      </c>
      <c r="V3092" t="s">
        <v>84</v>
      </c>
      <c r="W3092" t="s">
        <v>105</v>
      </c>
      <c r="X3092" t="s"/>
      <c r="Y3092" t="s">
        <v>86</v>
      </c>
      <c r="Z3092">
        <f>HYPERLINK("https://hotelmonitor-cachepage.eclerx.com/savepage/tk_15442514480337546_sr_2150.html","info")</f>
        <v/>
      </c>
      <c r="AA3092" t="n">
        <v>-6796361</v>
      </c>
      <c r="AB3092" t="s"/>
      <c r="AC3092" t="s"/>
      <c r="AD3092" t="s">
        <v>87</v>
      </c>
      <c r="AE3092" t="s"/>
      <c r="AF3092" t="s"/>
      <c r="AG3092" t="s"/>
      <c r="AH3092" t="s"/>
      <c r="AI3092" t="s"/>
      <c r="AJ3092" t="s"/>
      <c r="AK3092" t="s">
        <v>88</v>
      </c>
      <c r="AL3092" t="s"/>
      <c r="AM3092" t="s"/>
      <c r="AN3092" t="s">
        <v>89</v>
      </c>
      <c r="AO3092" t="s">
        <v>131</v>
      </c>
      <c r="AP3092" t="n">
        <v>521</v>
      </c>
      <c r="AQ3092" t="s">
        <v>91</v>
      </c>
      <c r="AR3092" t="s">
        <v>71</v>
      </c>
      <c r="AS3092" t="s"/>
      <c r="AT3092" t="s">
        <v>93</v>
      </c>
      <c r="AU3092" t="s"/>
      <c r="AV3092" t="s"/>
      <c r="AW3092" t="s"/>
      <c r="AX3092" t="s"/>
      <c r="AY3092" t="n">
        <v>6796361</v>
      </c>
      <c r="AZ3092" t="s"/>
      <c r="BA3092" t="s"/>
      <c r="BB3092" t="n">
        <v>344272</v>
      </c>
      <c r="BC3092" t="n">
        <v>98.95564270019531</v>
      </c>
      <c r="BD3092" t="n">
        <v>7.826636791229248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119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4267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1911.26</v>
      </c>
      <c r="L3093" t="s">
        <v>77</v>
      </c>
      <c r="M3093" t="s"/>
      <c r="N3093" t="s">
        <v>103</v>
      </c>
      <c r="O3093" t="s">
        <v>79</v>
      </c>
      <c r="P3093" t="s">
        <v>4267</v>
      </c>
      <c r="Q3093" t="s"/>
      <c r="R3093" t="s">
        <v>80</v>
      </c>
      <c r="S3093" t="s">
        <v>4268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>
        <f>HYPERLINK("https://hotelmonitor-cachepage.eclerx.com/savepage/tk_15442505936124709_sr_2150.html","info")</f>
        <v/>
      </c>
      <c r="AA3093" t="n">
        <v>-3791673</v>
      </c>
      <c r="AB3093" t="s"/>
      <c r="AC3093" t="s"/>
      <c r="AD3093" t="s">
        <v>87</v>
      </c>
      <c r="AE3093" t="s"/>
      <c r="AF3093" t="s"/>
      <c r="AG3093" t="s"/>
      <c r="AH3093" t="s"/>
      <c r="AI3093" t="s"/>
      <c r="AJ3093" t="s"/>
      <c r="AK3093" t="s">
        <v>88</v>
      </c>
      <c r="AL3093" t="s"/>
      <c r="AM3093" t="s"/>
      <c r="AN3093" t="s">
        <v>88</v>
      </c>
      <c r="AO3093" t="s"/>
      <c r="AP3093" t="n">
        <v>320</v>
      </c>
      <c r="AQ3093" t="s">
        <v>91</v>
      </c>
      <c r="AR3093" t="s">
        <v>92</v>
      </c>
      <c r="AS3093" t="s"/>
      <c r="AT3093" t="s">
        <v>93</v>
      </c>
      <c r="AU3093" t="s"/>
      <c r="AV3093" t="s"/>
      <c r="AW3093" t="s"/>
      <c r="AX3093" t="s"/>
      <c r="AY3093" t="n">
        <v>3791673</v>
      </c>
      <c r="AZ3093" t="s">
        <v>4269</v>
      </c>
      <c r="BA3093" t="s"/>
      <c r="BB3093" t="n">
        <v>290121</v>
      </c>
      <c r="BC3093" t="n">
        <v>98.873091</v>
      </c>
      <c r="BD3093" t="n">
        <v>8.024768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95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4267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2280.04</v>
      </c>
      <c r="L3094" t="s">
        <v>77</v>
      </c>
      <c r="M3094" t="s"/>
      <c r="N3094" t="s">
        <v>103</v>
      </c>
      <c r="O3094" t="s">
        <v>79</v>
      </c>
      <c r="P3094" t="s">
        <v>4267</v>
      </c>
      <c r="Q3094" t="s"/>
      <c r="R3094" t="s">
        <v>80</v>
      </c>
      <c r="S3094" t="s">
        <v>4270</v>
      </c>
      <c r="T3094" t="s">
        <v>82</v>
      </c>
      <c r="U3094" t="s">
        <v>83</v>
      </c>
      <c r="V3094" t="s">
        <v>84</v>
      </c>
      <c r="W3094" t="s">
        <v>105</v>
      </c>
      <c r="X3094" t="s"/>
      <c r="Y3094" t="s">
        <v>86</v>
      </c>
      <c r="Z3094">
        <f>HYPERLINK("https://hotelmonitor-cachepage.eclerx.com/savepage/tk_15442505936124709_sr_2150.html","info")</f>
        <v/>
      </c>
      <c r="AA3094" t="n">
        <v>-3791673</v>
      </c>
      <c r="AB3094" t="s"/>
      <c r="AC3094" t="s"/>
      <c r="AD3094" t="s">
        <v>87</v>
      </c>
      <c r="AE3094" t="s"/>
      <c r="AF3094" t="s"/>
      <c r="AG3094" t="s"/>
      <c r="AH3094" t="s"/>
      <c r="AI3094" t="s"/>
      <c r="AJ3094" t="s"/>
      <c r="AK3094" t="s">
        <v>88</v>
      </c>
      <c r="AL3094" t="s"/>
      <c r="AM3094" t="s"/>
      <c r="AN3094" t="s">
        <v>88</v>
      </c>
      <c r="AO3094" t="s"/>
      <c r="AP3094" t="n">
        <v>320</v>
      </c>
      <c r="AQ3094" t="s">
        <v>91</v>
      </c>
      <c r="AR3094" t="s">
        <v>92</v>
      </c>
      <c r="AS3094" t="s"/>
      <c r="AT3094" t="s">
        <v>93</v>
      </c>
      <c r="AU3094" t="s"/>
      <c r="AV3094" t="s"/>
      <c r="AW3094" t="s"/>
      <c r="AX3094" t="s"/>
      <c r="AY3094" t="n">
        <v>3791673</v>
      </c>
      <c r="AZ3094" t="s">
        <v>4269</v>
      </c>
      <c r="BA3094" t="s"/>
      <c r="BB3094" t="n">
        <v>290121</v>
      </c>
      <c r="BC3094" t="n">
        <v>98.873091</v>
      </c>
      <c r="BD3094" t="n">
        <v>8.024768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95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4267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2681.76</v>
      </c>
      <c r="L3095" t="s">
        <v>77</v>
      </c>
      <c r="M3095" t="s"/>
      <c r="N3095" t="s">
        <v>103</v>
      </c>
      <c r="O3095" t="s">
        <v>79</v>
      </c>
      <c r="P3095" t="s">
        <v>4267</v>
      </c>
      <c r="Q3095" t="s"/>
      <c r="R3095" t="s">
        <v>80</v>
      </c>
      <c r="S3095" t="s">
        <v>4271</v>
      </c>
      <c r="T3095" t="s">
        <v>82</v>
      </c>
      <c r="U3095" t="s">
        <v>83</v>
      </c>
      <c r="V3095" t="s">
        <v>84</v>
      </c>
      <c r="W3095" t="s">
        <v>105</v>
      </c>
      <c r="X3095" t="s"/>
      <c r="Y3095" t="s">
        <v>86</v>
      </c>
      <c r="Z3095">
        <f>HYPERLINK("https://hotelmonitor-cachepage.eclerx.com/savepage/tk_15442505936124709_sr_2150.html","info")</f>
        <v/>
      </c>
      <c r="AA3095" t="n">
        <v>-3791673</v>
      </c>
      <c r="AB3095" t="s"/>
      <c r="AC3095" t="s"/>
      <c r="AD3095" t="s">
        <v>87</v>
      </c>
      <c r="AE3095" t="s"/>
      <c r="AF3095" t="s"/>
      <c r="AG3095" t="s"/>
      <c r="AH3095" t="s"/>
      <c r="AI3095" t="s"/>
      <c r="AJ3095" t="s"/>
      <c r="AK3095" t="s">
        <v>88</v>
      </c>
      <c r="AL3095" t="s"/>
      <c r="AM3095" t="s"/>
      <c r="AN3095" t="s">
        <v>88</v>
      </c>
      <c r="AO3095" t="s"/>
      <c r="AP3095" t="n">
        <v>320</v>
      </c>
      <c r="AQ3095" t="s">
        <v>91</v>
      </c>
      <c r="AR3095" t="s">
        <v>92</v>
      </c>
      <c r="AS3095" t="s"/>
      <c r="AT3095" t="s">
        <v>93</v>
      </c>
      <c r="AU3095" t="s"/>
      <c r="AV3095" t="s"/>
      <c r="AW3095" t="s"/>
      <c r="AX3095" t="s"/>
      <c r="AY3095" t="n">
        <v>3791673</v>
      </c>
      <c r="AZ3095" t="s">
        <v>4269</v>
      </c>
      <c r="BA3095" t="s"/>
      <c r="BB3095" t="n">
        <v>290121</v>
      </c>
      <c r="BC3095" t="n">
        <v>98.873091</v>
      </c>
      <c r="BD3095" t="n">
        <v>8.024768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95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4267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2873.68</v>
      </c>
      <c r="L3096" t="s">
        <v>77</v>
      </c>
      <c r="M3096" t="s"/>
      <c r="N3096" t="s">
        <v>1189</v>
      </c>
      <c r="O3096" t="s">
        <v>79</v>
      </c>
      <c r="P3096" t="s">
        <v>4267</v>
      </c>
      <c r="Q3096" t="s"/>
      <c r="R3096" t="s">
        <v>80</v>
      </c>
      <c r="S3096" t="s">
        <v>4272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>
        <f>HYPERLINK("https://hotelmonitor-cachepage.eclerx.com/savepage/tk_15442505936124709_sr_2150.html","info")</f>
        <v/>
      </c>
      <c r="AA3096" t="n">
        <v>-3791673</v>
      </c>
      <c r="AB3096" t="s"/>
      <c r="AC3096" t="s"/>
      <c r="AD3096" t="s">
        <v>87</v>
      </c>
      <c r="AE3096" t="s"/>
      <c r="AF3096" t="s"/>
      <c r="AG3096" t="s"/>
      <c r="AH3096" t="s"/>
      <c r="AI3096" t="s"/>
      <c r="AJ3096" t="s"/>
      <c r="AK3096" t="s">
        <v>88</v>
      </c>
      <c r="AL3096" t="s"/>
      <c r="AM3096" t="s"/>
      <c r="AN3096" t="s">
        <v>88</v>
      </c>
      <c r="AO3096" t="s"/>
      <c r="AP3096" t="n">
        <v>320</v>
      </c>
      <c r="AQ3096" t="s">
        <v>91</v>
      </c>
      <c r="AR3096" t="s">
        <v>92</v>
      </c>
      <c r="AS3096" t="s"/>
      <c r="AT3096" t="s">
        <v>93</v>
      </c>
      <c r="AU3096" t="s"/>
      <c r="AV3096" t="s"/>
      <c r="AW3096" t="s"/>
      <c r="AX3096" t="s"/>
      <c r="AY3096" t="n">
        <v>3791673</v>
      </c>
      <c r="AZ3096" t="s">
        <v>4269</v>
      </c>
      <c r="BA3096" t="s"/>
      <c r="BB3096" t="n">
        <v>290121</v>
      </c>
      <c r="BC3096" t="n">
        <v>98.873091</v>
      </c>
      <c r="BD3096" t="n">
        <v>8.024768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95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4267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3256.78</v>
      </c>
      <c r="L3097" t="s">
        <v>77</v>
      </c>
      <c r="M3097" t="s"/>
      <c r="N3097" t="s">
        <v>1189</v>
      </c>
      <c r="O3097" t="s">
        <v>79</v>
      </c>
      <c r="P3097" t="s">
        <v>4267</v>
      </c>
      <c r="Q3097" t="s"/>
      <c r="R3097" t="s">
        <v>80</v>
      </c>
      <c r="S3097" t="s">
        <v>4273</v>
      </c>
      <c r="T3097" t="s">
        <v>82</v>
      </c>
      <c r="U3097" t="s">
        <v>83</v>
      </c>
      <c r="V3097" t="s">
        <v>84</v>
      </c>
      <c r="W3097" t="s">
        <v>105</v>
      </c>
      <c r="X3097" t="s"/>
      <c r="Y3097" t="s">
        <v>86</v>
      </c>
      <c r="Z3097">
        <f>HYPERLINK("https://hotelmonitor-cachepage.eclerx.com/savepage/tk_15442505936124709_sr_2150.html","info")</f>
        <v/>
      </c>
      <c r="AA3097" t="n">
        <v>-3791673</v>
      </c>
      <c r="AB3097" t="s"/>
      <c r="AC3097" t="s"/>
      <c r="AD3097" t="s">
        <v>87</v>
      </c>
      <c r="AE3097" t="s"/>
      <c r="AF3097" t="s"/>
      <c r="AG3097" t="s"/>
      <c r="AH3097" t="s"/>
      <c r="AI3097" t="s"/>
      <c r="AJ3097" t="s"/>
      <c r="AK3097" t="s">
        <v>88</v>
      </c>
      <c r="AL3097" t="s"/>
      <c r="AM3097" t="s"/>
      <c r="AN3097" t="s">
        <v>88</v>
      </c>
      <c r="AO3097" t="s"/>
      <c r="AP3097" t="n">
        <v>320</v>
      </c>
      <c r="AQ3097" t="s">
        <v>91</v>
      </c>
      <c r="AR3097" t="s">
        <v>92</v>
      </c>
      <c r="AS3097" t="s"/>
      <c r="AT3097" t="s">
        <v>93</v>
      </c>
      <c r="AU3097" t="s"/>
      <c r="AV3097" t="s"/>
      <c r="AW3097" t="s"/>
      <c r="AX3097" t="s"/>
      <c r="AY3097" t="n">
        <v>3791673</v>
      </c>
      <c r="AZ3097" t="s">
        <v>4269</v>
      </c>
      <c r="BA3097" t="s"/>
      <c r="BB3097" t="n">
        <v>290121</v>
      </c>
      <c r="BC3097" t="n">
        <v>98.873091</v>
      </c>
      <c r="BD3097" t="n">
        <v>8.024768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95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4267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3831.09</v>
      </c>
      <c r="L3098" t="s">
        <v>77</v>
      </c>
      <c r="M3098" t="s"/>
      <c r="N3098" t="s">
        <v>1189</v>
      </c>
      <c r="O3098" t="s">
        <v>79</v>
      </c>
      <c r="P3098" t="s">
        <v>4267</v>
      </c>
      <c r="Q3098" t="s"/>
      <c r="R3098" t="s">
        <v>80</v>
      </c>
      <c r="S3098" t="s">
        <v>4274</v>
      </c>
      <c r="T3098" t="s">
        <v>82</v>
      </c>
      <c r="U3098" t="s">
        <v>83</v>
      </c>
      <c r="V3098" t="s">
        <v>84</v>
      </c>
      <c r="W3098" t="s">
        <v>105</v>
      </c>
      <c r="X3098" t="s"/>
      <c r="Y3098" t="s">
        <v>86</v>
      </c>
      <c r="Z3098">
        <f>HYPERLINK("https://hotelmonitor-cachepage.eclerx.com/savepage/tk_15442505936124709_sr_2150.html","info")</f>
        <v/>
      </c>
      <c r="AA3098" t="n">
        <v>-3791673</v>
      </c>
      <c r="AB3098" t="s"/>
      <c r="AC3098" t="s"/>
      <c r="AD3098" t="s">
        <v>87</v>
      </c>
      <c r="AE3098" t="s"/>
      <c r="AF3098" t="s"/>
      <c r="AG3098" t="s"/>
      <c r="AH3098" t="s"/>
      <c r="AI3098" t="s"/>
      <c r="AJ3098" t="s"/>
      <c r="AK3098" t="s">
        <v>88</v>
      </c>
      <c r="AL3098" t="s"/>
      <c r="AM3098" t="s"/>
      <c r="AN3098" t="s">
        <v>88</v>
      </c>
      <c r="AO3098" t="s"/>
      <c r="AP3098" t="n">
        <v>320</v>
      </c>
      <c r="AQ3098" t="s">
        <v>91</v>
      </c>
      <c r="AR3098" t="s">
        <v>92</v>
      </c>
      <c r="AS3098" t="s"/>
      <c r="AT3098" t="s">
        <v>93</v>
      </c>
      <c r="AU3098" t="s"/>
      <c r="AV3098" t="s"/>
      <c r="AW3098" t="s"/>
      <c r="AX3098" t="s"/>
      <c r="AY3098" t="n">
        <v>3791673</v>
      </c>
      <c r="AZ3098" t="s">
        <v>4269</v>
      </c>
      <c r="BA3098" t="s"/>
      <c r="BB3098" t="n">
        <v>290121</v>
      </c>
      <c r="BC3098" t="n">
        <v>98.873091</v>
      </c>
      <c r="BD3098" t="n">
        <v>8.024768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95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4267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4104.41</v>
      </c>
      <c r="L3099" t="s">
        <v>77</v>
      </c>
      <c r="M3099" t="s"/>
      <c r="N3099" t="s">
        <v>4275</v>
      </c>
      <c r="O3099" t="s">
        <v>79</v>
      </c>
      <c r="P3099" t="s">
        <v>4267</v>
      </c>
      <c r="Q3099" t="s"/>
      <c r="R3099" t="s">
        <v>80</v>
      </c>
      <c r="S3099" t="s">
        <v>4276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HYPERLINK("https://hotelmonitor-cachepage.eclerx.com/savepage/tk_15442505936124709_sr_2150.html","info")</f>
        <v/>
      </c>
      <c r="AA3099" t="n">
        <v>-3791673</v>
      </c>
      <c r="AB3099" t="s"/>
      <c r="AC3099" t="s"/>
      <c r="AD3099" t="s">
        <v>87</v>
      </c>
      <c r="AE3099" t="s"/>
      <c r="AF3099" t="s"/>
      <c r="AG3099" t="s"/>
      <c r="AH3099" t="s"/>
      <c r="AI3099" t="s"/>
      <c r="AJ3099" t="s"/>
      <c r="AK3099" t="s">
        <v>88</v>
      </c>
      <c r="AL3099" t="s"/>
      <c r="AM3099" t="s"/>
      <c r="AN3099" t="s">
        <v>89</v>
      </c>
      <c r="AO3099" t="s">
        <v>4277</v>
      </c>
      <c r="AP3099" t="n">
        <v>320</v>
      </c>
      <c r="AQ3099" t="s">
        <v>91</v>
      </c>
      <c r="AR3099" t="s">
        <v>71</v>
      </c>
      <c r="AS3099" t="s"/>
      <c r="AT3099" t="s">
        <v>93</v>
      </c>
      <c r="AU3099" t="s"/>
      <c r="AV3099" t="s"/>
      <c r="AW3099" t="s"/>
      <c r="AX3099" t="s"/>
      <c r="AY3099" t="n">
        <v>3791673</v>
      </c>
      <c r="AZ3099" t="s">
        <v>4269</v>
      </c>
      <c r="BA3099" t="s"/>
      <c r="BB3099" t="n">
        <v>290121</v>
      </c>
      <c r="BC3099" t="n">
        <v>98.873091</v>
      </c>
      <c r="BD3099" t="n">
        <v>8.024768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95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4267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4689.68</v>
      </c>
      <c r="L3100" t="s">
        <v>77</v>
      </c>
      <c r="M3100" t="s"/>
      <c r="N3100" t="s">
        <v>4275</v>
      </c>
      <c r="O3100" t="s">
        <v>79</v>
      </c>
      <c r="P3100" t="s">
        <v>4267</v>
      </c>
      <c r="Q3100" t="s"/>
      <c r="R3100" t="s">
        <v>80</v>
      </c>
      <c r="S3100" t="s">
        <v>4278</v>
      </c>
      <c r="T3100" t="s">
        <v>82</v>
      </c>
      <c r="U3100" t="s">
        <v>83</v>
      </c>
      <c r="V3100" t="s">
        <v>84</v>
      </c>
      <c r="W3100" t="s">
        <v>105</v>
      </c>
      <c r="X3100" t="s"/>
      <c r="Y3100" t="s">
        <v>86</v>
      </c>
      <c r="Z3100">
        <f>HYPERLINK("https://hotelmonitor-cachepage.eclerx.com/savepage/tk_15442505936124709_sr_2150.html","info")</f>
        <v/>
      </c>
      <c r="AA3100" t="n">
        <v>-3791673</v>
      </c>
      <c r="AB3100" t="s"/>
      <c r="AC3100" t="s"/>
      <c r="AD3100" t="s">
        <v>87</v>
      </c>
      <c r="AE3100" t="s"/>
      <c r="AF3100" t="s"/>
      <c r="AG3100" t="s"/>
      <c r="AH3100" t="s"/>
      <c r="AI3100" t="s"/>
      <c r="AJ3100" t="s"/>
      <c r="AK3100" t="s">
        <v>88</v>
      </c>
      <c r="AL3100" t="s"/>
      <c r="AM3100" t="s"/>
      <c r="AN3100" t="s">
        <v>89</v>
      </c>
      <c r="AO3100" t="s">
        <v>863</v>
      </c>
      <c r="AP3100" t="n">
        <v>320</v>
      </c>
      <c r="AQ3100" t="s">
        <v>91</v>
      </c>
      <c r="AR3100" t="s">
        <v>92</v>
      </c>
      <c r="AS3100" t="s"/>
      <c r="AT3100" t="s">
        <v>93</v>
      </c>
      <c r="AU3100" t="s"/>
      <c r="AV3100" t="s"/>
      <c r="AW3100" t="s"/>
      <c r="AX3100" t="s"/>
      <c r="AY3100" t="n">
        <v>3791673</v>
      </c>
      <c r="AZ3100" t="s">
        <v>4269</v>
      </c>
      <c r="BA3100" t="s"/>
      <c r="BB3100" t="n">
        <v>290121</v>
      </c>
      <c r="BC3100" t="n">
        <v>98.873091</v>
      </c>
      <c r="BD3100" t="n">
        <v>8.024768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95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4267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5516.76</v>
      </c>
      <c r="L3101" t="s">
        <v>77</v>
      </c>
      <c r="M3101" t="s"/>
      <c r="N3101" t="s">
        <v>4275</v>
      </c>
      <c r="O3101" t="s">
        <v>79</v>
      </c>
      <c r="P3101" t="s">
        <v>4267</v>
      </c>
      <c r="Q3101" t="s"/>
      <c r="R3101" t="s">
        <v>80</v>
      </c>
      <c r="S3101" t="s">
        <v>4279</v>
      </c>
      <c r="T3101" t="s">
        <v>82</v>
      </c>
      <c r="U3101" t="s">
        <v>83</v>
      </c>
      <c r="V3101" t="s">
        <v>84</v>
      </c>
      <c r="W3101" t="s">
        <v>105</v>
      </c>
      <c r="X3101" t="s"/>
      <c r="Y3101" t="s">
        <v>86</v>
      </c>
      <c r="Z3101">
        <f>HYPERLINK("https://hotelmonitor-cachepage.eclerx.com/savepage/tk_15442505936124709_sr_2150.html","info")</f>
        <v/>
      </c>
      <c r="AA3101" t="n">
        <v>-3791673</v>
      </c>
      <c r="AB3101" t="s"/>
      <c r="AC3101" t="s"/>
      <c r="AD3101" t="s">
        <v>87</v>
      </c>
      <c r="AE3101" t="s"/>
      <c r="AF3101" t="s"/>
      <c r="AG3101" t="s"/>
      <c r="AH3101" t="s"/>
      <c r="AI3101" t="s"/>
      <c r="AJ3101" t="s"/>
      <c r="AK3101" t="s">
        <v>88</v>
      </c>
      <c r="AL3101" t="s"/>
      <c r="AM3101" t="s"/>
      <c r="AN3101" t="s">
        <v>88</v>
      </c>
      <c r="AO3101" t="s"/>
      <c r="AP3101" t="n">
        <v>320</v>
      </c>
      <c r="AQ3101" t="s">
        <v>91</v>
      </c>
      <c r="AR3101" t="s">
        <v>92</v>
      </c>
      <c r="AS3101" t="s"/>
      <c r="AT3101" t="s">
        <v>93</v>
      </c>
      <c r="AU3101" t="s"/>
      <c r="AV3101" t="s"/>
      <c r="AW3101" t="s"/>
      <c r="AX3101" t="s"/>
      <c r="AY3101" t="n">
        <v>3791673</v>
      </c>
      <c r="AZ3101" t="s">
        <v>4269</v>
      </c>
      <c r="BA3101" t="s"/>
      <c r="BB3101" t="n">
        <v>290121</v>
      </c>
      <c r="BC3101" t="n">
        <v>98.873091</v>
      </c>
      <c r="BD3101" t="n">
        <v>8.024768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95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4280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781.76</v>
      </c>
      <c r="L3102" t="s">
        <v>77</v>
      </c>
      <c r="M3102" t="s"/>
      <c r="N3102" t="s">
        <v>4024</v>
      </c>
      <c r="O3102" t="s">
        <v>79</v>
      </c>
      <c r="P3102" t="s">
        <v>4280</v>
      </c>
      <c r="Q3102" t="s"/>
      <c r="R3102" t="s">
        <v>80</v>
      </c>
      <c r="S3102" t="s">
        <v>4281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>
        <f>HYPERLINK("https://hotelmonitor-cachepage.eclerx.com/savepage/tk_1544250045369888_sr_2150.html","info")</f>
        <v/>
      </c>
      <c r="AA3102" t="n">
        <v>-1273366</v>
      </c>
      <c r="AB3102" t="s"/>
      <c r="AC3102" t="s"/>
      <c r="AD3102" t="s">
        <v>87</v>
      </c>
      <c r="AE3102" t="s"/>
      <c r="AF3102" t="s"/>
      <c r="AG3102" t="s"/>
      <c r="AH3102" t="s"/>
      <c r="AI3102" t="s"/>
      <c r="AJ3102" t="s"/>
      <c r="AK3102" t="s">
        <v>88</v>
      </c>
      <c r="AL3102" t="s"/>
      <c r="AM3102" t="s"/>
      <c r="AN3102" t="s">
        <v>89</v>
      </c>
      <c r="AO3102" t="s">
        <v>4282</v>
      </c>
      <c r="AP3102" t="n">
        <v>86</v>
      </c>
      <c r="AQ3102" t="s">
        <v>91</v>
      </c>
      <c r="AR3102" t="s">
        <v>71</v>
      </c>
      <c r="AS3102" t="s"/>
      <c r="AT3102" t="s">
        <v>93</v>
      </c>
      <c r="AU3102" t="s"/>
      <c r="AV3102" t="s"/>
      <c r="AW3102" t="s"/>
      <c r="AX3102" t="s"/>
      <c r="AY3102" t="n">
        <v>1273366</v>
      </c>
      <c r="AZ3102" t="s">
        <v>4283</v>
      </c>
      <c r="BA3102" t="s"/>
      <c r="BB3102" t="n">
        <v>445141</v>
      </c>
      <c r="BC3102" t="n">
        <v>98.9061907054565</v>
      </c>
      <c r="BD3102" t="n">
        <v>8.08221233301788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95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4280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833.11</v>
      </c>
      <c r="L3103" t="s">
        <v>77</v>
      </c>
      <c r="M3103" t="s"/>
      <c r="N3103" t="s">
        <v>4024</v>
      </c>
      <c r="O3103" t="s">
        <v>79</v>
      </c>
      <c r="P3103" t="s">
        <v>4280</v>
      </c>
      <c r="Q3103" t="s"/>
      <c r="R3103" t="s">
        <v>80</v>
      </c>
      <c r="S3103" t="s">
        <v>4284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>
        <f>HYPERLINK("https://hotelmonitor-cachepage.eclerx.com/savepage/tk_1544250045369888_sr_2150.html","info")</f>
        <v/>
      </c>
      <c r="AA3103" t="n">
        <v>-1273366</v>
      </c>
      <c r="AB3103" t="s"/>
      <c r="AC3103" t="s"/>
      <c r="AD3103" t="s">
        <v>87</v>
      </c>
      <c r="AE3103" t="s"/>
      <c r="AF3103" t="s"/>
      <c r="AG3103" t="s"/>
      <c r="AH3103" t="s"/>
      <c r="AI3103" t="s"/>
      <c r="AJ3103" t="s"/>
      <c r="AK3103" t="s">
        <v>88</v>
      </c>
      <c r="AL3103" t="s"/>
      <c r="AM3103" t="s"/>
      <c r="AN3103" t="s">
        <v>89</v>
      </c>
      <c r="AO3103" t="s">
        <v>287</v>
      </c>
      <c r="AP3103" t="n">
        <v>86</v>
      </c>
      <c r="AQ3103" t="s">
        <v>91</v>
      </c>
      <c r="AR3103" t="s">
        <v>92</v>
      </c>
      <c r="AS3103" t="s"/>
      <c r="AT3103" t="s">
        <v>93</v>
      </c>
      <c r="AU3103" t="s"/>
      <c r="AV3103" t="s"/>
      <c r="AW3103" t="s"/>
      <c r="AX3103" t="s"/>
      <c r="AY3103" t="n">
        <v>1273366</v>
      </c>
      <c r="AZ3103" t="s">
        <v>4283</v>
      </c>
      <c r="BA3103" t="s"/>
      <c r="BB3103" t="n">
        <v>445141</v>
      </c>
      <c r="BC3103" t="n">
        <v>98.9061907054565</v>
      </c>
      <c r="BD3103" t="n">
        <v>8.08221233301788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95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4280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877.87</v>
      </c>
      <c r="L3104" t="s">
        <v>77</v>
      </c>
      <c r="M3104" t="s"/>
      <c r="N3104" t="s">
        <v>4024</v>
      </c>
      <c r="O3104" t="s">
        <v>79</v>
      </c>
      <c r="P3104" t="s">
        <v>4280</v>
      </c>
      <c r="Q3104" t="s"/>
      <c r="R3104" t="s">
        <v>80</v>
      </c>
      <c r="S3104" t="s">
        <v>4285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>
        <f>HYPERLINK("https://hotelmonitor-cachepage.eclerx.com/savepage/tk_1544250045369888_sr_2150.html","info")</f>
        <v/>
      </c>
      <c r="AA3104" t="n">
        <v>-1273366</v>
      </c>
      <c r="AB3104" t="s"/>
      <c r="AC3104" t="s"/>
      <c r="AD3104" t="s">
        <v>87</v>
      </c>
      <c r="AE3104" t="s"/>
      <c r="AF3104" t="s"/>
      <c r="AG3104" t="s"/>
      <c r="AH3104" t="s"/>
      <c r="AI3104" t="s"/>
      <c r="AJ3104" t="s"/>
      <c r="AK3104" t="s">
        <v>88</v>
      </c>
      <c r="AL3104" t="s"/>
      <c r="AM3104" t="s"/>
      <c r="AN3104" t="s">
        <v>89</v>
      </c>
      <c r="AO3104" t="s">
        <v>4286</v>
      </c>
      <c r="AP3104" t="n">
        <v>86</v>
      </c>
      <c r="AQ3104" t="s">
        <v>91</v>
      </c>
      <c r="AR3104" t="s">
        <v>71</v>
      </c>
      <c r="AS3104" t="s"/>
      <c r="AT3104" t="s">
        <v>93</v>
      </c>
      <c r="AU3104" t="s"/>
      <c r="AV3104" t="s"/>
      <c r="AW3104" t="s"/>
      <c r="AX3104" t="s"/>
      <c r="AY3104" t="n">
        <v>1273366</v>
      </c>
      <c r="AZ3104" t="s">
        <v>4283</v>
      </c>
      <c r="BA3104" t="s"/>
      <c r="BB3104" t="n">
        <v>445141</v>
      </c>
      <c r="BC3104" t="n">
        <v>98.9061907054565</v>
      </c>
      <c r="BD3104" t="n">
        <v>8.08221233301788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95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4280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967.63</v>
      </c>
      <c r="L3105" t="s">
        <v>77</v>
      </c>
      <c r="M3105" t="s"/>
      <c r="N3105" t="s">
        <v>4024</v>
      </c>
      <c r="O3105" t="s">
        <v>79</v>
      </c>
      <c r="P3105" t="s">
        <v>4280</v>
      </c>
      <c r="Q3105" t="s"/>
      <c r="R3105" t="s">
        <v>80</v>
      </c>
      <c r="S3105" t="s">
        <v>4287</v>
      </c>
      <c r="T3105" t="s">
        <v>82</v>
      </c>
      <c r="U3105" t="s">
        <v>83</v>
      </c>
      <c r="V3105" t="s">
        <v>84</v>
      </c>
      <c r="W3105" t="s">
        <v>105</v>
      </c>
      <c r="X3105" t="s"/>
      <c r="Y3105" t="s">
        <v>86</v>
      </c>
      <c r="Z3105">
        <f>HYPERLINK("https://hotelmonitor-cachepage.eclerx.com/savepage/tk_1544250045369888_sr_2150.html","info")</f>
        <v/>
      </c>
      <c r="AA3105" t="n">
        <v>-1273366</v>
      </c>
      <c r="AB3105" t="s"/>
      <c r="AC3105" t="s"/>
      <c r="AD3105" t="s">
        <v>87</v>
      </c>
      <c r="AE3105" t="s"/>
      <c r="AF3105" t="s"/>
      <c r="AG3105" t="s"/>
      <c r="AH3105" t="s"/>
      <c r="AI3105" t="s"/>
      <c r="AJ3105" t="s"/>
      <c r="AK3105" t="s">
        <v>88</v>
      </c>
      <c r="AL3105" t="s"/>
      <c r="AM3105" t="s"/>
      <c r="AN3105" t="s">
        <v>89</v>
      </c>
      <c r="AO3105" t="s">
        <v>4288</v>
      </c>
      <c r="AP3105" t="n">
        <v>86</v>
      </c>
      <c r="AQ3105" t="s">
        <v>91</v>
      </c>
      <c r="AR3105" t="s">
        <v>71</v>
      </c>
      <c r="AS3105" t="s"/>
      <c r="AT3105" t="s">
        <v>93</v>
      </c>
      <c r="AU3105" t="s"/>
      <c r="AV3105" t="s"/>
      <c r="AW3105" t="s"/>
      <c r="AX3105" t="s"/>
      <c r="AY3105" t="n">
        <v>1273366</v>
      </c>
      <c r="AZ3105" t="s">
        <v>4283</v>
      </c>
      <c r="BA3105" t="s"/>
      <c r="BB3105" t="n">
        <v>445141</v>
      </c>
      <c r="BC3105" t="n">
        <v>98.9061907054565</v>
      </c>
      <c r="BD3105" t="n">
        <v>8.08221233301788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95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4280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1020.31</v>
      </c>
      <c r="L3106" t="s">
        <v>77</v>
      </c>
      <c r="M3106" t="s"/>
      <c r="N3106" t="s">
        <v>4024</v>
      </c>
      <c r="O3106" t="s">
        <v>79</v>
      </c>
      <c r="P3106" t="s">
        <v>4280</v>
      </c>
      <c r="Q3106" t="s"/>
      <c r="R3106" t="s">
        <v>80</v>
      </c>
      <c r="S3106" t="s">
        <v>4289</v>
      </c>
      <c r="T3106" t="s">
        <v>82</v>
      </c>
      <c r="U3106" t="s">
        <v>83</v>
      </c>
      <c r="V3106" t="s">
        <v>84</v>
      </c>
      <c r="W3106" t="s">
        <v>105</v>
      </c>
      <c r="X3106" t="s"/>
      <c r="Y3106" t="s">
        <v>86</v>
      </c>
      <c r="Z3106">
        <f>HYPERLINK("https://hotelmonitor-cachepage.eclerx.com/savepage/tk_1544250045369888_sr_2150.html","info")</f>
        <v/>
      </c>
      <c r="AA3106" t="n">
        <v>-1273366</v>
      </c>
      <c r="AB3106" t="s"/>
      <c r="AC3106" t="s"/>
      <c r="AD3106" t="s">
        <v>87</v>
      </c>
      <c r="AE3106" t="s"/>
      <c r="AF3106" t="s"/>
      <c r="AG3106" t="s"/>
      <c r="AH3106" t="s"/>
      <c r="AI3106" t="s"/>
      <c r="AJ3106" t="s"/>
      <c r="AK3106" t="s">
        <v>88</v>
      </c>
      <c r="AL3106" t="s"/>
      <c r="AM3106" t="s"/>
      <c r="AN3106" t="s">
        <v>89</v>
      </c>
      <c r="AO3106" t="s">
        <v>1297</v>
      </c>
      <c r="AP3106" t="n">
        <v>86</v>
      </c>
      <c r="AQ3106" t="s">
        <v>91</v>
      </c>
      <c r="AR3106" t="s">
        <v>92</v>
      </c>
      <c r="AS3106" t="s"/>
      <c r="AT3106" t="s">
        <v>93</v>
      </c>
      <c r="AU3106" t="s"/>
      <c r="AV3106" t="s"/>
      <c r="AW3106" t="s"/>
      <c r="AX3106" t="s"/>
      <c r="AY3106" t="n">
        <v>1273366</v>
      </c>
      <c r="AZ3106" t="s">
        <v>4283</v>
      </c>
      <c r="BA3106" t="s"/>
      <c r="BB3106" t="n">
        <v>445141</v>
      </c>
      <c r="BC3106" t="n">
        <v>98.9061907054565</v>
      </c>
      <c r="BD3106" t="n">
        <v>8.08221233301788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95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4280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1075.14</v>
      </c>
      <c r="L3107" t="s">
        <v>77</v>
      </c>
      <c r="M3107" t="s"/>
      <c r="N3107" t="s">
        <v>4024</v>
      </c>
      <c r="O3107" t="s">
        <v>79</v>
      </c>
      <c r="P3107" t="s">
        <v>4280</v>
      </c>
      <c r="Q3107" t="s"/>
      <c r="R3107" t="s">
        <v>80</v>
      </c>
      <c r="S3107" t="s">
        <v>4290</v>
      </c>
      <c r="T3107" t="s">
        <v>82</v>
      </c>
      <c r="U3107" t="s">
        <v>83</v>
      </c>
      <c r="V3107" t="s">
        <v>84</v>
      </c>
      <c r="W3107" t="s">
        <v>105</v>
      </c>
      <c r="X3107" t="s"/>
      <c r="Y3107" t="s">
        <v>86</v>
      </c>
      <c r="Z3107">
        <f>HYPERLINK("https://hotelmonitor-cachepage.eclerx.com/savepage/tk_1544250045369888_sr_2150.html","info")</f>
        <v/>
      </c>
      <c r="AA3107" t="n">
        <v>-1273366</v>
      </c>
      <c r="AB3107" t="s"/>
      <c r="AC3107" t="s"/>
      <c r="AD3107" t="s">
        <v>87</v>
      </c>
      <c r="AE3107" t="s"/>
      <c r="AF3107" t="s"/>
      <c r="AG3107" t="s"/>
      <c r="AH3107" t="s"/>
      <c r="AI3107" t="s"/>
      <c r="AJ3107" t="s"/>
      <c r="AK3107" t="s">
        <v>88</v>
      </c>
      <c r="AL3107" t="s"/>
      <c r="AM3107" t="s"/>
      <c r="AN3107" t="s">
        <v>89</v>
      </c>
      <c r="AO3107" t="s">
        <v>4291</v>
      </c>
      <c r="AP3107" t="n">
        <v>86</v>
      </c>
      <c r="AQ3107" t="s">
        <v>91</v>
      </c>
      <c r="AR3107" t="s">
        <v>71</v>
      </c>
      <c r="AS3107" t="s"/>
      <c r="AT3107" t="s">
        <v>93</v>
      </c>
      <c r="AU3107" t="s"/>
      <c r="AV3107" t="s"/>
      <c r="AW3107" t="s"/>
      <c r="AX3107" t="s"/>
      <c r="AY3107" t="n">
        <v>1273366</v>
      </c>
      <c r="AZ3107" t="s">
        <v>4283</v>
      </c>
      <c r="BA3107" t="s"/>
      <c r="BB3107" t="n">
        <v>445141</v>
      </c>
      <c r="BC3107" t="n">
        <v>98.9061907054565</v>
      </c>
      <c r="BD3107" t="n">
        <v>8.08221233301788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95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4280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878.85</v>
      </c>
      <c r="L3108" t="s">
        <v>77</v>
      </c>
      <c r="M3108" t="s"/>
      <c r="N3108" t="s">
        <v>4292</v>
      </c>
      <c r="O3108" t="s">
        <v>79</v>
      </c>
      <c r="P3108" t="s">
        <v>4280</v>
      </c>
      <c r="Q3108" t="s"/>
      <c r="R3108" t="s">
        <v>80</v>
      </c>
      <c r="S3108" t="s">
        <v>4293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>
        <f>HYPERLINK("https://hotelmonitor-cachepage.eclerx.com/savepage/tk_1544250045369888_sr_2150.html","info")</f>
        <v/>
      </c>
      <c r="AA3108" t="n">
        <v>-1273366</v>
      </c>
      <c r="AB3108" t="s"/>
      <c r="AC3108" t="s"/>
      <c r="AD3108" t="s">
        <v>87</v>
      </c>
      <c r="AE3108" t="s"/>
      <c r="AF3108" t="s"/>
      <c r="AG3108" t="s"/>
      <c r="AH3108" t="s"/>
      <c r="AI3108" t="s"/>
      <c r="AJ3108" t="s"/>
      <c r="AK3108" t="s">
        <v>88</v>
      </c>
      <c r="AL3108" t="s"/>
      <c r="AM3108" t="s"/>
      <c r="AN3108" t="s">
        <v>89</v>
      </c>
      <c r="AO3108" t="s">
        <v>4294</v>
      </c>
      <c r="AP3108" t="n">
        <v>86</v>
      </c>
      <c r="AQ3108" t="s">
        <v>91</v>
      </c>
      <c r="AR3108" t="s">
        <v>71</v>
      </c>
      <c r="AS3108" t="s"/>
      <c r="AT3108" t="s">
        <v>93</v>
      </c>
      <c r="AU3108" t="s"/>
      <c r="AV3108" t="s"/>
      <c r="AW3108" t="s"/>
      <c r="AX3108" t="s"/>
      <c r="AY3108" t="n">
        <v>1273366</v>
      </c>
      <c r="AZ3108" t="s">
        <v>4283</v>
      </c>
      <c r="BA3108" t="s"/>
      <c r="BB3108" t="n">
        <v>445141</v>
      </c>
      <c r="BC3108" t="n">
        <v>98.9061907054565</v>
      </c>
      <c r="BD3108" t="n">
        <v>8.08221233301788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95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4280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926.71</v>
      </c>
      <c r="L3109" t="s">
        <v>77</v>
      </c>
      <c r="M3109" t="s"/>
      <c r="N3109" t="s">
        <v>4292</v>
      </c>
      <c r="O3109" t="s">
        <v>79</v>
      </c>
      <c r="P3109" t="s">
        <v>4280</v>
      </c>
      <c r="Q3109" t="s"/>
      <c r="R3109" t="s">
        <v>80</v>
      </c>
      <c r="S3109" t="s">
        <v>454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>
        <f>HYPERLINK("https://hotelmonitor-cachepage.eclerx.com/savepage/tk_1544250045369888_sr_2150.html","info")</f>
        <v/>
      </c>
      <c r="AA3109" t="n">
        <v>-1273366</v>
      </c>
      <c r="AB3109" t="s"/>
      <c r="AC3109" t="s"/>
      <c r="AD3109" t="s">
        <v>87</v>
      </c>
      <c r="AE3109" t="s"/>
      <c r="AF3109" t="s"/>
      <c r="AG3109" t="s"/>
      <c r="AH3109" t="s"/>
      <c r="AI3109" t="s"/>
      <c r="AJ3109" t="s"/>
      <c r="AK3109" t="s">
        <v>88</v>
      </c>
      <c r="AL3109" t="s"/>
      <c r="AM3109" t="s"/>
      <c r="AN3109" t="s">
        <v>89</v>
      </c>
      <c r="AO3109" t="s">
        <v>386</v>
      </c>
      <c r="AP3109" t="n">
        <v>86</v>
      </c>
      <c r="AQ3109" t="s">
        <v>91</v>
      </c>
      <c r="AR3109" t="s">
        <v>92</v>
      </c>
      <c r="AS3109" t="s"/>
      <c r="AT3109" t="s">
        <v>93</v>
      </c>
      <c r="AU3109" t="s"/>
      <c r="AV3109" t="s"/>
      <c r="AW3109" t="s"/>
      <c r="AX3109" t="s"/>
      <c r="AY3109" t="n">
        <v>1273366</v>
      </c>
      <c r="AZ3109" t="s">
        <v>4283</v>
      </c>
      <c r="BA3109" t="s"/>
      <c r="BB3109" t="n">
        <v>445141</v>
      </c>
      <c r="BC3109" t="n">
        <v>98.9061907054565</v>
      </c>
      <c r="BD3109" t="n">
        <v>8.08221233301788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95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4280</v>
      </c>
      <c r="F3110" t="n">
        <v>-1</v>
      </c>
      <c r="G3110" t="s">
        <v>74</v>
      </c>
      <c r="H3110" t="s">
        <v>75</v>
      </c>
      <c r="I3110" t="s"/>
      <c r="J3110" t="s">
        <v>76</v>
      </c>
      <c r="K3110" t="n">
        <v>976.5</v>
      </c>
      <c r="L3110" t="s">
        <v>77</v>
      </c>
      <c r="M3110" t="s"/>
      <c r="N3110" t="s">
        <v>4292</v>
      </c>
      <c r="O3110" t="s">
        <v>79</v>
      </c>
      <c r="P3110" t="s">
        <v>4280</v>
      </c>
      <c r="Q3110" t="s"/>
      <c r="R3110" t="s">
        <v>80</v>
      </c>
      <c r="S3110" t="s">
        <v>4295</v>
      </c>
      <c r="T3110" t="s">
        <v>82</v>
      </c>
      <c r="U3110" t="s">
        <v>83</v>
      </c>
      <c r="V3110" t="s">
        <v>84</v>
      </c>
      <c r="W3110" t="s">
        <v>85</v>
      </c>
      <c r="X3110" t="s"/>
      <c r="Y3110" t="s">
        <v>86</v>
      </c>
      <c r="Z3110">
        <f>HYPERLINK("https://hotelmonitor-cachepage.eclerx.com/savepage/tk_1544250045369888_sr_2150.html","info")</f>
        <v/>
      </c>
      <c r="AA3110" t="n">
        <v>-1273366</v>
      </c>
      <c r="AB3110" t="s"/>
      <c r="AC3110" t="s"/>
      <c r="AD3110" t="s">
        <v>87</v>
      </c>
      <c r="AE3110" t="s"/>
      <c r="AF3110" t="s"/>
      <c r="AG3110" t="s"/>
      <c r="AH3110" t="s"/>
      <c r="AI3110" t="s"/>
      <c r="AJ3110" t="s"/>
      <c r="AK3110" t="s">
        <v>88</v>
      </c>
      <c r="AL3110" t="s"/>
      <c r="AM3110" t="s"/>
      <c r="AN3110" t="s">
        <v>89</v>
      </c>
      <c r="AO3110" t="s">
        <v>4296</v>
      </c>
      <c r="AP3110" t="n">
        <v>86</v>
      </c>
      <c r="AQ3110" t="s">
        <v>91</v>
      </c>
      <c r="AR3110" t="s">
        <v>71</v>
      </c>
      <c r="AS3110" t="s"/>
      <c r="AT3110" t="s">
        <v>93</v>
      </c>
      <c r="AU3110" t="s"/>
      <c r="AV3110" t="s"/>
      <c r="AW3110" t="s"/>
      <c r="AX3110" t="s"/>
      <c r="AY3110" t="n">
        <v>1273366</v>
      </c>
      <c r="AZ3110" t="s">
        <v>4283</v>
      </c>
      <c r="BA3110" t="s"/>
      <c r="BB3110" t="n">
        <v>445141</v>
      </c>
      <c r="BC3110" t="n">
        <v>98.9061907054565</v>
      </c>
      <c r="BD3110" t="n">
        <v>8.08221233301788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95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4280</v>
      </c>
      <c r="F3111" t="n">
        <v>-1</v>
      </c>
      <c r="G3111" t="s">
        <v>74</v>
      </c>
      <c r="H3111" t="s">
        <v>75</v>
      </c>
      <c r="I3111" t="s"/>
      <c r="J3111" t="s">
        <v>76</v>
      </c>
      <c r="K3111" t="n">
        <v>1056.4</v>
      </c>
      <c r="L3111" t="s">
        <v>77</v>
      </c>
      <c r="M3111" t="s"/>
      <c r="N3111" t="s">
        <v>4292</v>
      </c>
      <c r="O3111" t="s">
        <v>79</v>
      </c>
      <c r="P3111" t="s">
        <v>4280</v>
      </c>
      <c r="Q3111" t="s"/>
      <c r="R3111" t="s">
        <v>80</v>
      </c>
      <c r="S3111" t="s">
        <v>4297</v>
      </c>
      <c r="T3111" t="s">
        <v>82</v>
      </c>
      <c r="U3111" t="s">
        <v>83</v>
      </c>
      <c r="V3111" t="s">
        <v>84</v>
      </c>
      <c r="W3111" t="s">
        <v>105</v>
      </c>
      <c r="X3111" t="s"/>
      <c r="Y3111" t="s">
        <v>86</v>
      </c>
      <c r="Z3111">
        <f>HYPERLINK("https://hotelmonitor-cachepage.eclerx.com/savepage/tk_1544250045369888_sr_2150.html","info")</f>
        <v/>
      </c>
      <c r="AA3111" t="n">
        <v>-1273366</v>
      </c>
      <c r="AB3111" t="s"/>
      <c r="AC3111" t="s"/>
      <c r="AD3111" t="s">
        <v>87</v>
      </c>
      <c r="AE3111" t="s"/>
      <c r="AF3111" t="s"/>
      <c r="AG3111" t="s"/>
      <c r="AH3111" t="s"/>
      <c r="AI3111" t="s"/>
      <c r="AJ3111" t="s"/>
      <c r="AK3111" t="s">
        <v>88</v>
      </c>
      <c r="AL3111" t="s"/>
      <c r="AM3111" t="s"/>
      <c r="AN3111" t="s">
        <v>89</v>
      </c>
      <c r="AO3111" t="s">
        <v>4298</v>
      </c>
      <c r="AP3111" t="n">
        <v>86</v>
      </c>
      <c r="AQ3111" t="s">
        <v>91</v>
      </c>
      <c r="AR3111" t="s">
        <v>71</v>
      </c>
      <c r="AS3111" t="s"/>
      <c r="AT3111" t="s">
        <v>93</v>
      </c>
      <c r="AU3111" t="s"/>
      <c r="AV3111" t="s"/>
      <c r="AW3111" t="s"/>
      <c r="AX3111" t="s"/>
      <c r="AY3111" t="n">
        <v>1273366</v>
      </c>
      <c r="AZ3111" t="s">
        <v>4283</v>
      </c>
      <c r="BA3111" t="s"/>
      <c r="BB3111" t="n">
        <v>445141</v>
      </c>
      <c r="BC3111" t="n">
        <v>98.9061907054565</v>
      </c>
      <c r="BD3111" t="n">
        <v>8.08221233301788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95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4280</v>
      </c>
      <c r="F3112" t="n">
        <v>-1</v>
      </c>
      <c r="G3112" t="s">
        <v>74</v>
      </c>
      <c r="H3112" t="s">
        <v>75</v>
      </c>
      <c r="I3112" t="s"/>
      <c r="J3112" t="s">
        <v>76</v>
      </c>
      <c r="K3112" t="n">
        <v>1113.92</v>
      </c>
      <c r="L3112" t="s">
        <v>77</v>
      </c>
      <c r="M3112" t="s"/>
      <c r="N3112" t="s">
        <v>4292</v>
      </c>
      <c r="O3112" t="s">
        <v>79</v>
      </c>
      <c r="P3112" t="s">
        <v>4280</v>
      </c>
      <c r="Q3112" t="s"/>
      <c r="R3112" t="s">
        <v>80</v>
      </c>
      <c r="S3112" t="s">
        <v>4299</v>
      </c>
      <c r="T3112" t="s">
        <v>82</v>
      </c>
      <c r="U3112" t="s">
        <v>83</v>
      </c>
      <c r="V3112" t="s">
        <v>84</v>
      </c>
      <c r="W3112" t="s">
        <v>105</v>
      </c>
      <c r="X3112" t="s"/>
      <c r="Y3112" t="s">
        <v>86</v>
      </c>
      <c r="Z3112">
        <f>HYPERLINK("https://hotelmonitor-cachepage.eclerx.com/savepage/tk_1544250045369888_sr_2150.html","info")</f>
        <v/>
      </c>
      <c r="AA3112" t="n">
        <v>-1273366</v>
      </c>
      <c r="AB3112" t="s"/>
      <c r="AC3112" t="s"/>
      <c r="AD3112" t="s">
        <v>87</v>
      </c>
      <c r="AE3112" t="s"/>
      <c r="AF3112" t="s"/>
      <c r="AG3112" t="s"/>
      <c r="AH3112" t="s"/>
      <c r="AI3112" t="s"/>
      <c r="AJ3112" t="s"/>
      <c r="AK3112" t="s">
        <v>88</v>
      </c>
      <c r="AL3112" t="s"/>
      <c r="AM3112" t="s"/>
      <c r="AN3112" t="s">
        <v>89</v>
      </c>
      <c r="AO3112" t="s">
        <v>287</v>
      </c>
      <c r="AP3112" t="n">
        <v>86</v>
      </c>
      <c r="AQ3112" t="s">
        <v>91</v>
      </c>
      <c r="AR3112" t="s">
        <v>92</v>
      </c>
      <c r="AS3112" t="s"/>
      <c r="AT3112" t="s">
        <v>93</v>
      </c>
      <c r="AU3112" t="s"/>
      <c r="AV3112" t="s"/>
      <c r="AW3112" t="s"/>
      <c r="AX3112" t="s"/>
      <c r="AY3112" t="n">
        <v>1273366</v>
      </c>
      <c r="AZ3112" t="s">
        <v>4283</v>
      </c>
      <c r="BA3112" t="s"/>
      <c r="BB3112" t="n">
        <v>445141</v>
      </c>
      <c r="BC3112" t="n">
        <v>98.9061907054565</v>
      </c>
      <c r="BD3112" t="n">
        <v>8.08221233301788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95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4280</v>
      </c>
      <c r="F3113" t="n">
        <v>-1</v>
      </c>
      <c r="G3113" t="s">
        <v>74</v>
      </c>
      <c r="H3113" t="s">
        <v>75</v>
      </c>
      <c r="I3113" t="s"/>
      <c r="J3113" t="s">
        <v>76</v>
      </c>
      <c r="K3113" t="n">
        <v>1173.78</v>
      </c>
      <c r="L3113" t="s">
        <v>77</v>
      </c>
      <c r="M3113" t="s"/>
      <c r="N3113" t="s">
        <v>4292</v>
      </c>
      <c r="O3113" t="s">
        <v>79</v>
      </c>
      <c r="P3113" t="s">
        <v>4280</v>
      </c>
      <c r="Q3113" t="s"/>
      <c r="R3113" t="s">
        <v>80</v>
      </c>
      <c r="S3113" t="s">
        <v>4300</v>
      </c>
      <c r="T3113" t="s">
        <v>82</v>
      </c>
      <c r="U3113" t="s">
        <v>83</v>
      </c>
      <c r="V3113" t="s">
        <v>84</v>
      </c>
      <c r="W3113" t="s">
        <v>105</v>
      </c>
      <c r="X3113" t="s"/>
      <c r="Y3113" t="s">
        <v>86</v>
      </c>
      <c r="Z3113">
        <f>HYPERLINK("https://hotelmonitor-cachepage.eclerx.com/savepage/tk_1544250045369888_sr_2150.html","info")</f>
        <v/>
      </c>
      <c r="AA3113" t="n">
        <v>-1273366</v>
      </c>
      <c r="AB3113" t="s"/>
      <c r="AC3113" t="s"/>
      <c r="AD3113" t="s">
        <v>87</v>
      </c>
      <c r="AE3113" t="s"/>
      <c r="AF3113" t="s"/>
      <c r="AG3113" t="s"/>
      <c r="AH3113" t="s"/>
      <c r="AI3113" t="s"/>
      <c r="AJ3113" t="s"/>
      <c r="AK3113" t="s">
        <v>88</v>
      </c>
      <c r="AL3113" t="s"/>
      <c r="AM3113" t="s"/>
      <c r="AN3113" t="s">
        <v>89</v>
      </c>
      <c r="AO3113" t="s">
        <v>4301</v>
      </c>
      <c r="AP3113" t="n">
        <v>86</v>
      </c>
      <c r="AQ3113" t="s">
        <v>91</v>
      </c>
      <c r="AR3113" t="s">
        <v>71</v>
      </c>
      <c r="AS3113" t="s"/>
      <c r="AT3113" t="s">
        <v>93</v>
      </c>
      <c r="AU3113" t="s"/>
      <c r="AV3113" t="s"/>
      <c r="AW3113" t="s"/>
      <c r="AX3113" t="s"/>
      <c r="AY3113" t="n">
        <v>1273366</v>
      </c>
      <c r="AZ3113" t="s">
        <v>4283</v>
      </c>
      <c r="BA3113" t="s"/>
      <c r="BB3113" t="n">
        <v>445141</v>
      </c>
      <c r="BC3113" t="n">
        <v>98.9061907054565</v>
      </c>
      <c r="BD3113" t="n">
        <v>8.08221233301788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95</v>
      </c>
    </row>
    <row r="3114" spans="1:70">
      <c r="A3114" t="s">
        <v>145</v>
      </c>
      <c r="B3114" t="s">
        <v>71</v>
      </c>
      <c r="C3114" t="s">
        <v>72</v>
      </c>
      <c r="D3114" t="n">
        <v>2</v>
      </c>
      <c r="E3114" t="s">
        <v>4302</v>
      </c>
      <c r="F3114" t="n">
        <v>-1</v>
      </c>
      <c r="G3114" t="s">
        <v>74</v>
      </c>
      <c r="H3114" t="s">
        <v>75</v>
      </c>
      <c r="I3114" t="s"/>
      <c r="J3114" t="s">
        <v>76</v>
      </c>
      <c r="K3114" t="n">
        <v>679.6900000000001</v>
      </c>
      <c r="L3114" t="s">
        <v>77</v>
      </c>
      <c r="M3114" t="s"/>
      <c r="N3114" t="s">
        <v>2382</v>
      </c>
      <c r="O3114" t="s">
        <v>79</v>
      </c>
      <c r="P3114" t="s">
        <v>4302</v>
      </c>
      <c r="Q3114" t="s"/>
      <c r="R3114" t="s">
        <v>354</v>
      </c>
      <c r="S3114" t="s">
        <v>651</v>
      </c>
      <c r="T3114" t="s">
        <v>82</v>
      </c>
      <c r="U3114" t="s">
        <v>83</v>
      </c>
      <c r="V3114" t="s">
        <v>84</v>
      </c>
      <c r="W3114" t="s">
        <v>85</v>
      </c>
      <c r="X3114" t="s"/>
      <c r="Y3114" t="s">
        <v>86</v>
      </c>
      <c r="Z3114">
        <f>HYPERLINK("https://hotelmonitor-cachepage.eclerx.com/savepage/tk_15442512383673904_sr_2150.html","info")</f>
        <v/>
      </c>
      <c r="AA3114" t="n">
        <v>-6797544</v>
      </c>
      <c r="AB3114" t="s"/>
      <c r="AC3114" t="s"/>
      <c r="AD3114" t="s">
        <v>87</v>
      </c>
      <c r="AE3114" t="s"/>
      <c r="AF3114" t="s"/>
      <c r="AG3114" t="s"/>
      <c r="AH3114" t="s"/>
      <c r="AI3114" t="s"/>
      <c r="AJ3114" t="s"/>
      <c r="AK3114" t="s">
        <v>88</v>
      </c>
      <c r="AL3114" t="s"/>
      <c r="AM3114" t="s"/>
      <c r="AN3114" t="s">
        <v>88</v>
      </c>
      <c r="AO3114" t="s"/>
      <c r="AP3114" t="n">
        <v>475</v>
      </c>
      <c r="AQ3114" t="s">
        <v>91</v>
      </c>
      <c r="AR3114" t="s">
        <v>92</v>
      </c>
      <c r="AS3114" t="s"/>
      <c r="AT3114" t="s">
        <v>93</v>
      </c>
      <c r="AU3114" t="s"/>
      <c r="AV3114" t="s"/>
      <c r="AW3114" t="s"/>
      <c r="AX3114" t="s"/>
      <c r="AY3114" t="n">
        <v>6797544</v>
      </c>
      <c r="AZ3114" t="s"/>
      <c r="BA3114" t="s"/>
      <c r="BB3114" t="n">
        <v>1127017</v>
      </c>
      <c r="BC3114" t="n">
        <v>98.91167</v>
      </c>
      <c r="BD3114" t="n">
        <v>8.094289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95</v>
      </c>
    </row>
    <row r="3115" spans="1:70">
      <c r="A3115" t="s">
        <v>145</v>
      </c>
      <c r="B3115" t="s">
        <v>71</v>
      </c>
      <c r="C3115" t="s">
        <v>72</v>
      </c>
      <c r="D3115" t="n">
        <v>2</v>
      </c>
      <c r="E3115" t="s">
        <v>4302</v>
      </c>
      <c r="F3115" t="n">
        <v>-1</v>
      </c>
      <c r="G3115" t="s">
        <v>74</v>
      </c>
      <c r="H3115" t="s">
        <v>75</v>
      </c>
      <c r="I3115" t="s"/>
      <c r="J3115" t="s">
        <v>76</v>
      </c>
      <c r="K3115" t="n">
        <v>722.1799999999999</v>
      </c>
      <c r="L3115" t="s">
        <v>77</v>
      </c>
      <c r="M3115" t="s"/>
      <c r="N3115" t="s">
        <v>2382</v>
      </c>
      <c r="O3115" t="s">
        <v>79</v>
      </c>
      <c r="P3115" t="s">
        <v>4302</v>
      </c>
      <c r="Q3115" t="s"/>
      <c r="R3115" t="s">
        <v>354</v>
      </c>
      <c r="S3115" t="s">
        <v>707</v>
      </c>
      <c r="T3115" t="s">
        <v>82</v>
      </c>
      <c r="U3115" t="s">
        <v>83</v>
      </c>
      <c r="V3115" t="s">
        <v>84</v>
      </c>
      <c r="W3115" t="s">
        <v>105</v>
      </c>
      <c r="X3115" t="s"/>
      <c r="Y3115" t="s">
        <v>86</v>
      </c>
      <c r="Z3115">
        <f>HYPERLINK("https://hotelmonitor-cachepage.eclerx.com/savepage/tk_15442512383673904_sr_2150.html","info")</f>
        <v/>
      </c>
      <c r="AA3115" t="n">
        <v>-6797544</v>
      </c>
      <c r="AB3115" t="s"/>
      <c r="AC3115" t="s"/>
      <c r="AD3115" t="s">
        <v>87</v>
      </c>
      <c r="AE3115" t="s"/>
      <c r="AF3115" t="s"/>
      <c r="AG3115" t="s"/>
      <c r="AH3115" t="s"/>
      <c r="AI3115" t="s"/>
      <c r="AJ3115" t="s"/>
      <c r="AK3115" t="s">
        <v>88</v>
      </c>
      <c r="AL3115" t="s"/>
      <c r="AM3115" t="s"/>
      <c r="AN3115" t="s">
        <v>88</v>
      </c>
      <c r="AO3115" t="s"/>
      <c r="AP3115" t="n">
        <v>475</v>
      </c>
      <c r="AQ3115" t="s">
        <v>91</v>
      </c>
      <c r="AR3115" t="s">
        <v>92</v>
      </c>
      <c r="AS3115" t="s"/>
      <c r="AT3115" t="s">
        <v>93</v>
      </c>
      <c r="AU3115" t="s"/>
      <c r="AV3115" t="s"/>
      <c r="AW3115" t="s"/>
      <c r="AX3115" t="s"/>
      <c r="AY3115" t="n">
        <v>6797544</v>
      </c>
      <c r="AZ3115" t="s"/>
      <c r="BA3115" t="s"/>
      <c r="BB3115" t="n">
        <v>1127017</v>
      </c>
      <c r="BC3115" t="n">
        <v>98.91167</v>
      </c>
      <c r="BD3115" t="n">
        <v>8.094289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95</v>
      </c>
    </row>
    <row r="3116" spans="1:70">
      <c r="A3116" t="s">
        <v>145</v>
      </c>
      <c r="B3116" t="s">
        <v>71</v>
      </c>
      <c r="C3116" t="s">
        <v>72</v>
      </c>
      <c r="D3116" t="n">
        <v>2</v>
      </c>
      <c r="E3116" t="s">
        <v>4302</v>
      </c>
      <c r="F3116" t="n">
        <v>-1</v>
      </c>
      <c r="G3116" t="s">
        <v>74</v>
      </c>
      <c r="H3116" t="s">
        <v>75</v>
      </c>
      <c r="I3116" t="s"/>
      <c r="J3116" t="s">
        <v>76</v>
      </c>
      <c r="K3116" t="n">
        <v>679.6900000000001</v>
      </c>
      <c r="L3116" t="s">
        <v>77</v>
      </c>
      <c r="M3116" t="s"/>
      <c r="N3116" t="s">
        <v>4303</v>
      </c>
      <c r="O3116" t="s">
        <v>79</v>
      </c>
      <c r="P3116" t="s">
        <v>4302</v>
      </c>
      <c r="Q3116" t="s"/>
      <c r="R3116" t="s">
        <v>354</v>
      </c>
      <c r="S3116" t="s">
        <v>651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>
        <f>HYPERLINK("https://hotelmonitor-cachepage.eclerx.com/savepage/tk_15442512383673904_sr_2150.html","info")</f>
        <v/>
      </c>
      <c r="AA3116" t="n">
        <v>-6797544</v>
      </c>
      <c r="AB3116" t="s"/>
      <c r="AC3116" t="s"/>
      <c r="AD3116" t="s">
        <v>87</v>
      </c>
      <c r="AE3116" t="s"/>
      <c r="AF3116" t="s"/>
      <c r="AG3116" t="s"/>
      <c r="AH3116" t="s"/>
      <c r="AI3116" t="s"/>
      <c r="AJ3116" t="s"/>
      <c r="AK3116" t="s">
        <v>88</v>
      </c>
      <c r="AL3116" t="s"/>
      <c r="AM3116" t="s"/>
      <c r="AN3116" t="s">
        <v>88</v>
      </c>
      <c r="AO3116" t="s"/>
      <c r="AP3116" t="n">
        <v>475</v>
      </c>
      <c r="AQ3116" t="s">
        <v>91</v>
      </c>
      <c r="AR3116" t="s">
        <v>92</v>
      </c>
      <c r="AS3116" t="s"/>
      <c r="AT3116" t="s">
        <v>93</v>
      </c>
      <c r="AU3116" t="s"/>
      <c r="AV3116" t="s"/>
      <c r="AW3116" t="s"/>
      <c r="AX3116" t="s"/>
      <c r="AY3116" t="n">
        <v>6797544</v>
      </c>
      <c r="AZ3116" t="s"/>
      <c r="BA3116" t="s"/>
      <c r="BB3116" t="n">
        <v>1127017</v>
      </c>
      <c r="BC3116" t="n">
        <v>98.91167</v>
      </c>
      <c r="BD3116" t="n">
        <v>8.094289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95</v>
      </c>
    </row>
    <row r="3117" spans="1:70">
      <c r="A3117" t="s">
        <v>145</v>
      </c>
      <c r="B3117" t="s">
        <v>71</v>
      </c>
      <c r="C3117" t="s">
        <v>72</v>
      </c>
      <c r="D3117" t="n">
        <v>2</v>
      </c>
      <c r="E3117" t="s">
        <v>4302</v>
      </c>
      <c r="F3117" t="n">
        <v>-1</v>
      </c>
      <c r="G3117" t="s">
        <v>74</v>
      </c>
      <c r="H3117" t="s">
        <v>75</v>
      </c>
      <c r="I3117" t="s"/>
      <c r="J3117" t="s">
        <v>76</v>
      </c>
      <c r="K3117" t="n">
        <v>1146.99</v>
      </c>
      <c r="L3117" t="s">
        <v>77</v>
      </c>
      <c r="M3117" t="s"/>
      <c r="N3117" t="s">
        <v>4303</v>
      </c>
      <c r="O3117" t="s">
        <v>79</v>
      </c>
      <c r="P3117" t="s">
        <v>4302</v>
      </c>
      <c r="Q3117" t="s"/>
      <c r="R3117" t="s">
        <v>354</v>
      </c>
      <c r="S3117" t="s">
        <v>1349</v>
      </c>
      <c r="T3117" t="s">
        <v>82</v>
      </c>
      <c r="U3117" t="s">
        <v>83</v>
      </c>
      <c r="V3117" t="s">
        <v>84</v>
      </c>
      <c r="W3117" t="s">
        <v>105</v>
      </c>
      <c r="X3117" t="s"/>
      <c r="Y3117" t="s">
        <v>86</v>
      </c>
      <c r="Z3117">
        <f>HYPERLINK("https://hotelmonitor-cachepage.eclerx.com/savepage/tk_15442512383673904_sr_2150.html","info")</f>
        <v/>
      </c>
      <c r="AA3117" t="n">
        <v>-6797544</v>
      </c>
      <c r="AB3117" t="s"/>
      <c r="AC3117" t="s"/>
      <c r="AD3117" t="s">
        <v>87</v>
      </c>
      <c r="AE3117" t="s"/>
      <c r="AF3117" t="s"/>
      <c r="AG3117" t="s"/>
      <c r="AH3117" t="s"/>
      <c r="AI3117" t="s"/>
      <c r="AJ3117" t="s"/>
      <c r="AK3117" t="s">
        <v>88</v>
      </c>
      <c r="AL3117" t="s"/>
      <c r="AM3117" t="s"/>
      <c r="AN3117" t="s">
        <v>88</v>
      </c>
      <c r="AO3117" t="s"/>
      <c r="AP3117" t="n">
        <v>475</v>
      </c>
      <c r="AQ3117" t="s">
        <v>91</v>
      </c>
      <c r="AR3117" t="s">
        <v>92</v>
      </c>
      <c r="AS3117" t="s"/>
      <c r="AT3117" t="s">
        <v>93</v>
      </c>
      <c r="AU3117" t="s"/>
      <c r="AV3117" t="s"/>
      <c r="AW3117" t="s"/>
      <c r="AX3117" t="s"/>
      <c r="AY3117" t="n">
        <v>6797544</v>
      </c>
      <c r="AZ3117" t="s"/>
      <c r="BA3117" t="s"/>
      <c r="BB3117" t="n">
        <v>1127017</v>
      </c>
      <c r="BC3117" t="n">
        <v>98.91167</v>
      </c>
      <c r="BD3117" t="n">
        <v>8.094289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95</v>
      </c>
    </row>
    <row r="3118" spans="1:70">
      <c r="A3118" t="s">
        <v>145</v>
      </c>
      <c r="B3118" t="s">
        <v>71</v>
      </c>
      <c r="C3118" t="s">
        <v>72</v>
      </c>
      <c r="D3118" t="n">
        <v>2</v>
      </c>
      <c r="E3118" t="s">
        <v>4302</v>
      </c>
      <c r="F3118" t="n">
        <v>-1</v>
      </c>
      <c r="G3118" t="s">
        <v>74</v>
      </c>
      <c r="H3118" t="s">
        <v>75</v>
      </c>
      <c r="I3118" t="s"/>
      <c r="J3118" t="s">
        <v>76</v>
      </c>
      <c r="K3118" t="n">
        <v>1019.54</v>
      </c>
      <c r="L3118" t="s">
        <v>77</v>
      </c>
      <c r="M3118" t="s"/>
      <c r="N3118" t="s">
        <v>4304</v>
      </c>
      <c r="O3118" t="s">
        <v>79</v>
      </c>
      <c r="P3118" t="s">
        <v>4302</v>
      </c>
      <c r="Q3118" t="s"/>
      <c r="R3118" t="s">
        <v>354</v>
      </c>
      <c r="S3118" t="s">
        <v>656</v>
      </c>
      <c r="T3118" t="s">
        <v>82</v>
      </c>
      <c r="U3118" t="s">
        <v>83</v>
      </c>
      <c r="V3118" t="s">
        <v>84</v>
      </c>
      <c r="W3118" t="s">
        <v>85</v>
      </c>
      <c r="X3118" t="s"/>
      <c r="Y3118" t="s">
        <v>86</v>
      </c>
      <c r="Z3118">
        <f>HYPERLINK("https://hotelmonitor-cachepage.eclerx.com/savepage/tk_15442512383673904_sr_2150.html","info")</f>
        <v/>
      </c>
      <c r="AA3118" t="n">
        <v>-6797544</v>
      </c>
      <c r="AB3118" t="s"/>
      <c r="AC3118" t="s"/>
      <c r="AD3118" t="s">
        <v>87</v>
      </c>
      <c r="AE3118" t="s"/>
      <c r="AF3118" t="s"/>
      <c r="AG3118" t="s"/>
      <c r="AH3118" t="s"/>
      <c r="AI3118" t="s"/>
      <c r="AJ3118" t="s"/>
      <c r="AK3118" t="s">
        <v>88</v>
      </c>
      <c r="AL3118" t="s"/>
      <c r="AM3118" t="s"/>
      <c r="AN3118" t="s">
        <v>88</v>
      </c>
      <c r="AO3118" t="s"/>
      <c r="AP3118" t="n">
        <v>475</v>
      </c>
      <c r="AQ3118" t="s">
        <v>91</v>
      </c>
      <c r="AR3118" t="s">
        <v>92</v>
      </c>
      <c r="AS3118" t="s"/>
      <c r="AT3118" t="s">
        <v>93</v>
      </c>
      <c r="AU3118" t="s"/>
      <c r="AV3118" t="s"/>
      <c r="AW3118" t="s"/>
      <c r="AX3118" t="s"/>
      <c r="AY3118" t="n">
        <v>6797544</v>
      </c>
      <c r="AZ3118" t="s"/>
      <c r="BA3118" t="s"/>
      <c r="BB3118" t="n">
        <v>1127017</v>
      </c>
      <c r="BC3118" t="n">
        <v>98.91167</v>
      </c>
      <c r="BD3118" t="n">
        <v>8.094289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95</v>
      </c>
    </row>
    <row r="3119" spans="1:70">
      <c r="A3119" t="s">
        <v>145</v>
      </c>
      <c r="B3119" t="s">
        <v>71</v>
      </c>
      <c r="C3119" t="s">
        <v>72</v>
      </c>
      <c r="D3119" t="n">
        <v>2</v>
      </c>
      <c r="E3119" t="s">
        <v>4302</v>
      </c>
      <c r="F3119" t="n">
        <v>-1</v>
      </c>
      <c r="G3119" t="s">
        <v>74</v>
      </c>
      <c r="H3119" t="s">
        <v>75</v>
      </c>
      <c r="I3119" t="s"/>
      <c r="J3119" t="s">
        <v>76</v>
      </c>
      <c r="K3119" t="n">
        <v>1741.72</v>
      </c>
      <c r="L3119" t="s">
        <v>77</v>
      </c>
      <c r="M3119" t="s"/>
      <c r="N3119" t="s">
        <v>4304</v>
      </c>
      <c r="O3119" t="s">
        <v>79</v>
      </c>
      <c r="P3119" t="s">
        <v>4302</v>
      </c>
      <c r="Q3119" t="s"/>
      <c r="R3119" t="s">
        <v>354</v>
      </c>
      <c r="S3119" t="s">
        <v>4305</v>
      </c>
      <c r="T3119" t="s">
        <v>82</v>
      </c>
      <c r="U3119" t="s">
        <v>83</v>
      </c>
      <c r="V3119" t="s">
        <v>84</v>
      </c>
      <c r="W3119" t="s">
        <v>105</v>
      </c>
      <c r="X3119" t="s"/>
      <c r="Y3119" t="s">
        <v>86</v>
      </c>
      <c r="Z3119">
        <f>HYPERLINK("https://hotelmonitor-cachepage.eclerx.com/savepage/tk_15442512383673904_sr_2150.html","info")</f>
        <v/>
      </c>
      <c r="AA3119" t="n">
        <v>-6797544</v>
      </c>
      <c r="AB3119" t="s"/>
      <c r="AC3119" t="s"/>
      <c r="AD3119" t="s">
        <v>87</v>
      </c>
      <c r="AE3119" t="s"/>
      <c r="AF3119" t="s"/>
      <c r="AG3119" t="s"/>
      <c r="AH3119" t="s"/>
      <c r="AI3119" t="s"/>
      <c r="AJ3119" t="s"/>
      <c r="AK3119" t="s">
        <v>88</v>
      </c>
      <c r="AL3119" t="s"/>
      <c r="AM3119" t="s"/>
      <c r="AN3119" t="s">
        <v>88</v>
      </c>
      <c r="AO3119" t="s"/>
      <c r="AP3119" t="n">
        <v>475</v>
      </c>
      <c r="AQ3119" t="s">
        <v>91</v>
      </c>
      <c r="AR3119" t="s">
        <v>92</v>
      </c>
      <c r="AS3119" t="s"/>
      <c r="AT3119" t="s">
        <v>93</v>
      </c>
      <c r="AU3119" t="s"/>
      <c r="AV3119" t="s"/>
      <c r="AW3119" t="s"/>
      <c r="AX3119" t="s"/>
      <c r="AY3119" t="n">
        <v>6797544</v>
      </c>
      <c r="AZ3119" t="s"/>
      <c r="BA3119" t="s"/>
      <c r="BB3119" t="n">
        <v>1127017</v>
      </c>
      <c r="BC3119" t="n">
        <v>98.91167</v>
      </c>
      <c r="BD3119" t="n">
        <v>8.094289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95</v>
      </c>
    </row>
    <row r="3120" spans="1:70">
      <c r="A3120" t="s">
        <v>145</v>
      </c>
      <c r="B3120" t="s">
        <v>71</v>
      </c>
      <c r="C3120" t="s">
        <v>72</v>
      </c>
      <c r="D3120" t="n">
        <v>2</v>
      </c>
      <c r="E3120" t="s">
        <v>4302</v>
      </c>
      <c r="F3120" t="n">
        <v>-1</v>
      </c>
      <c r="G3120" t="s">
        <v>74</v>
      </c>
      <c r="H3120" t="s">
        <v>75</v>
      </c>
      <c r="I3120" t="s"/>
      <c r="J3120" t="s">
        <v>76</v>
      </c>
      <c r="K3120" t="n">
        <v>1019.54</v>
      </c>
      <c r="L3120" t="s">
        <v>77</v>
      </c>
      <c r="M3120" t="s"/>
      <c r="N3120" t="s">
        <v>4306</v>
      </c>
      <c r="O3120" t="s">
        <v>79</v>
      </c>
      <c r="P3120" t="s">
        <v>4302</v>
      </c>
      <c r="Q3120" t="s"/>
      <c r="R3120" t="s">
        <v>354</v>
      </c>
      <c r="S3120" t="s">
        <v>656</v>
      </c>
      <c r="T3120" t="s">
        <v>82</v>
      </c>
      <c r="U3120" t="s">
        <v>83</v>
      </c>
      <c r="V3120" t="s">
        <v>84</v>
      </c>
      <c r="W3120" t="s">
        <v>85</v>
      </c>
      <c r="X3120" t="s"/>
      <c r="Y3120" t="s">
        <v>86</v>
      </c>
      <c r="Z3120">
        <f>HYPERLINK("https://hotelmonitor-cachepage.eclerx.com/savepage/tk_15442512383673904_sr_2150.html","info")</f>
        <v/>
      </c>
      <c r="AA3120" t="n">
        <v>-6797544</v>
      </c>
      <c r="AB3120" t="s"/>
      <c r="AC3120" t="s"/>
      <c r="AD3120" t="s">
        <v>87</v>
      </c>
      <c r="AE3120" t="s"/>
      <c r="AF3120" t="s"/>
      <c r="AG3120" t="s"/>
      <c r="AH3120" t="s"/>
      <c r="AI3120" t="s"/>
      <c r="AJ3120" t="s"/>
      <c r="AK3120" t="s">
        <v>88</v>
      </c>
      <c r="AL3120" t="s"/>
      <c r="AM3120" t="s"/>
      <c r="AN3120" t="s">
        <v>88</v>
      </c>
      <c r="AO3120" t="s"/>
      <c r="AP3120" t="n">
        <v>475</v>
      </c>
      <c r="AQ3120" t="s">
        <v>91</v>
      </c>
      <c r="AR3120" t="s">
        <v>92</v>
      </c>
      <c r="AS3120" t="s"/>
      <c r="AT3120" t="s">
        <v>93</v>
      </c>
      <c r="AU3120" t="s"/>
      <c r="AV3120" t="s"/>
      <c r="AW3120" t="s"/>
      <c r="AX3120" t="s"/>
      <c r="AY3120" t="n">
        <v>6797544</v>
      </c>
      <c r="AZ3120" t="s"/>
      <c r="BA3120" t="s"/>
      <c r="BB3120" t="n">
        <v>1127017</v>
      </c>
      <c r="BC3120" t="n">
        <v>98.91167</v>
      </c>
      <c r="BD3120" t="n">
        <v>8.094289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95</v>
      </c>
    </row>
    <row r="3121" spans="1:70">
      <c r="A3121" t="s">
        <v>145</v>
      </c>
      <c r="B3121" t="s">
        <v>71</v>
      </c>
      <c r="C3121" t="s">
        <v>72</v>
      </c>
      <c r="D3121" t="n">
        <v>2</v>
      </c>
      <c r="E3121" t="s">
        <v>4302</v>
      </c>
      <c r="F3121" t="n">
        <v>-1</v>
      </c>
      <c r="G3121" t="s">
        <v>74</v>
      </c>
      <c r="H3121" t="s">
        <v>75</v>
      </c>
      <c r="I3121" t="s"/>
      <c r="J3121" t="s">
        <v>76</v>
      </c>
      <c r="K3121" t="n">
        <v>1741.72</v>
      </c>
      <c r="L3121" t="s">
        <v>77</v>
      </c>
      <c r="M3121" t="s"/>
      <c r="N3121" t="s">
        <v>4306</v>
      </c>
      <c r="O3121" t="s">
        <v>79</v>
      </c>
      <c r="P3121" t="s">
        <v>4302</v>
      </c>
      <c r="Q3121" t="s"/>
      <c r="R3121" t="s">
        <v>354</v>
      </c>
      <c r="S3121" t="s">
        <v>4305</v>
      </c>
      <c r="T3121" t="s">
        <v>82</v>
      </c>
      <c r="U3121" t="s">
        <v>83</v>
      </c>
      <c r="V3121" t="s">
        <v>84</v>
      </c>
      <c r="W3121" t="s">
        <v>105</v>
      </c>
      <c r="X3121" t="s"/>
      <c r="Y3121" t="s">
        <v>86</v>
      </c>
      <c r="Z3121">
        <f>HYPERLINK("https://hotelmonitor-cachepage.eclerx.com/savepage/tk_15442512383673904_sr_2150.html","info")</f>
        <v/>
      </c>
      <c r="AA3121" t="n">
        <v>-6797544</v>
      </c>
      <c r="AB3121" t="s"/>
      <c r="AC3121" t="s"/>
      <c r="AD3121" t="s">
        <v>87</v>
      </c>
      <c r="AE3121" t="s"/>
      <c r="AF3121" t="s"/>
      <c r="AG3121" t="s"/>
      <c r="AH3121" t="s"/>
      <c r="AI3121" t="s"/>
      <c r="AJ3121" t="s"/>
      <c r="AK3121" t="s">
        <v>88</v>
      </c>
      <c r="AL3121" t="s"/>
      <c r="AM3121" t="s"/>
      <c r="AN3121" t="s">
        <v>88</v>
      </c>
      <c r="AO3121" t="s"/>
      <c r="AP3121" t="n">
        <v>475</v>
      </c>
      <c r="AQ3121" t="s">
        <v>91</v>
      </c>
      <c r="AR3121" t="s">
        <v>92</v>
      </c>
      <c r="AS3121" t="s"/>
      <c r="AT3121" t="s">
        <v>93</v>
      </c>
      <c r="AU3121" t="s"/>
      <c r="AV3121" t="s"/>
      <c r="AW3121" t="s"/>
      <c r="AX3121" t="s"/>
      <c r="AY3121" t="n">
        <v>6797544</v>
      </c>
      <c r="AZ3121" t="s"/>
      <c r="BA3121" t="s"/>
      <c r="BB3121" t="n">
        <v>1127017</v>
      </c>
      <c r="BC3121" t="n">
        <v>98.91167</v>
      </c>
      <c r="BD3121" t="n">
        <v>8.094289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95</v>
      </c>
    </row>
    <row r="3122" spans="1:70">
      <c r="A3122" t="s">
        <v>145</v>
      </c>
      <c r="B3122" t="s">
        <v>71</v>
      </c>
      <c r="C3122" t="s">
        <v>72</v>
      </c>
      <c r="D3122" t="n">
        <v>2</v>
      </c>
      <c r="E3122" t="s">
        <v>4302</v>
      </c>
      <c r="F3122" t="n">
        <v>-1</v>
      </c>
      <c r="G3122" t="s">
        <v>74</v>
      </c>
      <c r="H3122" t="s">
        <v>75</v>
      </c>
      <c r="I3122" t="s"/>
      <c r="J3122" t="s">
        <v>76</v>
      </c>
      <c r="K3122" t="n">
        <v>1274.42</v>
      </c>
      <c r="L3122" t="s">
        <v>77</v>
      </c>
      <c r="M3122" t="s"/>
      <c r="N3122" t="s">
        <v>4307</v>
      </c>
      <c r="O3122" t="s">
        <v>79</v>
      </c>
      <c r="P3122" t="s">
        <v>4302</v>
      </c>
      <c r="Q3122" t="s"/>
      <c r="R3122" t="s">
        <v>354</v>
      </c>
      <c r="S3122" t="s">
        <v>571</v>
      </c>
      <c r="T3122" t="s">
        <v>82</v>
      </c>
      <c r="U3122" t="s">
        <v>83</v>
      </c>
      <c r="V3122" t="s">
        <v>84</v>
      </c>
      <c r="W3122" t="s">
        <v>85</v>
      </c>
      <c r="X3122" t="s"/>
      <c r="Y3122" t="s">
        <v>86</v>
      </c>
      <c r="Z3122">
        <f>HYPERLINK("https://hotelmonitor-cachepage.eclerx.com/savepage/tk_15442512383673904_sr_2150.html","info")</f>
        <v/>
      </c>
      <c r="AA3122" t="n">
        <v>-6797544</v>
      </c>
      <c r="AB3122" t="s"/>
      <c r="AC3122" t="s"/>
      <c r="AD3122" t="s">
        <v>87</v>
      </c>
      <c r="AE3122" t="s"/>
      <c r="AF3122" t="s"/>
      <c r="AG3122" t="s"/>
      <c r="AH3122" t="s"/>
      <c r="AI3122" t="s"/>
      <c r="AJ3122" t="s"/>
      <c r="AK3122" t="s">
        <v>88</v>
      </c>
      <c r="AL3122" t="s"/>
      <c r="AM3122" t="s"/>
      <c r="AN3122" t="s">
        <v>88</v>
      </c>
      <c r="AO3122" t="s"/>
      <c r="AP3122" t="n">
        <v>475</v>
      </c>
      <c r="AQ3122" t="s">
        <v>91</v>
      </c>
      <c r="AR3122" t="s">
        <v>92</v>
      </c>
      <c r="AS3122" t="s"/>
      <c r="AT3122" t="s">
        <v>93</v>
      </c>
      <c r="AU3122" t="s"/>
      <c r="AV3122" t="s"/>
      <c r="AW3122" t="s"/>
      <c r="AX3122" t="s"/>
      <c r="AY3122" t="n">
        <v>6797544</v>
      </c>
      <c r="AZ3122" t="s"/>
      <c r="BA3122" t="s"/>
      <c r="BB3122" t="n">
        <v>1127017</v>
      </c>
      <c r="BC3122" t="n">
        <v>98.91167</v>
      </c>
      <c r="BD3122" t="n">
        <v>8.094289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95</v>
      </c>
    </row>
    <row r="3123" spans="1:70">
      <c r="A3123" t="s">
        <v>145</v>
      </c>
      <c r="B3123" t="s">
        <v>71</v>
      </c>
      <c r="C3123" t="s">
        <v>72</v>
      </c>
      <c r="D3123" t="n">
        <v>2</v>
      </c>
      <c r="E3123" t="s">
        <v>4302</v>
      </c>
      <c r="F3123" t="n">
        <v>-1</v>
      </c>
      <c r="G3123" t="s">
        <v>74</v>
      </c>
      <c r="H3123" t="s">
        <v>75</v>
      </c>
      <c r="I3123" t="s"/>
      <c r="J3123" t="s">
        <v>76</v>
      </c>
      <c r="K3123" t="n">
        <v>1571.8</v>
      </c>
      <c r="L3123" t="s">
        <v>77</v>
      </c>
      <c r="M3123" t="s"/>
      <c r="N3123" t="s">
        <v>4307</v>
      </c>
      <c r="O3123" t="s">
        <v>79</v>
      </c>
      <c r="P3123" t="s">
        <v>4302</v>
      </c>
      <c r="Q3123" t="s"/>
      <c r="R3123" t="s">
        <v>354</v>
      </c>
      <c r="S3123" t="s">
        <v>4308</v>
      </c>
      <c r="T3123" t="s">
        <v>82</v>
      </c>
      <c r="U3123" t="s">
        <v>83</v>
      </c>
      <c r="V3123" t="s">
        <v>84</v>
      </c>
      <c r="W3123" t="s">
        <v>105</v>
      </c>
      <c r="X3123" t="s"/>
      <c r="Y3123" t="s">
        <v>86</v>
      </c>
      <c r="Z3123">
        <f>HYPERLINK("https://hotelmonitor-cachepage.eclerx.com/savepage/tk_15442512383673904_sr_2150.html","info")</f>
        <v/>
      </c>
      <c r="AA3123" t="n">
        <v>-6797544</v>
      </c>
      <c r="AB3123" t="s"/>
      <c r="AC3123" t="s"/>
      <c r="AD3123" t="s">
        <v>87</v>
      </c>
      <c r="AE3123" t="s"/>
      <c r="AF3123" t="s"/>
      <c r="AG3123" t="s"/>
      <c r="AH3123" t="s"/>
      <c r="AI3123" t="s"/>
      <c r="AJ3123" t="s"/>
      <c r="AK3123" t="s">
        <v>88</v>
      </c>
      <c r="AL3123" t="s"/>
      <c r="AM3123" t="s"/>
      <c r="AN3123" t="s">
        <v>88</v>
      </c>
      <c r="AO3123" t="s"/>
      <c r="AP3123" t="n">
        <v>475</v>
      </c>
      <c r="AQ3123" t="s">
        <v>91</v>
      </c>
      <c r="AR3123" t="s">
        <v>92</v>
      </c>
      <c r="AS3123" t="s"/>
      <c r="AT3123" t="s">
        <v>93</v>
      </c>
      <c r="AU3123" t="s"/>
      <c r="AV3123" t="s"/>
      <c r="AW3123" t="s"/>
      <c r="AX3123" t="s"/>
      <c r="AY3123" t="n">
        <v>6797544</v>
      </c>
      <c r="AZ3123" t="s"/>
      <c r="BA3123" t="s"/>
      <c r="BB3123" t="n">
        <v>1127017</v>
      </c>
      <c r="BC3123" t="n">
        <v>98.91167</v>
      </c>
      <c r="BD3123" t="n">
        <v>8.094289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95</v>
      </c>
    </row>
    <row r="3124" spans="1:70">
      <c r="A3124" t="s">
        <v>145</v>
      </c>
      <c r="B3124" t="s">
        <v>71</v>
      </c>
      <c r="C3124" t="s">
        <v>72</v>
      </c>
      <c r="D3124" t="n">
        <v>2</v>
      </c>
      <c r="E3124" t="s">
        <v>4302</v>
      </c>
      <c r="F3124" t="n">
        <v>-1</v>
      </c>
      <c r="G3124" t="s">
        <v>74</v>
      </c>
      <c r="H3124" t="s">
        <v>75</v>
      </c>
      <c r="I3124" t="s"/>
      <c r="J3124" t="s">
        <v>76</v>
      </c>
      <c r="K3124" t="n">
        <v>1444.35</v>
      </c>
      <c r="L3124" t="s">
        <v>77</v>
      </c>
      <c r="M3124" t="s"/>
      <c r="N3124" t="s">
        <v>4309</v>
      </c>
      <c r="O3124" t="s">
        <v>79</v>
      </c>
      <c r="P3124" t="s">
        <v>4302</v>
      </c>
      <c r="Q3124" t="s"/>
      <c r="R3124" t="s">
        <v>354</v>
      </c>
      <c r="S3124" t="s">
        <v>2407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>
        <f>HYPERLINK("https://hotelmonitor-cachepage.eclerx.com/savepage/tk_15442512383673904_sr_2150.html","info")</f>
        <v/>
      </c>
      <c r="AA3124" t="n">
        <v>-6797544</v>
      </c>
      <c r="AB3124" t="s"/>
      <c r="AC3124" t="s"/>
      <c r="AD3124" t="s">
        <v>87</v>
      </c>
      <c r="AE3124" t="s"/>
      <c r="AF3124" t="s"/>
      <c r="AG3124" t="s"/>
      <c r="AH3124" t="s"/>
      <c r="AI3124" t="s"/>
      <c r="AJ3124" t="s"/>
      <c r="AK3124" t="s">
        <v>88</v>
      </c>
      <c r="AL3124" t="s"/>
      <c r="AM3124" t="s"/>
      <c r="AN3124" t="s">
        <v>88</v>
      </c>
      <c r="AO3124" t="s"/>
      <c r="AP3124" t="n">
        <v>475</v>
      </c>
      <c r="AQ3124" t="s">
        <v>91</v>
      </c>
      <c r="AR3124" t="s">
        <v>92</v>
      </c>
      <c r="AS3124" t="s"/>
      <c r="AT3124" t="s">
        <v>93</v>
      </c>
      <c r="AU3124" t="s"/>
      <c r="AV3124" t="s"/>
      <c r="AW3124" t="s"/>
      <c r="AX3124" t="s"/>
      <c r="AY3124" t="n">
        <v>6797544</v>
      </c>
      <c r="AZ3124" t="s"/>
      <c r="BA3124" t="s"/>
      <c r="BB3124" t="n">
        <v>1127017</v>
      </c>
      <c r="BC3124" t="n">
        <v>98.91167</v>
      </c>
      <c r="BD3124" t="n">
        <v>8.094289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95</v>
      </c>
    </row>
    <row r="3125" spans="1:70">
      <c r="A3125" t="s">
        <v>145</v>
      </c>
      <c r="B3125" t="s">
        <v>71</v>
      </c>
      <c r="C3125" t="s">
        <v>72</v>
      </c>
      <c r="D3125" t="n">
        <v>2</v>
      </c>
      <c r="E3125" t="s">
        <v>4302</v>
      </c>
      <c r="F3125" t="n">
        <v>-1</v>
      </c>
      <c r="G3125" t="s">
        <v>74</v>
      </c>
      <c r="H3125" t="s">
        <v>75</v>
      </c>
      <c r="I3125" t="s"/>
      <c r="J3125" t="s">
        <v>76</v>
      </c>
      <c r="K3125" t="n">
        <v>1656.75</v>
      </c>
      <c r="L3125" t="s">
        <v>77</v>
      </c>
      <c r="M3125" t="s"/>
      <c r="N3125" t="s">
        <v>4309</v>
      </c>
      <c r="O3125" t="s">
        <v>79</v>
      </c>
      <c r="P3125" t="s">
        <v>4302</v>
      </c>
      <c r="Q3125" t="s"/>
      <c r="R3125" t="s">
        <v>354</v>
      </c>
      <c r="S3125" t="s">
        <v>4310</v>
      </c>
      <c r="T3125" t="s">
        <v>82</v>
      </c>
      <c r="U3125" t="s">
        <v>83</v>
      </c>
      <c r="V3125" t="s">
        <v>84</v>
      </c>
      <c r="W3125" t="s">
        <v>105</v>
      </c>
      <c r="X3125" t="s"/>
      <c r="Y3125" t="s">
        <v>86</v>
      </c>
      <c r="Z3125">
        <f>HYPERLINK("https://hotelmonitor-cachepage.eclerx.com/savepage/tk_15442512383673904_sr_2150.html","info")</f>
        <v/>
      </c>
      <c r="AA3125" t="n">
        <v>-6797544</v>
      </c>
      <c r="AB3125" t="s"/>
      <c r="AC3125" t="s"/>
      <c r="AD3125" t="s">
        <v>87</v>
      </c>
      <c r="AE3125" t="s"/>
      <c r="AF3125" t="s"/>
      <c r="AG3125" t="s"/>
      <c r="AH3125" t="s"/>
      <c r="AI3125" t="s"/>
      <c r="AJ3125" t="s"/>
      <c r="AK3125" t="s">
        <v>88</v>
      </c>
      <c r="AL3125" t="s"/>
      <c r="AM3125" t="s"/>
      <c r="AN3125" t="s">
        <v>88</v>
      </c>
      <c r="AO3125" t="s"/>
      <c r="AP3125" t="n">
        <v>475</v>
      </c>
      <c r="AQ3125" t="s">
        <v>91</v>
      </c>
      <c r="AR3125" t="s">
        <v>92</v>
      </c>
      <c r="AS3125" t="s"/>
      <c r="AT3125" t="s">
        <v>93</v>
      </c>
      <c r="AU3125" t="s"/>
      <c r="AV3125" t="s"/>
      <c r="AW3125" t="s"/>
      <c r="AX3125" t="s"/>
      <c r="AY3125" t="n">
        <v>6797544</v>
      </c>
      <c r="AZ3125" t="s"/>
      <c r="BA3125" t="s"/>
      <c r="BB3125" t="n">
        <v>1127017</v>
      </c>
      <c r="BC3125" t="n">
        <v>98.91167</v>
      </c>
      <c r="BD3125" t="n">
        <v>8.094289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95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4311</v>
      </c>
      <c r="F3126" t="n">
        <v>-1</v>
      </c>
      <c r="G3126" t="s">
        <v>74</v>
      </c>
      <c r="H3126" t="s">
        <v>75</v>
      </c>
      <c r="I3126" t="s"/>
      <c r="J3126" t="s">
        <v>76</v>
      </c>
      <c r="K3126" t="n">
        <v>678.85</v>
      </c>
      <c r="L3126" t="s">
        <v>77</v>
      </c>
      <c r="M3126" t="s"/>
      <c r="N3126" t="s">
        <v>197</v>
      </c>
      <c r="O3126" t="s">
        <v>79</v>
      </c>
      <c r="P3126" t="s">
        <v>4311</v>
      </c>
      <c r="Q3126" t="s"/>
      <c r="R3126" t="s">
        <v>115</v>
      </c>
      <c r="S3126" t="s">
        <v>4312</v>
      </c>
      <c r="T3126" t="s">
        <v>82</v>
      </c>
      <c r="U3126" t="s">
        <v>83</v>
      </c>
      <c r="V3126" t="s">
        <v>84</v>
      </c>
      <c r="W3126" t="s">
        <v>85</v>
      </c>
      <c r="X3126" t="s"/>
      <c r="Y3126" t="s">
        <v>86</v>
      </c>
      <c r="Z3126">
        <f>HYPERLINK("https://hotelmonitor-cachepage.eclerx.com/savepage/tk_15442500793484662_sr_2150.html","info")</f>
        <v/>
      </c>
      <c r="AA3126" t="n">
        <v>-6683928</v>
      </c>
      <c r="AB3126" t="s"/>
      <c r="AC3126" t="s"/>
      <c r="AD3126" t="s">
        <v>87</v>
      </c>
      <c r="AE3126" t="s"/>
      <c r="AF3126" t="s"/>
      <c r="AG3126" t="s"/>
      <c r="AH3126" t="s"/>
      <c r="AI3126" t="s"/>
      <c r="AJ3126" t="s"/>
      <c r="AK3126" t="s">
        <v>88</v>
      </c>
      <c r="AL3126" t="s"/>
      <c r="AM3126" t="s"/>
      <c r="AN3126" t="s">
        <v>88</v>
      </c>
      <c r="AO3126" t="s"/>
      <c r="AP3126" t="n">
        <v>104</v>
      </c>
      <c r="AQ3126" t="s">
        <v>91</v>
      </c>
      <c r="AR3126" t="s">
        <v>92</v>
      </c>
      <c r="AS3126" t="s"/>
      <c r="AT3126" t="s">
        <v>93</v>
      </c>
      <c r="AU3126" t="s"/>
      <c r="AV3126" t="s"/>
      <c r="AW3126" t="s"/>
      <c r="AX3126" t="s"/>
      <c r="AY3126" t="n">
        <v>6683928</v>
      </c>
      <c r="AZ3126" t="s">
        <v>4313</v>
      </c>
      <c r="BA3126" t="s"/>
      <c r="BB3126" t="n">
        <v>1985267</v>
      </c>
      <c r="BC3126" t="n">
        <v>98.8186681270417</v>
      </c>
      <c r="BD3126" t="n">
        <v>8.03444203252649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95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4311</v>
      </c>
      <c r="F3127" t="n">
        <v>-1</v>
      </c>
      <c r="G3127" t="s">
        <v>74</v>
      </c>
      <c r="H3127" t="s">
        <v>75</v>
      </c>
      <c r="I3127" t="s"/>
      <c r="J3127" t="s">
        <v>76</v>
      </c>
      <c r="K3127" t="n">
        <v>1188.61</v>
      </c>
      <c r="L3127" t="s">
        <v>77</v>
      </c>
      <c r="M3127" t="s"/>
      <c r="N3127" t="s">
        <v>152</v>
      </c>
      <c r="O3127" t="s">
        <v>79</v>
      </c>
      <c r="P3127" t="s">
        <v>4311</v>
      </c>
      <c r="Q3127" t="s"/>
      <c r="R3127" t="s">
        <v>115</v>
      </c>
      <c r="S3127" t="s">
        <v>4314</v>
      </c>
      <c r="T3127" t="s">
        <v>82</v>
      </c>
      <c r="U3127" t="s">
        <v>83</v>
      </c>
      <c r="V3127" t="s">
        <v>84</v>
      </c>
      <c r="W3127" t="s">
        <v>85</v>
      </c>
      <c r="X3127" t="s"/>
      <c r="Y3127" t="s">
        <v>86</v>
      </c>
      <c r="Z3127">
        <f>HYPERLINK("https://hotelmonitor-cachepage.eclerx.com/savepage/tk_15442500793484662_sr_2150.html","info")</f>
        <v/>
      </c>
      <c r="AA3127" t="n">
        <v>-6683928</v>
      </c>
      <c r="AB3127" t="s"/>
      <c r="AC3127" t="s"/>
      <c r="AD3127" t="s">
        <v>87</v>
      </c>
      <c r="AE3127" t="s"/>
      <c r="AF3127" t="s"/>
      <c r="AG3127" t="s"/>
      <c r="AH3127" t="s"/>
      <c r="AI3127" t="s"/>
      <c r="AJ3127" t="s"/>
      <c r="AK3127" t="s">
        <v>88</v>
      </c>
      <c r="AL3127" t="s"/>
      <c r="AM3127" t="s"/>
      <c r="AN3127" t="s">
        <v>88</v>
      </c>
      <c r="AO3127" t="s"/>
      <c r="AP3127" t="n">
        <v>104</v>
      </c>
      <c r="AQ3127" t="s">
        <v>91</v>
      </c>
      <c r="AR3127" t="s">
        <v>92</v>
      </c>
      <c r="AS3127" t="s"/>
      <c r="AT3127" t="s">
        <v>93</v>
      </c>
      <c r="AU3127" t="s"/>
      <c r="AV3127" t="s"/>
      <c r="AW3127" t="s"/>
      <c r="AX3127" t="s"/>
      <c r="AY3127" t="n">
        <v>6683928</v>
      </c>
      <c r="AZ3127" t="s">
        <v>4313</v>
      </c>
      <c r="BA3127" t="s"/>
      <c r="BB3127" t="n">
        <v>1985267</v>
      </c>
      <c r="BC3127" t="n">
        <v>98.8186681270417</v>
      </c>
      <c r="BD3127" t="n">
        <v>8.03444203252649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95</v>
      </c>
    </row>
    <row r="3128" spans="1:70">
      <c r="A3128" t="s">
        <v>145</v>
      </c>
      <c r="B3128" t="s">
        <v>71</v>
      </c>
      <c r="C3128" t="s">
        <v>72</v>
      </c>
      <c r="D3128" t="n">
        <v>2</v>
      </c>
      <c r="E3128" t="s">
        <v>4315</v>
      </c>
      <c r="F3128" t="n">
        <v>-1</v>
      </c>
      <c r="G3128" t="s">
        <v>74</v>
      </c>
      <c r="H3128" t="s">
        <v>75</v>
      </c>
      <c r="I3128" t="s"/>
      <c r="J3128" t="s">
        <v>76</v>
      </c>
      <c r="K3128" t="n">
        <v>2097.2</v>
      </c>
      <c r="L3128" t="s">
        <v>77</v>
      </c>
      <c r="M3128" t="s"/>
      <c r="N3128" t="s">
        <v>4316</v>
      </c>
      <c r="O3128" t="s">
        <v>79</v>
      </c>
      <c r="P3128" t="s">
        <v>4315</v>
      </c>
      <c r="Q3128" t="s"/>
      <c r="R3128" t="s">
        <v>115</v>
      </c>
      <c r="S3128" t="s">
        <v>4317</v>
      </c>
      <c r="T3128" t="s">
        <v>82</v>
      </c>
      <c r="U3128" t="s">
        <v>83</v>
      </c>
      <c r="V3128" t="s">
        <v>84</v>
      </c>
      <c r="W3128" t="s">
        <v>85</v>
      </c>
      <c r="X3128" t="s"/>
      <c r="Y3128" t="s">
        <v>86</v>
      </c>
      <c r="Z3128">
        <f>HYPERLINK("https://hotelmonitor-cachepage.eclerx.com/savepage/tk_1544251504714945_sr_2150.html","info")</f>
        <v/>
      </c>
      <c r="AA3128" t="n">
        <v>-6796705</v>
      </c>
      <c r="AB3128" t="s"/>
      <c r="AC3128" t="s"/>
      <c r="AD3128" t="s">
        <v>87</v>
      </c>
      <c r="AE3128" t="s"/>
      <c r="AF3128" t="s"/>
      <c r="AG3128" t="s"/>
      <c r="AH3128" t="s"/>
      <c r="AI3128" t="s"/>
      <c r="AJ3128" t="s"/>
      <c r="AK3128" t="s">
        <v>88</v>
      </c>
      <c r="AL3128" t="s"/>
      <c r="AM3128" t="s"/>
      <c r="AN3128" t="s">
        <v>88</v>
      </c>
      <c r="AO3128" t="s"/>
      <c r="AP3128" t="n">
        <v>539</v>
      </c>
      <c r="AQ3128" t="s">
        <v>91</v>
      </c>
      <c r="AR3128" t="s">
        <v>92</v>
      </c>
      <c r="AS3128" t="s"/>
      <c r="AT3128" t="s">
        <v>93</v>
      </c>
      <c r="AU3128" t="s"/>
      <c r="AV3128" t="s"/>
      <c r="AW3128" t="s"/>
      <c r="AX3128" t="s"/>
      <c r="AY3128" t="n">
        <v>6796705</v>
      </c>
      <c r="AZ3128" t="s"/>
      <c r="BA3128" t="s"/>
      <c r="BB3128" t="n">
        <v>5264507</v>
      </c>
      <c r="BC3128" t="n">
        <v>98.990323</v>
      </c>
      <c r="BD3128" t="n">
        <v>7.896387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119</v>
      </c>
    </row>
    <row r="3129" spans="1:70">
      <c r="A3129" t="s">
        <v>145</v>
      </c>
      <c r="B3129" t="s">
        <v>71</v>
      </c>
      <c r="C3129" t="s">
        <v>72</v>
      </c>
      <c r="D3129" t="n">
        <v>2</v>
      </c>
      <c r="E3129" t="s">
        <v>4315</v>
      </c>
      <c r="F3129" t="n">
        <v>-1</v>
      </c>
      <c r="G3129" t="s">
        <v>74</v>
      </c>
      <c r="H3129" t="s">
        <v>75</v>
      </c>
      <c r="I3129" t="s"/>
      <c r="J3129" t="s">
        <v>76</v>
      </c>
      <c r="K3129" t="n">
        <v>2242.99</v>
      </c>
      <c r="L3129" t="s">
        <v>77</v>
      </c>
      <c r="M3129" t="s"/>
      <c r="N3129" t="s">
        <v>4316</v>
      </c>
      <c r="O3129" t="s">
        <v>79</v>
      </c>
      <c r="P3129" t="s">
        <v>4315</v>
      </c>
      <c r="Q3129" t="s"/>
      <c r="R3129" t="s">
        <v>115</v>
      </c>
      <c r="S3129" t="s">
        <v>4318</v>
      </c>
      <c r="T3129" t="s">
        <v>82</v>
      </c>
      <c r="U3129" t="s">
        <v>83</v>
      </c>
      <c r="V3129" t="s">
        <v>84</v>
      </c>
      <c r="W3129" t="s">
        <v>105</v>
      </c>
      <c r="X3129" t="s"/>
      <c r="Y3129" t="s">
        <v>86</v>
      </c>
      <c r="Z3129">
        <f>HYPERLINK("https://hotelmonitor-cachepage.eclerx.com/savepage/tk_1544251504714945_sr_2150.html","info")</f>
        <v/>
      </c>
      <c r="AA3129" t="n">
        <v>-6796705</v>
      </c>
      <c r="AB3129" t="s"/>
      <c r="AC3129" t="s"/>
      <c r="AD3129" t="s">
        <v>87</v>
      </c>
      <c r="AE3129" t="s"/>
      <c r="AF3129" t="s"/>
      <c r="AG3129" t="s"/>
      <c r="AH3129" t="s"/>
      <c r="AI3129" t="s"/>
      <c r="AJ3129" t="s"/>
      <c r="AK3129" t="s">
        <v>88</v>
      </c>
      <c r="AL3129" t="s"/>
      <c r="AM3129" t="s"/>
      <c r="AN3129" t="s">
        <v>88</v>
      </c>
      <c r="AO3129" t="s"/>
      <c r="AP3129" t="n">
        <v>539</v>
      </c>
      <c r="AQ3129" t="s">
        <v>91</v>
      </c>
      <c r="AR3129" t="s">
        <v>92</v>
      </c>
      <c r="AS3129" t="s"/>
      <c r="AT3129" t="s">
        <v>93</v>
      </c>
      <c r="AU3129" t="s"/>
      <c r="AV3129" t="s"/>
      <c r="AW3129" t="s"/>
      <c r="AX3129" t="s"/>
      <c r="AY3129" t="n">
        <v>6796705</v>
      </c>
      <c r="AZ3129" t="s"/>
      <c r="BA3129" t="s"/>
      <c r="BB3129" t="n">
        <v>5264507</v>
      </c>
      <c r="BC3129" t="n">
        <v>98.990323</v>
      </c>
      <c r="BD3129" t="n">
        <v>7.896387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119</v>
      </c>
    </row>
    <row r="3130" spans="1:70">
      <c r="A3130" t="s">
        <v>145</v>
      </c>
      <c r="B3130" t="s">
        <v>71</v>
      </c>
      <c r="C3130" t="s">
        <v>72</v>
      </c>
      <c r="D3130" t="n">
        <v>2</v>
      </c>
      <c r="E3130" t="s">
        <v>4315</v>
      </c>
      <c r="F3130" t="n">
        <v>-1</v>
      </c>
      <c r="G3130" t="s">
        <v>74</v>
      </c>
      <c r="H3130" t="s">
        <v>75</v>
      </c>
      <c r="I3130" t="s"/>
      <c r="J3130" t="s">
        <v>76</v>
      </c>
      <c r="K3130" t="n">
        <v>2336.45</v>
      </c>
      <c r="L3130" t="s">
        <v>77</v>
      </c>
      <c r="M3130" t="s"/>
      <c r="N3130" t="s">
        <v>248</v>
      </c>
      <c r="O3130" t="s">
        <v>79</v>
      </c>
      <c r="P3130" t="s">
        <v>4315</v>
      </c>
      <c r="Q3130" t="s"/>
      <c r="R3130" t="s">
        <v>115</v>
      </c>
      <c r="S3130" t="s">
        <v>4319</v>
      </c>
      <c r="T3130" t="s">
        <v>82</v>
      </c>
      <c r="U3130" t="s">
        <v>83</v>
      </c>
      <c r="V3130" t="s">
        <v>84</v>
      </c>
      <c r="W3130" t="s">
        <v>85</v>
      </c>
      <c r="X3130" t="s"/>
      <c r="Y3130" t="s">
        <v>86</v>
      </c>
      <c r="Z3130">
        <f>HYPERLINK("https://hotelmonitor-cachepage.eclerx.com/savepage/tk_1544251504714945_sr_2150.html","info")</f>
        <v/>
      </c>
      <c r="AA3130" t="n">
        <v>-6796705</v>
      </c>
      <c r="AB3130" t="s"/>
      <c r="AC3130" t="s"/>
      <c r="AD3130" t="s">
        <v>87</v>
      </c>
      <c r="AE3130" t="s"/>
      <c r="AF3130" t="s"/>
      <c r="AG3130" t="s"/>
      <c r="AH3130" t="s"/>
      <c r="AI3130" t="s"/>
      <c r="AJ3130" t="s"/>
      <c r="AK3130" t="s">
        <v>88</v>
      </c>
      <c r="AL3130" t="s"/>
      <c r="AM3130" t="s"/>
      <c r="AN3130" t="s">
        <v>88</v>
      </c>
      <c r="AO3130" t="s"/>
      <c r="AP3130" t="n">
        <v>539</v>
      </c>
      <c r="AQ3130" t="s">
        <v>91</v>
      </c>
      <c r="AR3130" t="s">
        <v>92</v>
      </c>
      <c r="AS3130" t="s"/>
      <c r="AT3130" t="s">
        <v>93</v>
      </c>
      <c r="AU3130" t="s"/>
      <c r="AV3130" t="s"/>
      <c r="AW3130" t="s"/>
      <c r="AX3130" t="s"/>
      <c r="AY3130" t="n">
        <v>6796705</v>
      </c>
      <c r="AZ3130" t="s"/>
      <c r="BA3130" t="s"/>
      <c r="BB3130" t="n">
        <v>5264507</v>
      </c>
      <c r="BC3130" t="n">
        <v>98.990323</v>
      </c>
      <c r="BD3130" t="n">
        <v>7.896387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119</v>
      </c>
    </row>
    <row r="3131" spans="1:70">
      <c r="A3131" t="s">
        <v>145</v>
      </c>
      <c r="B3131" t="s">
        <v>71</v>
      </c>
      <c r="C3131" t="s">
        <v>72</v>
      </c>
      <c r="D3131" t="n">
        <v>2</v>
      </c>
      <c r="E3131" t="s">
        <v>4315</v>
      </c>
      <c r="F3131" t="n">
        <v>-1</v>
      </c>
      <c r="G3131" t="s">
        <v>74</v>
      </c>
      <c r="H3131" t="s">
        <v>75</v>
      </c>
      <c r="I3131" t="s"/>
      <c r="J3131" t="s">
        <v>76</v>
      </c>
      <c r="K3131" t="n">
        <v>2616.82</v>
      </c>
      <c r="L3131" t="s">
        <v>77</v>
      </c>
      <c r="M3131" t="s"/>
      <c r="N3131" t="s">
        <v>248</v>
      </c>
      <c r="O3131" t="s">
        <v>79</v>
      </c>
      <c r="P3131" t="s">
        <v>4315</v>
      </c>
      <c r="Q3131" t="s"/>
      <c r="R3131" t="s">
        <v>115</v>
      </c>
      <c r="S3131" t="s">
        <v>4320</v>
      </c>
      <c r="T3131" t="s">
        <v>82</v>
      </c>
      <c r="U3131" t="s">
        <v>83</v>
      </c>
      <c r="V3131" t="s">
        <v>84</v>
      </c>
      <c r="W3131" t="s">
        <v>105</v>
      </c>
      <c r="X3131" t="s"/>
      <c r="Y3131" t="s">
        <v>86</v>
      </c>
      <c r="Z3131">
        <f>HYPERLINK("https://hotelmonitor-cachepage.eclerx.com/savepage/tk_1544251504714945_sr_2150.html","info")</f>
        <v/>
      </c>
      <c r="AA3131" t="n">
        <v>-6796705</v>
      </c>
      <c r="AB3131" t="s"/>
      <c r="AC3131" t="s"/>
      <c r="AD3131" t="s">
        <v>87</v>
      </c>
      <c r="AE3131" t="s"/>
      <c r="AF3131" t="s"/>
      <c r="AG3131" t="s"/>
      <c r="AH3131" t="s"/>
      <c r="AI3131" t="s"/>
      <c r="AJ3131" t="s"/>
      <c r="AK3131" t="s">
        <v>88</v>
      </c>
      <c r="AL3131" t="s"/>
      <c r="AM3131" t="s"/>
      <c r="AN3131" t="s">
        <v>88</v>
      </c>
      <c r="AO3131" t="s"/>
      <c r="AP3131" t="n">
        <v>539</v>
      </c>
      <c r="AQ3131" t="s">
        <v>91</v>
      </c>
      <c r="AR3131" t="s">
        <v>92</v>
      </c>
      <c r="AS3131" t="s"/>
      <c r="AT3131" t="s">
        <v>93</v>
      </c>
      <c r="AU3131" t="s"/>
      <c r="AV3131" t="s"/>
      <c r="AW3131" t="s"/>
      <c r="AX3131" t="s"/>
      <c r="AY3131" t="n">
        <v>6796705</v>
      </c>
      <c r="AZ3131" t="s"/>
      <c r="BA3131" t="s"/>
      <c r="BB3131" t="n">
        <v>5264507</v>
      </c>
      <c r="BC3131" t="n">
        <v>98.990323</v>
      </c>
      <c r="BD3131" t="n">
        <v>7.896387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119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4321</v>
      </c>
      <c r="F3132" t="n">
        <v>-1</v>
      </c>
      <c r="G3132" t="s">
        <v>74</v>
      </c>
      <c r="H3132" t="s">
        <v>75</v>
      </c>
      <c r="I3132" t="s"/>
      <c r="J3132" t="s">
        <v>76</v>
      </c>
      <c r="K3132" t="n">
        <v>3348.5</v>
      </c>
      <c r="L3132" t="s">
        <v>77</v>
      </c>
      <c r="M3132" t="s"/>
      <c r="N3132" t="s">
        <v>2160</v>
      </c>
      <c r="O3132" t="s">
        <v>79</v>
      </c>
      <c r="P3132" t="s">
        <v>4321</v>
      </c>
      <c r="Q3132" t="s"/>
      <c r="R3132" t="s">
        <v>80</v>
      </c>
      <c r="S3132" t="s">
        <v>4322</v>
      </c>
      <c r="T3132" t="s">
        <v>82</v>
      </c>
      <c r="U3132" t="s">
        <v>83</v>
      </c>
      <c r="V3132" t="s">
        <v>84</v>
      </c>
      <c r="W3132" t="s">
        <v>105</v>
      </c>
      <c r="X3132" t="s"/>
      <c r="Y3132" t="s">
        <v>86</v>
      </c>
      <c r="Z3132">
        <f>HYPERLINK("https://hotelmonitor-cachepage.eclerx.com/savepage/tk_15442507610934224_sr_2150.html","info")</f>
        <v/>
      </c>
      <c r="AA3132" t="n">
        <v>-754663</v>
      </c>
      <c r="AB3132" t="s"/>
      <c r="AC3132" t="s"/>
      <c r="AD3132" t="s">
        <v>87</v>
      </c>
      <c r="AE3132" t="s"/>
      <c r="AF3132" t="s"/>
      <c r="AG3132" t="s"/>
      <c r="AH3132" t="s"/>
      <c r="AI3132" t="s"/>
      <c r="AJ3132" t="s"/>
      <c r="AK3132" t="s">
        <v>88</v>
      </c>
      <c r="AL3132" t="s"/>
      <c r="AM3132" t="s"/>
      <c r="AN3132" t="s">
        <v>89</v>
      </c>
      <c r="AO3132" t="s">
        <v>4323</v>
      </c>
      <c r="AP3132" t="n">
        <v>382</v>
      </c>
      <c r="AQ3132" t="s">
        <v>91</v>
      </c>
      <c r="AR3132" t="s">
        <v>71</v>
      </c>
      <c r="AS3132" t="s"/>
      <c r="AT3132" t="s">
        <v>93</v>
      </c>
      <c r="AU3132" t="s"/>
      <c r="AV3132" t="s"/>
      <c r="AW3132" t="s"/>
      <c r="AX3132" t="s"/>
      <c r="AY3132" t="n">
        <v>754663</v>
      </c>
      <c r="AZ3132" t="s">
        <v>4324</v>
      </c>
      <c r="BA3132" t="s"/>
      <c r="BB3132" t="n">
        <v>99955</v>
      </c>
      <c r="BC3132" t="n">
        <v>98.81655662999999</v>
      </c>
      <c r="BD3132" t="n">
        <v>8.041572129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95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4321</v>
      </c>
      <c r="F3133" t="n">
        <v>-1</v>
      </c>
      <c r="G3133" t="s">
        <v>74</v>
      </c>
      <c r="H3133" t="s">
        <v>75</v>
      </c>
      <c r="I3133" t="s"/>
      <c r="J3133" t="s">
        <v>76</v>
      </c>
      <c r="K3133" t="n">
        <v>3672.11</v>
      </c>
      <c r="L3133" t="s">
        <v>77</v>
      </c>
      <c r="M3133" t="s"/>
      <c r="N3133" t="s">
        <v>4325</v>
      </c>
      <c r="O3133" t="s">
        <v>79</v>
      </c>
      <c r="P3133" t="s">
        <v>4321</v>
      </c>
      <c r="Q3133" t="s"/>
      <c r="R3133" t="s">
        <v>80</v>
      </c>
      <c r="S3133" t="s">
        <v>4326</v>
      </c>
      <c r="T3133" t="s">
        <v>82</v>
      </c>
      <c r="U3133" t="s">
        <v>83</v>
      </c>
      <c r="V3133" t="s">
        <v>84</v>
      </c>
      <c r="W3133" t="s">
        <v>105</v>
      </c>
      <c r="X3133" t="s"/>
      <c r="Y3133" t="s">
        <v>86</v>
      </c>
      <c r="Z3133">
        <f>HYPERLINK("https://hotelmonitor-cachepage.eclerx.com/savepage/tk_15442507610934224_sr_2150.html","info")</f>
        <v/>
      </c>
      <c r="AA3133" t="n">
        <v>-754663</v>
      </c>
      <c r="AB3133" t="s"/>
      <c r="AC3133" t="s"/>
      <c r="AD3133" t="s">
        <v>87</v>
      </c>
      <c r="AE3133" t="s"/>
      <c r="AF3133" t="s"/>
      <c r="AG3133" t="s"/>
      <c r="AH3133" t="s"/>
      <c r="AI3133" t="s"/>
      <c r="AJ3133" t="s"/>
      <c r="AK3133" t="s">
        <v>88</v>
      </c>
      <c r="AL3133" t="s"/>
      <c r="AM3133" t="s"/>
      <c r="AN3133" t="s">
        <v>89</v>
      </c>
      <c r="AO3133" t="s">
        <v>4327</v>
      </c>
      <c r="AP3133" t="n">
        <v>382</v>
      </c>
      <c r="AQ3133" t="s">
        <v>91</v>
      </c>
      <c r="AR3133" t="s">
        <v>71</v>
      </c>
      <c r="AS3133" t="s"/>
      <c r="AT3133" t="s">
        <v>93</v>
      </c>
      <c r="AU3133" t="s"/>
      <c r="AV3133" t="s"/>
      <c r="AW3133" t="s"/>
      <c r="AX3133" t="s"/>
      <c r="AY3133" t="n">
        <v>754663</v>
      </c>
      <c r="AZ3133" t="s">
        <v>4324</v>
      </c>
      <c r="BA3133" t="s"/>
      <c r="BB3133" t="n">
        <v>99955</v>
      </c>
      <c r="BC3133" t="n">
        <v>98.81655662999999</v>
      </c>
      <c r="BD3133" t="n">
        <v>8.041572129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95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3147</v>
      </c>
      <c r="F3134" t="n">
        <v>-1</v>
      </c>
      <c r="G3134" t="s">
        <v>74</v>
      </c>
      <c r="H3134" t="s">
        <v>75</v>
      </c>
      <c r="I3134" t="s"/>
      <c r="J3134" t="s">
        <v>76</v>
      </c>
      <c r="K3134" t="n">
        <v>467.38</v>
      </c>
      <c r="L3134" t="s">
        <v>77</v>
      </c>
      <c r="M3134" t="s"/>
      <c r="N3134" t="s">
        <v>2845</v>
      </c>
      <c r="O3134" t="s">
        <v>79</v>
      </c>
      <c r="P3134" t="s">
        <v>3147</v>
      </c>
      <c r="Q3134" t="s"/>
      <c r="R3134" t="s">
        <v>115</v>
      </c>
      <c r="S3134" t="s">
        <v>4328</v>
      </c>
      <c r="T3134" t="s">
        <v>82</v>
      </c>
      <c r="U3134" t="s">
        <v>83</v>
      </c>
      <c r="V3134" t="s">
        <v>84</v>
      </c>
      <c r="W3134" t="s">
        <v>85</v>
      </c>
      <c r="X3134" t="s"/>
      <c r="Y3134" t="s">
        <v>86</v>
      </c>
      <c r="Z3134">
        <f>HYPERLINK("https://hotelmonitor-cachepage.eclerx.com/savepage/tk_15442505389780984_sr_2150.html","info")</f>
        <v/>
      </c>
      <c r="AA3134" t="n">
        <v>-3791773</v>
      </c>
      <c r="AB3134" t="s"/>
      <c r="AC3134" t="s"/>
      <c r="AD3134" t="s">
        <v>87</v>
      </c>
      <c r="AE3134" t="s"/>
      <c r="AF3134" t="s"/>
      <c r="AG3134" t="s"/>
      <c r="AH3134" t="s"/>
      <c r="AI3134" t="s"/>
      <c r="AJ3134" t="s"/>
      <c r="AK3134" t="s">
        <v>88</v>
      </c>
      <c r="AL3134" t="s"/>
      <c r="AM3134" t="s"/>
      <c r="AN3134" t="s">
        <v>89</v>
      </c>
      <c r="AO3134" t="s">
        <v>4329</v>
      </c>
      <c r="AP3134" t="n">
        <v>296</v>
      </c>
      <c r="AQ3134" t="s">
        <v>91</v>
      </c>
      <c r="AR3134" t="s">
        <v>71</v>
      </c>
      <c r="AS3134" t="s"/>
      <c r="AT3134" t="s">
        <v>93</v>
      </c>
      <c r="AU3134" t="s"/>
      <c r="AV3134" t="s"/>
      <c r="AW3134" t="s"/>
      <c r="AX3134" t="s"/>
      <c r="AY3134" t="n">
        <v>3791773</v>
      </c>
      <c r="AZ3134" t="s">
        <v>3150</v>
      </c>
      <c r="BA3134" t="s"/>
      <c r="BB3134" t="n">
        <v>1192839</v>
      </c>
      <c r="BC3134" t="n">
        <v>98.9069683849812</v>
      </c>
      <c r="BD3134" t="n">
        <v>8.08121041273993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95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3147</v>
      </c>
      <c r="F3135" t="n">
        <v>-1</v>
      </c>
      <c r="G3135" t="s">
        <v>74</v>
      </c>
      <c r="H3135" t="s">
        <v>75</v>
      </c>
      <c r="I3135" t="s"/>
      <c r="J3135" t="s">
        <v>76</v>
      </c>
      <c r="K3135" t="n">
        <v>505.05</v>
      </c>
      <c r="L3135" t="s">
        <v>77</v>
      </c>
      <c r="M3135" t="s"/>
      <c r="N3135" t="s">
        <v>2845</v>
      </c>
      <c r="O3135" t="s">
        <v>79</v>
      </c>
      <c r="P3135" t="s">
        <v>3147</v>
      </c>
      <c r="Q3135" t="s"/>
      <c r="R3135" t="s">
        <v>115</v>
      </c>
      <c r="S3135" t="s">
        <v>1264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>
        <f>HYPERLINK("https://hotelmonitor-cachepage.eclerx.com/savepage/tk_15442505389780984_sr_2150.html","info")</f>
        <v/>
      </c>
      <c r="AA3135" t="n">
        <v>-3791773</v>
      </c>
      <c r="AB3135" t="s"/>
      <c r="AC3135" t="s"/>
      <c r="AD3135" t="s">
        <v>87</v>
      </c>
      <c r="AE3135" t="s"/>
      <c r="AF3135" t="s"/>
      <c r="AG3135" t="s"/>
      <c r="AH3135" t="s"/>
      <c r="AI3135" t="s"/>
      <c r="AJ3135" t="s"/>
      <c r="AK3135" t="s">
        <v>88</v>
      </c>
      <c r="AL3135" t="s"/>
      <c r="AM3135" t="s"/>
      <c r="AN3135" t="s">
        <v>89</v>
      </c>
      <c r="AO3135" t="s">
        <v>4330</v>
      </c>
      <c r="AP3135" t="n">
        <v>296</v>
      </c>
      <c r="AQ3135" t="s">
        <v>91</v>
      </c>
      <c r="AR3135" t="s">
        <v>71</v>
      </c>
      <c r="AS3135" t="s"/>
      <c r="AT3135" t="s">
        <v>93</v>
      </c>
      <c r="AU3135" t="s"/>
      <c r="AV3135" t="s"/>
      <c r="AW3135" t="s"/>
      <c r="AX3135" t="s"/>
      <c r="AY3135" t="n">
        <v>3791773</v>
      </c>
      <c r="AZ3135" t="s">
        <v>3150</v>
      </c>
      <c r="BA3135" t="s"/>
      <c r="BB3135" t="n">
        <v>1192839</v>
      </c>
      <c r="BC3135" t="n">
        <v>98.9069683849812</v>
      </c>
      <c r="BD3135" t="n">
        <v>8.08121041273993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95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3147</v>
      </c>
      <c r="F3136" t="n">
        <v>-1</v>
      </c>
      <c r="G3136" t="s">
        <v>74</v>
      </c>
      <c r="H3136" t="s">
        <v>75</v>
      </c>
      <c r="I3136" t="s"/>
      <c r="J3136" t="s">
        <v>76</v>
      </c>
      <c r="K3136" t="n">
        <v>467.38</v>
      </c>
      <c r="L3136" t="s">
        <v>77</v>
      </c>
      <c r="M3136" t="s"/>
      <c r="N3136" t="s">
        <v>2678</v>
      </c>
      <c r="O3136" t="s">
        <v>79</v>
      </c>
      <c r="P3136" t="s">
        <v>3147</v>
      </c>
      <c r="Q3136" t="s"/>
      <c r="R3136" t="s">
        <v>115</v>
      </c>
      <c r="S3136" t="s">
        <v>4328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>
        <f>HYPERLINK("https://hotelmonitor-cachepage.eclerx.com/savepage/tk_15442505389780984_sr_2150.html","info")</f>
        <v/>
      </c>
      <c r="AA3136" t="n">
        <v>-3791773</v>
      </c>
      <c r="AB3136" t="s"/>
      <c r="AC3136" t="s"/>
      <c r="AD3136" t="s">
        <v>87</v>
      </c>
      <c r="AE3136" t="s"/>
      <c r="AF3136" t="s"/>
      <c r="AG3136" t="s"/>
      <c r="AH3136" t="s"/>
      <c r="AI3136" t="s"/>
      <c r="AJ3136" t="s"/>
      <c r="AK3136" t="s">
        <v>88</v>
      </c>
      <c r="AL3136" t="s"/>
      <c r="AM3136" t="s"/>
      <c r="AN3136" t="s">
        <v>89</v>
      </c>
      <c r="AO3136" t="s">
        <v>4329</v>
      </c>
      <c r="AP3136" t="n">
        <v>296</v>
      </c>
      <c r="AQ3136" t="s">
        <v>91</v>
      </c>
      <c r="AR3136" t="s">
        <v>71</v>
      </c>
      <c r="AS3136" t="s"/>
      <c r="AT3136" t="s">
        <v>93</v>
      </c>
      <c r="AU3136" t="s"/>
      <c r="AV3136" t="s"/>
      <c r="AW3136" t="s"/>
      <c r="AX3136" t="s"/>
      <c r="AY3136" t="n">
        <v>3791773</v>
      </c>
      <c r="AZ3136" t="s">
        <v>3150</v>
      </c>
      <c r="BA3136" t="s"/>
      <c r="BB3136" t="n">
        <v>1192839</v>
      </c>
      <c r="BC3136" t="n">
        <v>98.9069683849812</v>
      </c>
      <c r="BD3136" t="n">
        <v>8.08121041273993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95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3147</v>
      </c>
      <c r="F3137" t="n">
        <v>-1</v>
      </c>
      <c r="G3137" t="s">
        <v>74</v>
      </c>
      <c r="H3137" t="s">
        <v>75</v>
      </c>
      <c r="I3137" t="s"/>
      <c r="J3137" t="s">
        <v>76</v>
      </c>
      <c r="K3137" t="n">
        <v>505.05</v>
      </c>
      <c r="L3137" t="s">
        <v>77</v>
      </c>
      <c r="M3137" t="s"/>
      <c r="N3137" t="s">
        <v>2678</v>
      </c>
      <c r="O3137" t="s">
        <v>79</v>
      </c>
      <c r="P3137" t="s">
        <v>3147</v>
      </c>
      <c r="Q3137" t="s"/>
      <c r="R3137" t="s">
        <v>115</v>
      </c>
      <c r="S3137" t="s">
        <v>1264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>
        <f>HYPERLINK("https://hotelmonitor-cachepage.eclerx.com/savepage/tk_15442505389780984_sr_2150.html","info")</f>
        <v/>
      </c>
      <c r="AA3137" t="n">
        <v>-3791773</v>
      </c>
      <c r="AB3137" t="s"/>
      <c r="AC3137" t="s"/>
      <c r="AD3137" t="s">
        <v>87</v>
      </c>
      <c r="AE3137" t="s"/>
      <c r="AF3137" t="s"/>
      <c r="AG3137" t="s"/>
      <c r="AH3137" t="s"/>
      <c r="AI3137" t="s"/>
      <c r="AJ3137" t="s"/>
      <c r="AK3137" t="s">
        <v>88</v>
      </c>
      <c r="AL3137" t="s"/>
      <c r="AM3137" t="s"/>
      <c r="AN3137" t="s">
        <v>89</v>
      </c>
      <c r="AO3137" t="s">
        <v>4330</v>
      </c>
      <c r="AP3137" t="n">
        <v>296</v>
      </c>
      <c r="AQ3137" t="s">
        <v>91</v>
      </c>
      <c r="AR3137" t="s">
        <v>71</v>
      </c>
      <c r="AS3137" t="s"/>
      <c r="AT3137" t="s">
        <v>93</v>
      </c>
      <c r="AU3137" t="s"/>
      <c r="AV3137" t="s"/>
      <c r="AW3137" t="s"/>
      <c r="AX3137" t="s"/>
      <c r="AY3137" t="n">
        <v>3791773</v>
      </c>
      <c r="AZ3137" t="s">
        <v>3150</v>
      </c>
      <c r="BA3137" t="s"/>
      <c r="BB3137" t="n">
        <v>1192839</v>
      </c>
      <c r="BC3137" t="n">
        <v>98.9069683849812</v>
      </c>
      <c r="BD3137" t="n">
        <v>8.08121041273993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95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4331</v>
      </c>
      <c r="F3138" t="n">
        <v>-1</v>
      </c>
      <c r="G3138" t="s">
        <v>74</v>
      </c>
      <c r="H3138" t="s">
        <v>75</v>
      </c>
      <c r="I3138" t="s"/>
      <c r="J3138" t="s">
        <v>76</v>
      </c>
      <c r="K3138" t="n">
        <v>588.79</v>
      </c>
      <c r="L3138" t="s">
        <v>77</v>
      </c>
      <c r="M3138" t="s"/>
      <c r="N3138" t="s">
        <v>157</v>
      </c>
      <c r="O3138" t="s">
        <v>79</v>
      </c>
      <c r="P3138" t="s">
        <v>4331</v>
      </c>
      <c r="Q3138" t="s"/>
      <c r="R3138" t="s">
        <v>115</v>
      </c>
      <c r="S3138" t="s">
        <v>4332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>
        <f>HYPERLINK("https://hotelmonitor-cachepage.eclerx.com/savepage/tk_15442504549962928_sr_2150.html","info")</f>
        <v/>
      </c>
      <c r="AA3138" t="n">
        <v>-6713348</v>
      </c>
      <c r="AB3138" t="s"/>
      <c r="AC3138" t="s"/>
      <c r="AD3138" t="s">
        <v>87</v>
      </c>
      <c r="AE3138" t="s"/>
      <c r="AF3138" t="s"/>
      <c r="AG3138" t="s"/>
      <c r="AH3138" t="s"/>
      <c r="AI3138" t="s"/>
      <c r="AJ3138" t="s"/>
      <c r="AK3138" t="s">
        <v>88</v>
      </c>
      <c r="AL3138" t="s"/>
      <c r="AM3138" t="s"/>
      <c r="AN3138" t="s">
        <v>88</v>
      </c>
      <c r="AO3138" t="s"/>
      <c r="AP3138" t="n">
        <v>260</v>
      </c>
      <c r="AQ3138" t="s">
        <v>91</v>
      </c>
      <c r="AR3138" t="s">
        <v>92</v>
      </c>
      <c r="AS3138" t="s"/>
      <c r="AT3138" t="s">
        <v>93</v>
      </c>
      <c r="AU3138" t="s"/>
      <c r="AV3138" t="s"/>
      <c r="AW3138" t="s"/>
      <c r="AX3138" t="s"/>
      <c r="AY3138" t="n">
        <v>6713348</v>
      </c>
      <c r="AZ3138" t="s">
        <v>4333</v>
      </c>
      <c r="BA3138" t="s"/>
      <c r="BB3138" t="n">
        <v>568951</v>
      </c>
      <c r="BC3138" t="n">
        <v>98.9115829467773</v>
      </c>
      <c r="BD3138" t="n">
        <v>8.062320709228519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95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4331</v>
      </c>
      <c r="F3139" t="n">
        <v>-1</v>
      </c>
      <c r="G3139" t="s">
        <v>74</v>
      </c>
      <c r="H3139" t="s">
        <v>75</v>
      </c>
      <c r="I3139" t="s"/>
      <c r="J3139" t="s">
        <v>76</v>
      </c>
      <c r="K3139" t="n">
        <v>654.2</v>
      </c>
      <c r="L3139" t="s">
        <v>77</v>
      </c>
      <c r="M3139" t="s"/>
      <c r="N3139" t="s">
        <v>157</v>
      </c>
      <c r="O3139" t="s">
        <v>79</v>
      </c>
      <c r="P3139" t="s">
        <v>4331</v>
      </c>
      <c r="Q3139" t="s"/>
      <c r="R3139" t="s">
        <v>115</v>
      </c>
      <c r="S3139" t="s">
        <v>498</v>
      </c>
      <c r="T3139" t="s">
        <v>82</v>
      </c>
      <c r="U3139" t="s">
        <v>83</v>
      </c>
      <c r="V3139" t="s">
        <v>84</v>
      </c>
      <c r="W3139" t="s">
        <v>85</v>
      </c>
      <c r="X3139" t="s"/>
      <c r="Y3139" t="s">
        <v>86</v>
      </c>
      <c r="Z3139">
        <f>HYPERLINK("https://hotelmonitor-cachepage.eclerx.com/savepage/tk_15442504549962928_sr_2150.html","info")</f>
        <v/>
      </c>
      <c r="AA3139" t="n">
        <v>-6713348</v>
      </c>
      <c r="AB3139" t="s"/>
      <c r="AC3139" t="s"/>
      <c r="AD3139" t="s">
        <v>87</v>
      </c>
      <c r="AE3139" t="s"/>
      <c r="AF3139" t="s"/>
      <c r="AG3139" t="s"/>
      <c r="AH3139" t="s"/>
      <c r="AI3139" t="s"/>
      <c r="AJ3139" t="s"/>
      <c r="AK3139" t="s">
        <v>88</v>
      </c>
      <c r="AL3139" t="s"/>
      <c r="AM3139" t="s"/>
      <c r="AN3139" t="s">
        <v>88</v>
      </c>
      <c r="AO3139" t="s"/>
      <c r="AP3139" t="n">
        <v>260</v>
      </c>
      <c r="AQ3139" t="s">
        <v>91</v>
      </c>
      <c r="AR3139" t="s">
        <v>92</v>
      </c>
      <c r="AS3139" t="s"/>
      <c r="AT3139" t="s">
        <v>93</v>
      </c>
      <c r="AU3139" t="s"/>
      <c r="AV3139" t="s"/>
      <c r="AW3139" t="s"/>
      <c r="AX3139" t="s"/>
      <c r="AY3139" t="n">
        <v>6713348</v>
      </c>
      <c r="AZ3139" t="s">
        <v>4333</v>
      </c>
      <c r="BA3139" t="s"/>
      <c r="BB3139" t="n">
        <v>568951</v>
      </c>
      <c r="BC3139" t="n">
        <v>98.9115829467773</v>
      </c>
      <c r="BD3139" t="n">
        <v>8.062320709228519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95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4331</v>
      </c>
      <c r="F3140" t="n">
        <v>-1</v>
      </c>
      <c r="G3140" t="s">
        <v>74</v>
      </c>
      <c r="H3140" t="s">
        <v>75</v>
      </c>
      <c r="I3140" t="s"/>
      <c r="J3140" t="s">
        <v>76</v>
      </c>
      <c r="K3140" t="n">
        <v>672.89</v>
      </c>
      <c r="L3140" t="s">
        <v>77</v>
      </c>
      <c r="M3140" t="s"/>
      <c r="N3140" t="s">
        <v>1607</v>
      </c>
      <c r="O3140" t="s">
        <v>79</v>
      </c>
      <c r="P3140" t="s">
        <v>4331</v>
      </c>
      <c r="Q3140" t="s"/>
      <c r="R3140" t="s">
        <v>115</v>
      </c>
      <c r="S3140" t="s">
        <v>1968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>
        <f>HYPERLINK("https://hotelmonitor-cachepage.eclerx.com/savepage/tk_15442504549962928_sr_2150.html","info")</f>
        <v/>
      </c>
      <c r="AA3140" t="n">
        <v>-6713348</v>
      </c>
      <c r="AB3140" t="s"/>
      <c r="AC3140" t="s"/>
      <c r="AD3140" t="s">
        <v>87</v>
      </c>
      <c r="AE3140" t="s"/>
      <c r="AF3140" t="s"/>
      <c r="AG3140" t="s"/>
      <c r="AH3140" t="s"/>
      <c r="AI3140" t="s"/>
      <c r="AJ3140" t="s"/>
      <c r="AK3140" t="s">
        <v>88</v>
      </c>
      <c r="AL3140" t="s"/>
      <c r="AM3140" t="s"/>
      <c r="AN3140" t="s">
        <v>88</v>
      </c>
      <c r="AO3140" t="s"/>
      <c r="AP3140" t="n">
        <v>260</v>
      </c>
      <c r="AQ3140" t="s">
        <v>91</v>
      </c>
      <c r="AR3140" t="s">
        <v>92</v>
      </c>
      <c r="AS3140" t="s"/>
      <c r="AT3140" t="s">
        <v>93</v>
      </c>
      <c r="AU3140" t="s"/>
      <c r="AV3140" t="s"/>
      <c r="AW3140" t="s"/>
      <c r="AX3140" t="s"/>
      <c r="AY3140" t="n">
        <v>6713348</v>
      </c>
      <c r="AZ3140" t="s">
        <v>4333</v>
      </c>
      <c r="BA3140" t="s"/>
      <c r="BB3140" t="n">
        <v>568951</v>
      </c>
      <c r="BC3140" t="n">
        <v>98.9115829467773</v>
      </c>
      <c r="BD3140" t="n">
        <v>8.062320709228519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95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4331</v>
      </c>
      <c r="F3141" t="n">
        <v>-1</v>
      </c>
      <c r="G3141" t="s">
        <v>74</v>
      </c>
      <c r="H3141" t="s">
        <v>75</v>
      </c>
      <c r="I3141" t="s"/>
      <c r="J3141" t="s">
        <v>76</v>
      </c>
      <c r="K3141" t="n">
        <v>747.67</v>
      </c>
      <c r="L3141" t="s">
        <v>77</v>
      </c>
      <c r="M3141" t="s"/>
      <c r="N3141" t="s">
        <v>1607</v>
      </c>
      <c r="O3141" t="s">
        <v>79</v>
      </c>
      <c r="P3141" t="s">
        <v>4331</v>
      </c>
      <c r="Q3141" t="s"/>
      <c r="R3141" t="s">
        <v>115</v>
      </c>
      <c r="S3141" t="s">
        <v>4334</v>
      </c>
      <c r="T3141" t="s">
        <v>82</v>
      </c>
      <c r="U3141" t="s">
        <v>83</v>
      </c>
      <c r="V3141" t="s">
        <v>84</v>
      </c>
      <c r="W3141" t="s">
        <v>85</v>
      </c>
      <c r="X3141" t="s"/>
      <c r="Y3141" t="s">
        <v>86</v>
      </c>
      <c r="Z3141">
        <f>HYPERLINK("https://hotelmonitor-cachepage.eclerx.com/savepage/tk_15442504549962928_sr_2150.html","info")</f>
        <v/>
      </c>
      <c r="AA3141" t="n">
        <v>-6713348</v>
      </c>
      <c r="AB3141" t="s"/>
      <c r="AC3141" t="s"/>
      <c r="AD3141" t="s">
        <v>87</v>
      </c>
      <c r="AE3141" t="s"/>
      <c r="AF3141" t="s"/>
      <c r="AG3141" t="s"/>
      <c r="AH3141" t="s"/>
      <c r="AI3141" t="s"/>
      <c r="AJ3141" t="s"/>
      <c r="AK3141" t="s">
        <v>88</v>
      </c>
      <c r="AL3141" t="s"/>
      <c r="AM3141" t="s"/>
      <c r="AN3141" t="s">
        <v>88</v>
      </c>
      <c r="AO3141" t="s"/>
      <c r="AP3141" t="n">
        <v>260</v>
      </c>
      <c r="AQ3141" t="s">
        <v>91</v>
      </c>
      <c r="AR3141" t="s">
        <v>92</v>
      </c>
      <c r="AS3141" t="s"/>
      <c r="AT3141" t="s">
        <v>93</v>
      </c>
      <c r="AU3141" t="s"/>
      <c r="AV3141" t="s"/>
      <c r="AW3141" t="s"/>
      <c r="AX3141" t="s"/>
      <c r="AY3141" t="n">
        <v>6713348</v>
      </c>
      <c r="AZ3141" t="s">
        <v>4333</v>
      </c>
      <c r="BA3141" t="s"/>
      <c r="BB3141" t="n">
        <v>568951</v>
      </c>
      <c r="BC3141" t="n">
        <v>98.9115829467773</v>
      </c>
      <c r="BD3141" t="n">
        <v>8.062320709228519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95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4331</v>
      </c>
      <c r="F3142" t="n">
        <v>-1</v>
      </c>
      <c r="G3142" t="s">
        <v>74</v>
      </c>
      <c r="H3142" t="s">
        <v>75</v>
      </c>
      <c r="I3142" t="s"/>
      <c r="J3142" t="s">
        <v>76</v>
      </c>
      <c r="K3142" t="n">
        <v>760.74</v>
      </c>
      <c r="L3142" t="s">
        <v>77</v>
      </c>
      <c r="M3142" t="s"/>
      <c r="N3142" t="s">
        <v>4335</v>
      </c>
      <c r="O3142" t="s">
        <v>79</v>
      </c>
      <c r="P3142" t="s">
        <v>4331</v>
      </c>
      <c r="Q3142" t="s"/>
      <c r="R3142" t="s">
        <v>115</v>
      </c>
      <c r="S3142" t="s">
        <v>4336</v>
      </c>
      <c r="T3142" t="s">
        <v>82</v>
      </c>
      <c r="U3142" t="s">
        <v>83</v>
      </c>
      <c r="V3142" t="s">
        <v>84</v>
      </c>
      <c r="W3142" t="s">
        <v>85</v>
      </c>
      <c r="X3142" t="s"/>
      <c r="Y3142" t="s">
        <v>86</v>
      </c>
      <c r="Z3142">
        <f>HYPERLINK("https://hotelmonitor-cachepage.eclerx.com/savepage/tk_15442504549962928_sr_2150.html","info")</f>
        <v/>
      </c>
      <c r="AA3142" t="n">
        <v>-6713348</v>
      </c>
      <c r="AB3142" t="s"/>
      <c r="AC3142" t="s"/>
      <c r="AD3142" t="s">
        <v>87</v>
      </c>
      <c r="AE3142" t="s"/>
      <c r="AF3142" t="s"/>
      <c r="AG3142" t="s"/>
      <c r="AH3142" t="s"/>
      <c r="AI3142" t="s"/>
      <c r="AJ3142" t="s"/>
      <c r="AK3142" t="s">
        <v>88</v>
      </c>
      <c r="AL3142" t="s"/>
      <c r="AM3142" t="s"/>
      <c r="AN3142" t="s">
        <v>89</v>
      </c>
      <c r="AO3142" t="s">
        <v>1399</v>
      </c>
      <c r="AP3142" t="n">
        <v>260</v>
      </c>
      <c r="AQ3142" t="s">
        <v>91</v>
      </c>
      <c r="AR3142" t="s">
        <v>71</v>
      </c>
      <c r="AS3142" t="s"/>
      <c r="AT3142" t="s">
        <v>93</v>
      </c>
      <c r="AU3142" t="s"/>
      <c r="AV3142" t="s"/>
      <c r="AW3142" t="s"/>
      <c r="AX3142" t="s"/>
      <c r="AY3142" t="n">
        <v>6713348</v>
      </c>
      <c r="AZ3142" t="s">
        <v>4333</v>
      </c>
      <c r="BA3142" t="s"/>
      <c r="BB3142" t="n">
        <v>568951</v>
      </c>
      <c r="BC3142" t="n">
        <v>98.9115829467773</v>
      </c>
      <c r="BD3142" t="n">
        <v>8.062320709228519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95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4331</v>
      </c>
      <c r="F3143" t="n">
        <v>-1</v>
      </c>
      <c r="G3143" t="s">
        <v>74</v>
      </c>
      <c r="H3143" t="s">
        <v>75</v>
      </c>
      <c r="I3143" t="s"/>
      <c r="J3143" t="s">
        <v>76</v>
      </c>
      <c r="K3143" t="n">
        <v>799.0700000000001</v>
      </c>
      <c r="L3143" t="s">
        <v>77</v>
      </c>
      <c r="M3143" t="s"/>
      <c r="N3143" t="s">
        <v>229</v>
      </c>
      <c r="O3143" t="s">
        <v>79</v>
      </c>
      <c r="P3143" t="s">
        <v>4331</v>
      </c>
      <c r="Q3143" t="s"/>
      <c r="R3143" t="s">
        <v>115</v>
      </c>
      <c r="S3143" t="s">
        <v>1955</v>
      </c>
      <c r="T3143" t="s">
        <v>82</v>
      </c>
      <c r="U3143" t="s">
        <v>83</v>
      </c>
      <c r="V3143" t="s">
        <v>84</v>
      </c>
      <c r="W3143" t="s">
        <v>85</v>
      </c>
      <c r="X3143" t="s"/>
      <c r="Y3143" t="s">
        <v>86</v>
      </c>
      <c r="Z3143">
        <f>HYPERLINK("https://hotelmonitor-cachepage.eclerx.com/savepage/tk_15442504549962928_sr_2150.html","info")</f>
        <v/>
      </c>
      <c r="AA3143" t="n">
        <v>-6713348</v>
      </c>
      <c r="AB3143" t="s"/>
      <c r="AC3143" t="s"/>
      <c r="AD3143" t="s">
        <v>87</v>
      </c>
      <c r="AE3143" t="s"/>
      <c r="AF3143" t="s"/>
      <c r="AG3143" t="s"/>
      <c r="AH3143" t="s"/>
      <c r="AI3143" t="s"/>
      <c r="AJ3143" t="s"/>
      <c r="AK3143" t="s">
        <v>88</v>
      </c>
      <c r="AL3143" t="s"/>
      <c r="AM3143" t="s"/>
      <c r="AN3143" t="s">
        <v>88</v>
      </c>
      <c r="AO3143" t="s"/>
      <c r="AP3143" t="n">
        <v>260</v>
      </c>
      <c r="AQ3143" t="s">
        <v>91</v>
      </c>
      <c r="AR3143" t="s">
        <v>92</v>
      </c>
      <c r="AS3143" t="s"/>
      <c r="AT3143" t="s">
        <v>93</v>
      </c>
      <c r="AU3143" t="s"/>
      <c r="AV3143" t="s"/>
      <c r="AW3143" t="s"/>
      <c r="AX3143" t="s"/>
      <c r="AY3143" t="n">
        <v>6713348</v>
      </c>
      <c r="AZ3143" t="s">
        <v>4333</v>
      </c>
      <c r="BA3143" t="s"/>
      <c r="BB3143" t="n">
        <v>568951</v>
      </c>
      <c r="BC3143" t="n">
        <v>98.9115829467773</v>
      </c>
      <c r="BD3143" t="n">
        <v>8.062320709228519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95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4331</v>
      </c>
      <c r="F3144" t="n">
        <v>-1</v>
      </c>
      <c r="G3144" t="s">
        <v>74</v>
      </c>
      <c r="H3144" t="s">
        <v>75</v>
      </c>
      <c r="I3144" t="s"/>
      <c r="J3144" t="s">
        <v>76</v>
      </c>
      <c r="K3144" t="n">
        <v>887.85</v>
      </c>
      <c r="L3144" t="s">
        <v>77</v>
      </c>
      <c r="M3144" t="s"/>
      <c r="N3144" t="s">
        <v>229</v>
      </c>
      <c r="O3144" t="s">
        <v>79</v>
      </c>
      <c r="P3144" t="s">
        <v>4331</v>
      </c>
      <c r="Q3144" t="s"/>
      <c r="R3144" t="s">
        <v>115</v>
      </c>
      <c r="S3144" t="s">
        <v>1727</v>
      </c>
      <c r="T3144" t="s">
        <v>82</v>
      </c>
      <c r="U3144" t="s">
        <v>83</v>
      </c>
      <c r="V3144" t="s">
        <v>84</v>
      </c>
      <c r="W3144" t="s">
        <v>85</v>
      </c>
      <c r="X3144" t="s"/>
      <c r="Y3144" t="s">
        <v>86</v>
      </c>
      <c r="Z3144">
        <f>HYPERLINK("https://hotelmonitor-cachepage.eclerx.com/savepage/tk_15442504549962928_sr_2150.html","info")</f>
        <v/>
      </c>
      <c r="AA3144" t="n">
        <v>-6713348</v>
      </c>
      <c r="AB3144" t="s"/>
      <c r="AC3144" t="s"/>
      <c r="AD3144" t="s">
        <v>87</v>
      </c>
      <c r="AE3144" t="s"/>
      <c r="AF3144" t="s"/>
      <c r="AG3144" t="s"/>
      <c r="AH3144" t="s"/>
      <c r="AI3144" t="s"/>
      <c r="AJ3144" t="s"/>
      <c r="AK3144" t="s">
        <v>88</v>
      </c>
      <c r="AL3144" t="s"/>
      <c r="AM3144" t="s"/>
      <c r="AN3144" t="s">
        <v>88</v>
      </c>
      <c r="AO3144" t="s"/>
      <c r="AP3144" t="n">
        <v>260</v>
      </c>
      <c r="AQ3144" t="s">
        <v>91</v>
      </c>
      <c r="AR3144" t="s">
        <v>92</v>
      </c>
      <c r="AS3144" t="s"/>
      <c r="AT3144" t="s">
        <v>93</v>
      </c>
      <c r="AU3144" t="s"/>
      <c r="AV3144" t="s"/>
      <c r="AW3144" t="s"/>
      <c r="AX3144" t="s"/>
      <c r="AY3144" t="n">
        <v>6713348</v>
      </c>
      <c r="AZ3144" t="s">
        <v>4333</v>
      </c>
      <c r="BA3144" t="s"/>
      <c r="BB3144" t="n">
        <v>568951</v>
      </c>
      <c r="BC3144" t="n">
        <v>98.9115829467773</v>
      </c>
      <c r="BD3144" t="n">
        <v>8.062320709228519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95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4331</v>
      </c>
      <c r="F3145" t="n">
        <v>-1</v>
      </c>
      <c r="G3145" t="s">
        <v>74</v>
      </c>
      <c r="H3145" t="s">
        <v>75</v>
      </c>
      <c r="I3145" t="s"/>
      <c r="J3145" t="s">
        <v>76</v>
      </c>
      <c r="K3145" t="n">
        <v>1121.49</v>
      </c>
      <c r="L3145" t="s">
        <v>77</v>
      </c>
      <c r="M3145" t="s"/>
      <c r="N3145" t="s">
        <v>685</v>
      </c>
      <c r="O3145" t="s">
        <v>79</v>
      </c>
      <c r="P3145" t="s">
        <v>4331</v>
      </c>
      <c r="Q3145" t="s"/>
      <c r="R3145" t="s">
        <v>115</v>
      </c>
      <c r="S3145" t="s">
        <v>656</v>
      </c>
      <c r="T3145" t="s">
        <v>82</v>
      </c>
      <c r="U3145" t="s">
        <v>83</v>
      </c>
      <c r="V3145" t="s">
        <v>84</v>
      </c>
      <c r="W3145" t="s">
        <v>85</v>
      </c>
      <c r="X3145" t="s"/>
      <c r="Y3145" t="s">
        <v>86</v>
      </c>
      <c r="Z3145">
        <f>HYPERLINK("https://hotelmonitor-cachepage.eclerx.com/savepage/tk_15442504549962928_sr_2150.html","info")</f>
        <v/>
      </c>
      <c r="AA3145" t="n">
        <v>-6713348</v>
      </c>
      <c r="AB3145" t="s"/>
      <c r="AC3145" t="s"/>
      <c r="AD3145" t="s">
        <v>87</v>
      </c>
      <c r="AE3145" t="s"/>
      <c r="AF3145" t="s"/>
      <c r="AG3145" t="s"/>
      <c r="AH3145" t="s"/>
      <c r="AI3145" t="s"/>
      <c r="AJ3145" t="s"/>
      <c r="AK3145" t="s">
        <v>88</v>
      </c>
      <c r="AL3145" t="s"/>
      <c r="AM3145" t="s"/>
      <c r="AN3145" t="s">
        <v>88</v>
      </c>
      <c r="AO3145" t="s"/>
      <c r="AP3145" t="n">
        <v>260</v>
      </c>
      <c r="AQ3145" t="s">
        <v>91</v>
      </c>
      <c r="AR3145" t="s">
        <v>92</v>
      </c>
      <c r="AS3145" t="s"/>
      <c r="AT3145" t="s">
        <v>93</v>
      </c>
      <c r="AU3145" t="s"/>
      <c r="AV3145" t="s"/>
      <c r="AW3145" t="s"/>
      <c r="AX3145" t="s"/>
      <c r="AY3145" t="n">
        <v>6713348</v>
      </c>
      <c r="AZ3145" t="s">
        <v>4333</v>
      </c>
      <c r="BA3145" t="s"/>
      <c r="BB3145" t="n">
        <v>568951</v>
      </c>
      <c r="BC3145" t="n">
        <v>98.9115829467773</v>
      </c>
      <c r="BD3145" t="n">
        <v>8.062320709228519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95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4337</v>
      </c>
      <c r="F3146" t="n">
        <v>-1</v>
      </c>
      <c r="G3146" t="s">
        <v>74</v>
      </c>
      <c r="H3146" t="s">
        <v>75</v>
      </c>
      <c r="I3146" t="s"/>
      <c r="J3146" t="s">
        <v>76</v>
      </c>
      <c r="K3146" t="n">
        <v>7266.22</v>
      </c>
      <c r="L3146" t="s">
        <v>77</v>
      </c>
      <c r="M3146" t="s"/>
      <c r="N3146" t="s">
        <v>4338</v>
      </c>
      <c r="O3146" t="s">
        <v>79</v>
      </c>
      <c r="P3146" t="s">
        <v>4337</v>
      </c>
      <c r="Q3146" t="s"/>
      <c r="R3146" t="s">
        <v>337</v>
      </c>
      <c r="S3146" t="s">
        <v>4339</v>
      </c>
      <c r="T3146" t="s">
        <v>82</v>
      </c>
      <c r="U3146" t="s">
        <v>83</v>
      </c>
      <c r="V3146" t="s">
        <v>84</v>
      </c>
      <c r="W3146" t="s">
        <v>105</v>
      </c>
      <c r="X3146" t="s"/>
      <c r="Y3146" t="s">
        <v>86</v>
      </c>
      <c r="Z3146">
        <f>HYPERLINK("https://hotelmonitor-cachepage.eclerx.com/savepage/tk_15442507820940647_sr_2150.html","info")</f>
        <v/>
      </c>
      <c r="AA3146" t="n">
        <v>-6797762</v>
      </c>
      <c r="AB3146" t="s"/>
      <c r="AC3146" t="s"/>
      <c r="AD3146" t="s">
        <v>87</v>
      </c>
      <c r="AE3146" t="s"/>
      <c r="AF3146" t="s"/>
      <c r="AG3146" t="s"/>
      <c r="AH3146" t="s"/>
      <c r="AI3146" t="s"/>
      <c r="AJ3146" t="s"/>
      <c r="AK3146" t="s">
        <v>88</v>
      </c>
      <c r="AL3146" t="s"/>
      <c r="AM3146" t="s"/>
      <c r="AN3146" t="s">
        <v>88</v>
      </c>
      <c r="AO3146" t="s"/>
      <c r="AP3146" t="n">
        <v>392</v>
      </c>
      <c r="AQ3146" t="s">
        <v>91</v>
      </c>
      <c r="AR3146" t="s">
        <v>92</v>
      </c>
      <c r="AS3146" t="s"/>
      <c r="AT3146" t="s">
        <v>93</v>
      </c>
      <c r="AU3146" t="s"/>
      <c r="AV3146" t="s"/>
      <c r="AW3146" t="s"/>
      <c r="AX3146" t="s"/>
      <c r="AY3146" t="n">
        <v>6797762</v>
      </c>
      <c r="AZ3146" t="s"/>
      <c r="BA3146" t="s"/>
      <c r="BB3146" t="n">
        <v>287332</v>
      </c>
      <c r="BC3146" t="n">
        <v>98.74895800779291</v>
      </c>
      <c r="BD3146" t="n">
        <v>8.17220239704203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95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4337</v>
      </c>
      <c r="F3147" t="n">
        <v>-1</v>
      </c>
      <c r="G3147" t="s">
        <v>74</v>
      </c>
      <c r="H3147" t="s">
        <v>75</v>
      </c>
      <c r="I3147" t="s"/>
      <c r="J3147" t="s">
        <v>76</v>
      </c>
      <c r="K3147" t="n">
        <v>8087.61</v>
      </c>
      <c r="L3147" t="s">
        <v>77</v>
      </c>
      <c r="M3147" t="s"/>
      <c r="N3147" t="s">
        <v>4338</v>
      </c>
      <c r="O3147" t="s">
        <v>79</v>
      </c>
      <c r="P3147" t="s">
        <v>4337</v>
      </c>
      <c r="Q3147" t="s"/>
      <c r="R3147" t="s">
        <v>337</v>
      </c>
      <c r="S3147" t="s">
        <v>4340</v>
      </c>
      <c r="T3147" t="s">
        <v>82</v>
      </c>
      <c r="U3147" t="s">
        <v>83</v>
      </c>
      <c r="V3147" t="s">
        <v>84</v>
      </c>
      <c r="W3147" t="s">
        <v>105</v>
      </c>
      <c r="X3147" t="s"/>
      <c r="Y3147" t="s">
        <v>86</v>
      </c>
      <c r="Z3147">
        <f>HYPERLINK("https://hotelmonitor-cachepage.eclerx.com/savepage/tk_15442507820940647_sr_2150.html","info")</f>
        <v/>
      </c>
      <c r="AA3147" t="n">
        <v>-6797762</v>
      </c>
      <c r="AB3147" t="s"/>
      <c r="AC3147" t="s"/>
      <c r="AD3147" t="s">
        <v>87</v>
      </c>
      <c r="AE3147" t="s"/>
      <c r="AF3147" t="s"/>
      <c r="AG3147" t="s"/>
      <c r="AH3147" t="s"/>
      <c r="AI3147" t="s"/>
      <c r="AJ3147" t="s"/>
      <c r="AK3147" t="s">
        <v>88</v>
      </c>
      <c r="AL3147" t="s"/>
      <c r="AM3147" t="s"/>
      <c r="AN3147" t="s">
        <v>88</v>
      </c>
      <c r="AO3147" t="s"/>
      <c r="AP3147" t="n">
        <v>392</v>
      </c>
      <c r="AQ3147" t="s">
        <v>91</v>
      </c>
      <c r="AR3147" t="s">
        <v>92</v>
      </c>
      <c r="AS3147" t="s"/>
      <c r="AT3147" t="s">
        <v>93</v>
      </c>
      <c r="AU3147" t="s"/>
      <c r="AV3147" t="s"/>
      <c r="AW3147" t="s"/>
      <c r="AX3147" t="s"/>
      <c r="AY3147" t="n">
        <v>6797762</v>
      </c>
      <c r="AZ3147" t="s"/>
      <c r="BA3147" t="s"/>
      <c r="BB3147" t="n">
        <v>287332</v>
      </c>
      <c r="BC3147" t="n">
        <v>98.74895800779291</v>
      </c>
      <c r="BD3147" t="n">
        <v>8.17220239704203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95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4337</v>
      </c>
      <c r="F3148" t="n">
        <v>-1</v>
      </c>
      <c r="G3148" t="s">
        <v>74</v>
      </c>
      <c r="H3148" t="s">
        <v>75</v>
      </c>
      <c r="I3148" t="s"/>
      <c r="J3148" t="s">
        <v>76</v>
      </c>
      <c r="K3148" t="n">
        <v>8593.09</v>
      </c>
      <c r="L3148" t="s">
        <v>77</v>
      </c>
      <c r="M3148" t="s"/>
      <c r="N3148" t="s">
        <v>4338</v>
      </c>
      <c r="O3148" t="s">
        <v>79</v>
      </c>
      <c r="P3148" t="s">
        <v>4337</v>
      </c>
      <c r="Q3148" t="s"/>
      <c r="R3148" t="s">
        <v>337</v>
      </c>
      <c r="S3148" t="s">
        <v>4341</v>
      </c>
      <c r="T3148" t="s">
        <v>82</v>
      </c>
      <c r="U3148" t="s">
        <v>83</v>
      </c>
      <c r="V3148" t="s">
        <v>84</v>
      </c>
      <c r="W3148" t="s">
        <v>416</v>
      </c>
      <c r="X3148" t="s"/>
      <c r="Y3148" t="s">
        <v>86</v>
      </c>
      <c r="Z3148">
        <f>HYPERLINK("https://hotelmonitor-cachepage.eclerx.com/savepage/tk_15442507820940647_sr_2150.html","info")</f>
        <v/>
      </c>
      <c r="AA3148" t="n">
        <v>-6797762</v>
      </c>
      <c r="AB3148" t="s"/>
      <c r="AC3148" t="s"/>
      <c r="AD3148" t="s">
        <v>87</v>
      </c>
      <c r="AE3148" t="s"/>
      <c r="AF3148" t="s"/>
      <c r="AG3148" t="s"/>
      <c r="AH3148" t="s"/>
      <c r="AI3148" t="s"/>
      <c r="AJ3148" t="s"/>
      <c r="AK3148" t="s">
        <v>88</v>
      </c>
      <c r="AL3148" t="s"/>
      <c r="AM3148" t="s"/>
      <c r="AN3148" t="s">
        <v>88</v>
      </c>
      <c r="AO3148" t="s"/>
      <c r="AP3148" t="n">
        <v>392</v>
      </c>
      <c r="AQ3148" t="s">
        <v>91</v>
      </c>
      <c r="AR3148" t="s">
        <v>92</v>
      </c>
      <c r="AS3148" t="s"/>
      <c r="AT3148" t="s">
        <v>93</v>
      </c>
      <c r="AU3148" t="s"/>
      <c r="AV3148" t="s"/>
      <c r="AW3148" t="s"/>
      <c r="AX3148" t="s"/>
      <c r="AY3148" t="n">
        <v>6797762</v>
      </c>
      <c r="AZ3148" t="s"/>
      <c r="BA3148" t="s"/>
      <c r="BB3148" t="n">
        <v>287332</v>
      </c>
      <c r="BC3148" t="n">
        <v>98.74895800779291</v>
      </c>
      <c r="BD3148" t="n">
        <v>8.17220239704203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95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4337</v>
      </c>
      <c r="F3149" t="n">
        <v>-1</v>
      </c>
      <c r="G3149" t="s">
        <v>74</v>
      </c>
      <c r="H3149" t="s">
        <v>75</v>
      </c>
      <c r="I3149" t="s"/>
      <c r="J3149" t="s">
        <v>76</v>
      </c>
      <c r="K3149" t="n">
        <v>12826.46</v>
      </c>
      <c r="L3149" t="s">
        <v>77</v>
      </c>
      <c r="M3149" t="s"/>
      <c r="N3149" t="s">
        <v>4342</v>
      </c>
      <c r="O3149" t="s">
        <v>79</v>
      </c>
      <c r="P3149" t="s">
        <v>4337</v>
      </c>
      <c r="Q3149" t="s"/>
      <c r="R3149" t="s">
        <v>337</v>
      </c>
      <c r="S3149" t="s">
        <v>4343</v>
      </c>
      <c r="T3149" t="s">
        <v>82</v>
      </c>
      <c r="U3149" t="s">
        <v>83</v>
      </c>
      <c r="V3149" t="s">
        <v>84</v>
      </c>
      <c r="W3149" t="s">
        <v>105</v>
      </c>
      <c r="X3149" t="s"/>
      <c r="Y3149" t="s">
        <v>86</v>
      </c>
      <c r="Z3149">
        <f>HYPERLINK("https://hotelmonitor-cachepage.eclerx.com/savepage/tk_15442507820940647_sr_2150.html","info")</f>
        <v/>
      </c>
      <c r="AA3149" t="n">
        <v>-6797762</v>
      </c>
      <c r="AB3149" t="s"/>
      <c r="AC3149" t="s"/>
      <c r="AD3149" t="s">
        <v>87</v>
      </c>
      <c r="AE3149" t="s"/>
      <c r="AF3149" t="s"/>
      <c r="AG3149" t="s"/>
      <c r="AH3149" t="s"/>
      <c r="AI3149" t="s"/>
      <c r="AJ3149" t="s"/>
      <c r="AK3149" t="s">
        <v>88</v>
      </c>
      <c r="AL3149" t="s"/>
      <c r="AM3149" t="s"/>
      <c r="AN3149" t="s">
        <v>88</v>
      </c>
      <c r="AO3149" t="s"/>
      <c r="AP3149" t="n">
        <v>392</v>
      </c>
      <c r="AQ3149" t="s">
        <v>91</v>
      </c>
      <c r="AR3149" t="s">
        <v>92</v>
      </c>
      <c r="AS3149" t="s"/>
      <c r="AT3149" t="s">
        <v>93</v>
      </c>
      <c r="AU3149" t="s"/>
      <c r="AV3149" t="s"/>
      <c r="AW3149" t="s"/>
      <c r="AX3149" t="s"/>
      <c r="AY3149" t="n">
        <v>6797762</v>
      </c>
      <c r="AZ3149" t="s"/>
      <c r="BA3149" t="s"/>
      <c r="BB3149" t="n">
        <v>287332</v>
      </c>
      <c r="BC3149" t="n">
        <v>98.74895800779291</v>
      </c>
      <c r="BD3149" t="n">
        <v>8.17220239704203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95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4337</v>
      </c>
      <c r="F3150" t="n">
        <v>-1</v>
      </c>
      <c r="G3150" t="s">
        <v>74</v>
      </c>
      <c r="H3150" t="s">
        <v>75</v>
      </c>
      <c r="I3150" t="s"/>
      <c r="J3150" t="s">
        <v>76</v>
      </c>
      <c r="K3150" t="n">
        <v>14469.25</v>
      </c>
      <c r="L3150" t="s">
        <v>77</v>
      </c>
      <c r="M3150" t="s"/>
      <c r="N3150" t="s">
        <v>4342</v>
      </c>
      <c r="O3150" t="s">
        <v>79</v>
      </c>
      <c r="P3150" t="s">
        <v>4337</v>
      </c>
      <c r="Q3150" t="s"/>
      <c r="R3150" t="s">
        <v>337</v>
      </c>
      <c r="S3150" t="s">
        <v>4344</v>
      </c>
      <c r="T3150" t="s">
        <v>82</v>
      </c>
      <c r="U3150" t="s">
        <v>83</v>
      </c>
      <c r="V3150" t="s">
        <v>84</v>
      </c>
      <c r="W3150" t="s">
        <v>105</v>
      </c>
      <c r="X3150" t="s"/>
      <c r="Y3150" t="s">
        <v>86</v>
      </c>
      <c r="Z3150">
        <f>HYPERLINK("https://hotelmonitor-cachepage.eclerx.com/savepage/tk_15442507820940647_sr_2150.html","info")</f>
        <v/>
      </c>
      <c r="AA3150" t="n">
        <v>-6797762</v>
      </c>
      <c r="AB3150" t="s"/>
      <c r="AC3150" t="s"/>
      <c r="AD3150" t="s">
        <v>87</v>
      </c>
      <c r="AE3150" t="s"/>
      <c r="AF3150" t="s"/>
      <c r="AG3150" t="s"/>
      <c r="AH3150" t="s"/>
      <c r="AI3150" t="s"/>
      <c r="AJ3150" t="s"/>
      <c r="AK3150" t="s">
        <v>88</v>
      </c>
      <c r="AL3150" t="s"/>
      <c r="AM3150" t="s"/>
      <c r="AN3150" t="s">
        <v>88</v>
      </c>
      <c r="AO3150" t="s"/>
      <c r="AP3150" t="n">
        <v>392</v>
      </c>
      <c r="AQ3150" t="s">
        <v>91</v>
      </c>
      <c r="AR3150" t="s">
        <v>92</v>
      </c>
      <c r="AS3150" t="s"/>
      <c r="AT3150" t="s">
        <v>93</v>
      </c>
      <c r="AU3150" t="s"/>
      <c r="AV3150" t="s"/>
      <c r="AW3150" t="s"/>
      <c r="AX3150" t="s"/>
      <c r="AY3150" t="n">
        <v>6797762</v>
      </c>
      <c r="AZ3150" t="s"/>
      <c r="BA3150" t="s"/>
      <c r="BB3150" t="n">
        <v>287332</v>
      </c>
      <c r="BC3150" t="n">
        <v>98.74895800779291</v>
      </c>
      <c r="BD3150" t="n">
        <v>8.17220239704203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95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4337</v>
      </c>
      <c r="F3151" t="n">
        <v>-1</v>
      </c>
      <c r="G3151" t="s">
        <v>74</v>
      </c>
      <c r="H3151" t="s">
        <v>75</v>
      </c>
      <c r="I3151" t="s"/>
      <c r="J3151" t="s">
        <v>76</v>
      </c>
      <c r="K3151" t="n">
        <v>15480.2</v>
      </c>
      <c r="L3151" t="s">
        <v>77</v>
      </c>
      <c r="M3151" t="s"/>
      <c r="N3151" t="s">
        <v>4342</v>
      </c>
      <c r="O3151" t="s">
        <v>79</v>
      </c>
      <c r="P3151" t="s">
        <v>4337</v>
      </c>
      <c r="Q3151" t="s"/>
      <c r="R3151" t="s">
        <v>337</v>
      </c>
      <c r="S3151" t="s">
        <v>4345</v>
      </c>
      <c r="T3151" t="s">
        <v>82</v>
      </c>
      <c r="U3151" t="s">
        <v>83</v>
      </c>
      <c r="V3151" t="s">
        <v>84</v>
      </c>
      <c r="W3151" t="s">
        <v>416</v>
      </c>
      <c r="X3151" t="s"/>
      <c r="Y3151" t="s">
        <v>86</v>
      </c>
      <c r="Z3151">
        <f>HYPERLINK("https://hotelmonitor-cachepage.eclerx.com/savepage/tk_15442507820940647_sr_2150.html","info")</f>
        <v/>
      </c>
      <c r="AA3151" t="n">
        <v>-6797762</v>
      </c>
      <c r="AB3151" t="s"/>
      <c r="AC3151" t="s"/>
      <c r="AD3151" t="s">
        <v>87</v>
      </c>
      <c r="AE3151" t="s"/>
      <c r="AF3151" t="s"/>
      <c r="AG3151" t="s"/>
      <c r="AH3151" t="s"/>
      <c r="AI3151" t="s"/>
      <c r="AJ3151" t="s"/>
      <c r="AK3151" t="s">
        <v>88</v>
      </c>
      <c r="AL3151" t="s"/>
      <c r="AM3151" t="s"/>
      <c r="AN3151" t="s">
        <v>88</v>
      </c>
      <c r="AO3151" t="s"/>
      <c r="AP3151" t="n">
        <v>392</v>
      </c>
      <c r="AQ3151" t="s">
        <v>91</v>
      </c>
      <c r="AR3151" t="s">
        <v>92</v>
      </c>
      <c r="AS3151" t="s"/>
      <c r="AT3151" t="s">
        <v>93</v>
      </c>
      <c r="AU3151" t="s"/>
      <c r="AV3151" t="s"/>
      <c r="AW3151" t="s"/>
      <c r="AX3151" t="s"/>
      <c r="AY3151" t="n">
        <v>6797762</v>
      </c>
      <c r="AZ3151" t="s"/>
      <c r="BA3151" t="s"/>
      <c r="BB3151" t="n">
        <v>287332</v>
      </c>
      <c r="BC3151" t="n">
        <v>98.74895800779291</v>
      </c>
      <c r="BD3151" t="n">
        <v>8.17220239704203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95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4337</v>
      </c>
      <c r="F3152" t="n">
        <v>-1</v>
      </c>
      <c r="G3152" t="s">
        <v>74</v>
      </c>
      <c r="H3152" t="s">
        <v>75</v>
      </c>
      <c r="I3152" t="s"/>
      <c r="J3152" t="s">
        <v>76</v>
      </c>
      <c r="K3152" t="n">
        <v>15543.39</v>
      </c>
      <c r="L3152" t="s">
        <v>77</v>
      </c>
      <c r="M3152" t="s"/>
      <c r="N3152" t="s">
        <v>4346</v>
      </c>
      <c r="O3152" t="s">
        <v>79</v>
      </c>
      <c r="P3152" t="s">
        <v>4337</v>
      </c>
      <c r="Q3152" t="s"/>
      <c r="R3152" t="s">
        <v>337</v>
      </c>
      <c r="S3152" t="s">
        <v>4347</v>
      </c>
      <c r="T3152" t="s">
        <v>82</v>
      </c>
      <c r="U3152" t="s">
        <v>83</v>
      </c>
      <c r="V3152" t="s">
        <v>84</v>
      </c>
      <c r="W3152" t="s">
        <v>105</v>
      </c>
      <c r="X3152" t="s"/>
      <c r="Y3152" t="s">
        <v>86</v>
      </c>
      <c r="Z3152">
        <f>HYPERLINK("https://hotelmonitor-cachepage.eclerx.com/savepage/tk_15442507820940647_sr_2150.html","info")</f>
        <v/>
      </c>
      <c r="AA3152" t="n">
        <v>-6797762</v>
      </c>
      <c r="AB3152" t="s"/>
      <c r="AC3152" t="s"/>
      <c r="AD3152" t="s">
        <v>87</v>
      </c>
      <c r="AE3152" t="s"/>
      <c r="AF3152" t="s"/>
      <c r="AG3152" t="s"/>
      <c r="AH3152" t="s"/>
      <c r="AI3152" t="s"/>
      <c r="AJ3152" t="s"/>
      <c r="AK3152" t="s">
        <v>88</v>
      </c>
      <c r="AL3152" t="s"/>
      <c r="AM3152" t="s"/>
      <c r="AN3152" t="s">
        <v>88</v>
      </c>
      <c r="AO3152" t="s"/>
      <c r="AP3152" t="n">
        <v>392</v>
      </c>
      <c r="AQ3152" t="s">
        <v>91</v>
      </c>
      <c r="AR3152" t="s">
        <v>92</v>
      </c>
      <c r="AS3152" t="s"/>
      <c r="AT3152" t="s">
        <v>93</v>
      </c>
      <c r="AU3152" t="s"/>
      <c r="AV3152" t="s"/>
      <c r="AW3152" t="s"/>
      <c r="AX3152" t="s"/>
      <c r="AY3152" t="n">
        <v>6797762</v>
      </c>
      <c r="AZ3152" t="s"/>
      <c r="BA3152" t="s"/>
      <c r="BB3152" t="n">
        <v>287332</v>
      </c>
      <c r="BC3152" t="n">
        <v>98.74895800779291</v>
      </c>
      <c r="BD3152" t="n">
        <v>8.17220239704203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95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4337</v>
      </c>
      <c r="F3153" t="n">
        <v>-1</v>
      </c>
      <c r="G3153" t="s">
        <v>74</v>
      </c>
      <c r="H3153" t="s">
        <v>75</v>
      </c>
      <c r="I3153" t="s"/>
      <c r="J3153" t="s">
        <v>76</v>
      </c>
      <c r="K3153" t="n">
        <v>19350.26</v>
      </c>
      <c r="L3153" t="s">
        <v>77</v>
      </c>
      <c r="M3153" t="s"/>
      <c r="N3153" t="s">
        <v>4346</v>
      </c>
      <c r="O3153" t="s">
        <v>79</v>
      </c>
      <c r="P3153" t="s">
        <v>4337</v>
      </c>
      <c r="Q3153" t="s"/>
      <c r="R3153" t="s">
        <v>337</v>
      </c>
      <c r="S3153" t="s">
        <v>4348</v>
      </c>
      <c r="T3153" t="s">
        <v>82</v>
      </c>
      <c r="U3153" t="s">
        <v>83</v>
      </c>
      <c r="V3153" t="s">
        <v>84</v>
      </c>
      <c r="W3153" t="s">
        <v>105</v>
      </c>
      <c r="X3153" t="s"/>
      <c r="Y3153" t="s">
        <v>86</v>
      </c>
      <c r="Z3153">
        <f>HYPERLINK("https://hotelmonitor-cachepage.eclerx.com/savepage/tk_15442507820940647_sr_2150.html","info")</f>
        <v/>
      </c>
      <c r="AA3153" t="n">
        <v>-6797762</v>
      </c>
      <c r="AB3153" t="s"/>
      <c r="AC3153" t="s"/>
      <c r="AD3153" t="s">
        <v>87</v>
      </c>
      <c r="AE3153" t="s"/>
      <c r="AF3153" t="s"/>
      <c r="AG3153" t="s"/>
      <c r="AH3153" t="s"/>
      <c r="AI3153" t="s"/>
      <c r="AJ3153" t="s"/>
      <c r="AK3153" t="s">
        <v>88</v>
      </c>
      <c r="AL3153" t="s"/>
      <c r="AM3153" t="s"/>
      <c r="AN3153" t="s">
        <v>88</v>
      </c>
      <c r="AO3153" t="s"/>
      <c r="AP3153" t="n">
        <v>392</v>
      </c>
      <c r="AQ3153" t="s">
        <v>91</v>
      </c>
      <c r="AR3153" t="s">
        <v>92</v>
      </c>
      <c r="AS3153" t="s"/>
      <c r="AT3153" t="s">
        <v>93</v>
      </c>
      <c r="AU3153" t="s"/>
      <c r="AV3153" t="s"/>
      <c r="AW3153" t="s"/>
      <c r="AX3153" t="s"/>
      <c r="AY3153" t="n">
        <v>6797762</v>
      </c>
      <c r="AZ3153" t="s"/>
      <c r="BA3153" t="s"/>
      <c r="BB3153" t="n">
        <v>287332</v>
      </c>
      <c r="BC3153" t="n">
        <v>98.74895800779291</v>
      </c>
      <c r="BD3153" t="n">
        <v>8.17220239704203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95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4337</v>
      </c>
      <c r="F3154" t="n">
        <v>-1</v>
      </c>
      <c r="G3154" t="s">
        <v>74</v>
      </c>
      <c r="H3154" t="s">
        <v>75</v>
      </c>
      <c r="I3154" t="s"/>
      <c r="J3154" t="s">
        <v>76</v>
      </c>
      <c r="K3154" t="n">
        <v>19524.01</v>
      </c>
      <c r="L3154" t="s">
        <v>77</v>
      </c>
      <c r="M3154" t="s"/>
      <c r="N3154" t="s">
        <v>4346</v>
      </c>
      <c r="O3154" t="s">
        <v>79</v>
      </c>
      <c r="P3154" t="s">
        <v>4337</v>
      </c>
      <c r="Q3154" t="s"/>
      <c r="R3154" t="s">
        <v>337</v>
      </c>
      <c r="S3154" t="s">
        <v>4349</v>
      </c>
      <c r="T3154" t="s">
        <v>82</v>
      </c>
      <c r="U3154" t="s">
        <v>83</v>
      </c>
      <c r="V3154" t="s">
        <v>84</v>
      </c>
      <c r="W3154" t="s">
        <v>416</v>
      </c>
      <c r="X3154" t="s"/>
      <c r="Y3154" t="s">
        <v>86</v>
      </c>
      <c r="Z3154">
        <f>HYPERLINK("https://hotelmonitor-cachepage.eclerx.com/savepage/tk_15442507820940647_sr_2150.html","info")</f>
        <v/>
      </c>
      <c r="AA3154" t="n">
        <v>-6797762</v>
      </c>
      <c r="AB3154" t="s"/>
      <c r="AC3154" t="s"/>
      <c r="AD3154" t="s">
        <v>87</v>
      </c>
      <c r="AE3154" t="s"/>
      <c r="AF3154" t="s"/>
      <c r="AG3154" t="s"/>
      <c r="AH3154" t="s"/>
      <c r="AI3154" t="s"/>
      <c r="AJ3154" t="s"/>
      <c r="AK3154" t="s">
        <v>88</v>
      </c>
      <c r="AL3154" t="s"/>
      <c r="AM3154" t="s"/>
      <c r="AN3154" t="s">
        <v>88</v>
      </c>
      <c r="AO3154" t="s"/>
      <c r="AP3154" t="n">
        <v>392</v>
      </c>
      <c r="AQ3154" t="s">
        <v>91</v>
      </c>
      <c r="AR3154" t="s">
        <v>92</v>
      </c>
      <c r="AS3154" t="s"/>
      <c r="AT3154" t="s">
        <v>93</v>
      </c>
      <c r="AU3154" t="s"/>
      <c r="AV3154" t="s"/>
      <c r="AW3154" t="s"/>
      <c r="AX3154" t="s"/>
      <c r="AY3154" t="n">
        <v>6797762</v>
      </c>
      <c r="AZ3154" t="s"/>
      <c r="BA3154" t="s"/>
      <c r="BB3154" t="n">
        <v>287332</v>
      </c>
      <c r="BC3154" t="n">
        <v>98.74895800779291</v>
      </c>
      <c r="BD3154" t="n">
        <v>8.17220239704203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95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4350</v>
      </c>
      <c r="F3155" t="n">
        <v>-1</v>
      </c>
      <c r="G3155" t="s">
        <v>74</v>
      </c>
      <c r="H3155" t="s">
        <v>75</v>
      </c>
      <c r="I3155" t="s"/>
      <c r="J3155" t="s">
        <v>76</v>
      </c>
      <c r="K3155" t="n">
        <v>5358.79</v>
      </c>
      <c r="L3155" t="s">
        <v>77</v>
      </c>
      <c r="M3155" t="s"/>
      <c r="N3155" t="s">
        <v>4351</v>
      </c>
      <c r="O3155" t="s">
        <v>79</v>
      </c>
      <c r="P3155" t="s">
        <v>4350</v>
      </c>
      <c r="Q3155" t="s"/>
      <c r="R3155" t="s">
        <v>168</v>
      </c>
      <c r="S3155" t="s">
        <v>4352</v>
      </c>
      <c r="T3155" t="s">
        <v>82</v>
      </c>
      <c r="U3155" t="s">
        <v>83</v>
      </c>
      <c r="V3155" t="s">
        <v>84</v>
      </c>
      <c r="W3155" t="s">
        <v>105</v>
      </c>
      <c r="X3155" t="s"/>
      <c r="Y3155" t="s">
        <v>86</v>
      </c>
      <c r="Z3155">
        <f>HYPERLINK("https://hotelmonitor-cachepage.eclerx.com/savepage/tk_15442507236816232_sr_2150.html","info")</f>
        <v/>
      </c>
      <c r="AA3155" t="n">
        <v>-2995046</v>
      </c>
      <c r="AB3155" t="s"/>
      <c r="AC3155" t="s"/>
      <c r="AD3155" t="s">
        <v>87</v>
      </c>
      <c r="AE3155" t="s"/>
      <c r="AF3155" t="s"/>
      <c r="AG3155" t="s"/>
      <c r="AH3155" t="s"/>
      <c r="AI3155" t="s"/>
      <c r="AJ3155" t="s"/>
      <c r="AK3155" t="s">
        <v>88</v>
      </c>
      <c r="AL3155" t="s"/>
      <c r="AM3155" t="s"/>
      <c r="AN3155" t="s">
        <v>89</v>
      </c>
      <c r="AO3155" t="s">
        <v>4353</v>
      </c>
      <c r="AP3155" t="n">
        <v>365</v>
      </c>
      <c r="AQ3155" t="s">
        <v>91</v>
      </c>
      <c r="AR3155" t="s">
        <v>71</v>
      </c>
      <c r="AS3155" t="s"/>
      <c r="AT3155" t="s">
        <v>93</v>
      </c>
      <c r="AU3155" t="s"/>
      <c r="AV3155" t="s"/>
      <c r="AW3155" t="s"/>
      <c r="AX3155" t="s"/>
      <c r="AY3155" t="n">
        <v>2995046</v>
      </c>
      <c r="AZ3155" t="s">
        <v>4354</v>
      </c>
      <c r="BA3155" t="s"/>
      <c r="BB3155" t="n">
        <v>567400</v>
      </c>
      <c r="BC3155" t="n">
        <v>98.8078165054321</v>
      </c>
      <c r="BD3155" t="n">
        <v>8.05510793089638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95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4350</v>
      </c>
      <c r="F3156" t="n">
        <v>-1</v>
      </c>
      <c r="G3156" t="s">
        <v>74</v>
      </c>
      <c r="H3156" t="s">
        <v>75</v>
      </c>
      <c r="I3156" t="s"/>
      <c r="J3156" t="s">
        <v>76</v>
      </c>
      <c r="K3156" t="n">
        <v>10774.41</v>
      </c>
      <c r="L3156" t="s">
        <v>77</v>
      </c>
      <c r="M3156" t="s"/>
      <c r="N3156" t="s">
        <v>4351</v>
      </c>
      <c r="O3156" t="s">
        <v>79</v>
      </c>
      <c r="P3156" t="s">
        <v>4350</v>
      </c>
      <c r="Q3156" t="s"/>
      <c r="R3156" t="s">
        <v>168</v>
      </c>
      <c r="S3156" t="s">
        <v>4355</v>
      </c>
      <c r="T3156" t="s">
        <v>82</v>
      </c>
      <c r="U3156" t="s">
        <v>83</v>
      </c>
      <c r="V3156" t="s">
        <v>84</v>
      </c>
      <c r="W3156" t="s">
        <v>105</v>
      </c>
      <c r="X3156" t="s"/>
      <c r="Y3156" t="s">
        <v>86</v>
      </c>
      <c r="Z3156">
        <f>HYPERLINK("https://hotelmonitor-cachepage.eclerx.com/savepage/tk_15442507236816232_sr_2150.html","info")</f>
        <v/>
      </c>
      <c r="AA3156" t="n">
        <v>-2995046</v>
      </c>
      <c r="AB3156" t="s"/>
      <c r="AC3156" t="s"/>
      <c r="AD3156" t="s">
        <v>87</v>
      </c>
      <c r="AE3156" t="s"/>
      <c r="AF3156" t="s"/>
      <c r="AG3156" t="s"/>
      <c r="AH3156" t="s"/>
      <c r="AI3156" t="s"/>
      <c r="AJ3156" t="s"/>
      <c r="AK3156" t="s">
        <v>88</v>
      </c>
      <c r="AL3156" t="s"/>
      <c r="AM3156" t="s"/>
      <c r="AN3156" t="s">
        <v>89</v>
      </c>
      <c r="AO3156" t="s">
        <v>940</v>
      </c>
      <c r="AP3156" t="n">
        <v>365</v>
      </c>
      <c r="AQ3156" t="s">
        <v>91</v>
      </c>
      <c r="AR3156" t="s">
        <v>71</v>
      </c>
      <c r="AS3156" t="s"/>
      <c r="AT3156" t="s">
        <v>93</v>
      </c>
      <c r="AU3156" t="s"/>
      <c r="AV3156" t="s"/>
      <c r="AW3156" t="s"/>
      <c r="AX3156" t="s"/>
      <c r="AY3156" t="n">
        <v>2995046</v>
      </c>
      <c r="AZ3156" t="s">
        <v>4354</v>
      </c>
      <c r="BA3156" t="s"/>
      <c r="BB3156" t="n">
        <v>567400</v>
      </c>
      <c r="BC3156" t="n">
        <v>98.8078165054321</v>
      </c>
      <c r="BD3156" t="n">
        <v>8.05510793089638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95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4350</v>
      </c>
      <c r="F3157" t="n">
        <v>-1</v>
      </c>
      <c r="G3157" t="s">
        <v>74</v>
      </c>
      <c r="H3157" t="s">
        <v>75</v>
      </c>
      <c r="I3157" t="s"/>
      <c r="J3157" t="s">
        <v>76</v>
      </c>
      <c r="K3157" t="n">
        <v>10786.4</v>
      </c>
      <c r="L3157" t="s">
        <v>77</v>
      </c>
      <c r="M3157" t="s"/>
      <c r="N3157" t="s">
        <v>4351</v>
      </c>
      <c r="O3157" t="s">
        <v>79</v>
      </c>
      <c r="P3157" t="s">
        <v>4350</v>
      </c>
      <c r="Q3157" t="s"/>
      <c r="R3157" t="s">
        <v>168</v>
      </c>
      <c r="S3157" t="s">
        <v>4356</v>
      </c>
      <c r="T3157" t="s">
        <v>82</v>
      </c>
      <c r="U3157" t="s">
        <v>83</v>
      </c>
      <c r="V3157" t="s">
        <v>84</v>
      </c>
      <c r="W3157" t="s">
        <v>105</v>
      </c>
      <c r="X3157" t="s"/>
      <c r="Y3157" t="s">
        <v>86</v>
      </c>
      <c r="Z3157">
        <f>HYPERLINK("https://hotelmonitor-cachepage.eclerx.com/savepage/tk_15442507236816232_sr_2150.html","info")</f>
        <v/>
      </c>
      <c r="AA3157" t="n">
        <v>-2995046</v>
      </c>
      <c r="AB3157" t="s"/>
      <c r="AC3157" t="s"/>
      <c r="AD3157" t="s">
        <v>87</v>
      </c>
      <c r="AE3157" t="s"/>
      <c r="AF3157" t="s"/>
      <c r="AG3157" t="s"/>
      <c r="AH3157" t="s"/>
      <c r="AI3157" t="s"/>
      <c r="AJ3157" t="s"/>
      <c r="AK3157" t="s">
        <v>88</v>
      </c>
      <c r="AL3157" t="s"/>
      <c r="AM3157" t="s"/>
      <c r="AN3157" t="s">
        <v>89</v>
      </c>
      <c r="AO3157" t="s">
        <v>940</v>
      </c>
      <c r="AP3157" t="n">
        <v>365</v>
      </c>
      <c r="AQ3157" t="s">
        <v>91</v>
      </c>
      <c r="AR3157" t="s">
        <v>71</v>
      </c>
      <c r="AS3157" t="s"/>
      <c r="AT3157" t="s">
        <v>93</v>
      </c>
      <c r="AU3157" t="s"/>
      <c r="AV3157" t="s"/>
      <c r="AW3157" t="s"/>
      <c r="AX3157" t="s"/>
      <c r="AY3157" t="n">
        <v>2995046</v>
      </c>
      <c r="AZ3157" t="s">
        <v>4354</v>
      </c>
      <c r="BA3157" t="s"/>
      <c r="BB3157" t="n">
        <v>567400</v>
      </c>
      <c r="BC3157" t="n">
        <v>98.8078165054321</v>
      </c>
      <c r="BD3157" t="n">
        <v>8.05510793089638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95</v>
      </c>
    </row>
    <row r="3158" spans="1:70">
      <c r="A3158" t="s">
        <v>145</v>
      </c>
      <c r="B3158" t="s">
        <v>71</v>
      </c>
      <c r="C3158" t="s">
        <v>72</v>
      </c>
      <c r="D3158" t="n">
        <v>2</v>
      </c>
      <c r="E3158" t="s">
        <v>3351</v>
      </c>
      <c r="F3158" t="n">
        <v>-1</v>
      </c>
      <c r="G3158" t="s">
        <v>74</v>
      </c>
      <c r="H3158" t="s">
        <v>75</v>
      </c>
      <c r="I3158" t="s"/>
      <c r="J3158" t="s">
        <v>76</v>
      </c>
      <c r="K3158" t="n">
        <v>467.29</v>
      </c>
      <c r="L3158" t="s">
        <v>77</v>
      </c>
      <c r="M3158" t="s"/>
      <c r="N3158" t="s">
        <v>1751</v>
      </c>
      <c r="O3158" t="s">
        <v>79</v>
      </c>
      <c r="P3158" t="s">
        <v>3351</v>
      </c>
      <c r="Q3158" t="s"/>
      <c r="R3158" t="s">
        <v>354</v>
      </c>
      <c r="S3158" t="s">
        <v>3352</v>
      </c>
      <c r="T3158" t="s">
        <v>82</v>
      </c>
      <c r="U3158" t="s">
        <v>83</v>
      </c>
      <c r="V3158" t="s">
        <v>84</v>
      </c>
      <c r="W3158" t="s">
        <v>85</v>
      </c>
      <c r="X3158" t="s"/>
      <c r="Y3158" t="s">
        <v>86</v>
      </c>
      <c r="Z3158">
        <f>HYPERLINK("https://hotelmonitor-cachepage.eclerx.com/savepage/tk_15442514610342536_sr_2150.html","info")</f>
        <v/>
      </c>
      <c r="AA3158" t="n">
        <v>-6783532</v>
      </c>
      <c r="AB3158" t="s"/>
      <c r="AC3158" t="s"/>
      <c r="AD3158" t="s">
        <v>87</v>
      </c>
      <c r="AE3158" t="s"/>
      <c r="AF3158" t="s"/>
      <c r="AG3158" t="s"/>
      <c r="AH3158" t="s"/>
      <c r="AI3158" t="s"/>
      <c r="AJ3158" t="s"/>
      <c r="AK3158" t="s">
        <v>88</v>
      </c>
      <c r="AL3158" t="s"/>
      <c r="AM3158" t="s"/>
      <c r="AN3158" t="s">
        <v>88</v>
      </c>
      <c r="AO3158" t="s"/>
      <c r="AP3158" t="n">
        <v>529</v>
      </c>
      <c r="AQ3158" t="s">
        <v>91</v>
      </c>
      <c r="AR3158" t="s">
        <v>92</v>
      </c>
      <c r="AS3158" t="s"/>
      <c r="AT3158" t="s">
        <v>93</v>
      </c>
      <c r="AU3158" t="s"/>
      <c r="AV3158" t="s"/>
      <c r="AW3158" t="s"/>
      <c r="AX3158" t="s"/>
      <c r="AY3158" t="n">
        <v>6783532</v>
      </c>
      <c r="AZ3158" t="s">
        <v>3353</v>
      </c>
      <c r="BA3158" t="s"/>
      <c r="BB3158" t="n">
        <v>3880001</v>
      </c>
      <c r="BC3158" t="n">
        <v>98.97758</v>
      </c>
      <c r="BD3158" t="n">
        <v>7.799673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119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4357</v>
      </c>
      <c r="F3159" t="n">
        <v>-1</v>
      </c>
      <c r="G3159" t="s">
        <v>74</v>
      </c>
      <c r="H3159" t="s">
        <v>75</v>
      </c>
      <c r="I3159" t="s"/>
      <c r="J3159" t="s">
        <v>76</v>
      </c>
      <c r="K3159" t="n">
        <v>1383.11</v>
      </c>
      <c r="L3159" t="s">
        <v>77</v>
      </c>
      <c r="M3159" t="s"/>
      <c r="N3159" t="s">
        <v>1556</v>
      </c>
      <c r="O3159" t="s">
        <v>79</v>
      </c>
      <c r="P3159" t="s">
        <v>4357</v>
      </c>
      <c r="Q3159" t="s"/>
      <c r="R3159" t="s">
        <v>80</v>
      </c>
      <c r="S3159" t="s">
        <v>4358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>
        <f>HYPERLINK("https://hotelmonitor-cachepage.eclerx.com/savepage/tk_15442506788681345_sr_2150.html","info")</f>
        <v/>
      </c>
      <c r="AA3159" t="n">
        <v>-3551163</v>
      </c>
      <c r="AB3159" t="s"/>
      <c r="AC3159" t="s"/>
      <c r="AD3159" t="s">
        <v>87</v>
      </c>
      <c r="AE3159" t="s"/>
      <c r="AF3159" t="s"/>
      <c r="AG3159" t="s"/>
      <c r="AH3159" t="s"/>
      <c r="AI3159" t="s"/>
      <c r="AJ3159" t="s"/>
      <c r="AK3159" t="s">
        <v>88</v>
      </c>
      <c r="AL3159" t="s"/>
      <c r="AM3159" t="s"/>
      <c r="AN3159" t="s">
        <v>89</v>
      </c>
      <c r="AO3159" t="s">
        <v>4359</v>
      </c>
      <c r="AP3159" t="n">
        <v>354</v>
      </c>
      <c r="AQ3159" t="s">
        <v>91</v>
      </c>
      <c r="AR3159" t="s">
        <v>71</v>
      </c>
      <c r="AS3159" t="s"/>
      <c r="AT3159" t="s">
        <v>93</v>
      </c>
      <c r="AU3159" t="s"/>
      <c r="AV3159" t="s"/>
      <c r="AW3159" t="s"/>
      <c r="AX3159" t="s"/>
      <c r="AY3159" t="n">
        <v>3551163</v>
      </c>
      <c r="AZ3159" t="s">
        <v>4360</v>
      </c>
      <c r="BA3159" t="s"/>
      <c r="BB3159" t="n">
        <v>2092249</v>
      </c>
      <c r="BC3159" t="n">
        <v>98.85923445224761</v>
      </c>
      <c r="BD3159" t="n">
        <v>8.06160914409676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95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4357</v>
      </c>
      <c r="F3160" t="n">
        <v>-1</v>
      </c>
      <c r="G3160" t="s">
        <v>74</v>
      </c>
      <c r="H3160" t="s">
        <v>75</v>
      </c>
      <c r="I3160" t="s"/>
      <c r="J3160" t="s">
        <v>76</v>
      </c>
      <c r="K3160" t="n">
        <v>1552.55</v>
      </c>
      <c r="L3160" t="s">
        <v>77</v>
      </c>
      <c r="M3160" t="s"/>
      <c r="N3160" t="s">
        <v>1556</v>
      </c>
      <c r="O3160" t="s">
        <v>79</v>
      </c>
      <c r="P3160" t="s">
        <v>4357</v>
      </c>
      <c r="Q3160" t="s"/>
      <c r="R3160" t="s">
        <v>80</v>
      </c>
      <c r="S3160" t="s">
        <v>4361</v>
      </c>
      <c r="T3160" t="s">
        <v>82</v>
      </c>
      <c r="U3160" t="s">
        <v>83</v>
      </c>
      <c r="V3160" t="s">
        <v>84</v>
      </c>
      <c r="W3160" t="s">
        <v>105</v>
      </c>
      <c r="X3160" t="s"/>
      <c r="Y3160" t="s">
        <v>86</v>
      </c>
      <c r="Z3160">
        <f>HYPERLINK("https://hotelmonitor-cachepage.eclerx.com/savepage/tk_15442506788681345_sr_2150.html","info")</f>
        <v/>
      </c>
      <c r="AA3160" t="n">
        <v>-3551163</v>
      </c>
      <c r="AB3160" t="s"/>
      <c r="AC3160" t="s"/>
      <c r="AD3160" t="s">
        <v>87</v>
      </c>
      <c r="AE3160" t="s"/>
      <c r="AF3160" t="s"/>
      <c r="AG3160" t="s"/>
      <c r="AH3160" t="s"/>
      <c r="AI3160" t="s"/>
      <c r="AJ3160" t="s"/>
      <c r="AK3160" t="s">
        <v>88</v>
      </c>
      <c r="AL3160" t="s"/>
      <c r="AM3160" t="s"/>
      <c r="AN3160" t="s">
        <v>89</v>
      </c>
      <c r="AO3160" t="s">
        <v>4362</v>
      </c>
      <c r="AP3160" t="n">
        <v>354</v>
      </c>
      <c r="AQ3160" t="s">
        <v>91</v>
      </c>
      <c r="AR3160" t="s">
        <v>71</v>
      </c>
      <c r="AS3160" t="s"/>
      <c r="AT3160" t="s">
        <v>93</v>
      </c>
      <c r="AU3160" t="s"/>
      <c r="AV3160" t="s"/>
      <c r="AW3160" t="s"/>
      <c r="AX3160" t="s"/>
      <c r="AY3160" t="n">
        <v>3551163</v>
      </c>
      <c r="AZ3160" t="s">
        <v>4360</v>
      </c>
      <c r="BA3160" t="s"/>
      <c r="BB3160" t="n">
        <v>2092249</v>
      </c>
      <c r="BC3160" t="n">
        <v>98.85923445224761</v>
      </c>
      <c r="BD3160" t="n">
        <v>8.06160914409676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95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4357</v>
      </c>
      <c r="F3161" t="n">
        <v>-1</v>
      </c>
      <c r="G3161" t="s">
        <v>74</v>
      </c>
      <c r="H3161" t="s">
        <v>75</v>
      </c>
      <c r="I3161" t="s"/>
      <c r="J3161" t="s">
        <v>76</v>
      </c>
      <c r="K3161" t="n">
        <v>1691.67</v>
      </c>
      <c r="L3161" t="s">
        <v>77</v>
      </c>
      <c r="M3161" t="s"/>
      <c r="N3161" t="s">
        <v>1671</v>
      </c>
      <c r="O3161" t="s">
        <v>79</v>
      </c>
      <c r="P3161" t="s">
        <v>4357</v>
      </c>
      <c r="Q3161" t="s"/>
      <c r="R3161" t="s">
        <v>80</v>
      </c>
      <c r="S3161" t="s">
        <v>4363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>
        <f>HYPERLINK("https://hotelmonitor-cachepage.eclerx.com/savepage/tk_15442506788681345_sr_2150.html","info")</f>
        <v/>
      </c>
      <c r="AA3161" t="n">
        <v>-3551163</v>
      </c>
      <c r="AB3161" t="s"/>
      <c r="AC3161" t="s"/>
      <c r="AD3161" t="s">
        <v>87</v>
      </c>
      <c r="AE3161" t="s"/>
      <c r="AF3161" t="s"/>
      <c r="AG3161" t="s"/>
      <c r="AH3161" t="s"/>
      <c r="AI3161" t="s"/>
      <c r="AJ3161" t="s"/>
      <c r="AK3161" t="s">
        <v>88</v>
      </c>
      <c r="AL3161" t="s"/>
      <c r="AM3161" t="s"/>
      <c r="AN3161" t="s">
        <v>88</v>
      </c>
      <c r="AO3161" t="s"/>
      <c r="AP3161" t="n">
        <v>354</v>
      </c>
      <c r="AQ3161" t="s">
        <v>91</v>
      </c>
      <c r="AR3161" t="s">
        <v>92</v>
      </c>
      <c r="AS3161" t="s"/>
      <c r="AT3161" t="s">
        <v>93</v>
      </c>
      <c r="AU3161" t="s"/>
      <c r="AV3161" t="s"/>
      <c r="AW3161" t="s"/>
      <c r="AX3161" t="s"/>
      <c r="AY3161" t="n">
        <v>3551163</v>
      </c>
      <c r="AZ3161" t="s">
        <v>4360</v>
      </c>
      <c r="BA3161" t="s"/>
      <c r="BB3161" t="n">
        <v>2092249</v>
      </c>
      <c r="BC3161" t="n">
        <v>98.85923445224761</v>
      </c>
      <c r="BD3161" t="n">
        <v>8.06160914409676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95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4357</v>
      </c>
      <c r="F3162" t="n">
        <v>-1</v>
      </c>
      <c r="G3162" t="s">
        <v>74</v>
      </c>
      <c r="H3162" t="s">
        <v>75</v>
      </c>
      <c r="I3162" t="s"/>
      <c r="J3162" t="s">
        <v>76</v>
      </c>
      <c r="K3162" t="n">
        <v>1866.67</v>
      </c>
      <c r="L3162" t="s">
        <v>77</v>
      </c>
      <c r="M3162" t="s"/>
      <c r="N3162" t="s">
        <v>1671</v>
      </c>
      <c r="O3162" t="s">
        <v>79</v>
      </c>
      <c r="P3162" t="s">
        <v>4357</v>
      </c>
      <c r="Q3162" t="s"/>
      <c r="R3162" t="s">
        <v>80</v>
      </c>
      <c r="S3162" t="s">
        <v>4364</v>
      </c>
      <c r="T3162" t="s">
        <v>82</v>
      </c>
      <c r="U3162" t="s">
        <v>83</v>
      </c>
      <c r="V3162" t="s">
        <v>84</v>
      </c>
      <c r="W3162" t="s">
        <v>105</v>
      </c>
      <c r="X3162" t="s"/>
      <c r="Y3162" t="s">
        <v>86</v>
      </c>
      <c r="Z3162">
        <f>HYPERLINK("https://hotelmonitor-cachepage.eclerx.com/savepage/tk_15442506788681345_sr_2150.html","info")</f>
        <v/>
      </c>
      <c r="AA3162" t="n">
        <v>-3551163</v>
      </c>
      <c r="AB3162" t="s"/>
      <c r="AC3162" t="s"/>
      <c r="AD3162" t="s">
        <v>87</v>
      </c>
      <c r="AE3162" t="s"/>
      <c r="AF3162" t="s"/>
      <c r="AG3162" t="s"/>
      <c r="AH3162" t="s"/>
      <c r="AI3162" t="s"/>
      <c r="AJ3162" t="s"/>
      <c r="AK3162" t="s">
        <v>88</v>
      </c>
      <c r="AL3162" t="s"/>
      <c r="AM3162" t="s"/>
      <c r="AN3162" t="s">
        <v>88</v>
      </c>
      <c r="AO3162" t="s"/>
      <c r="AP3162" t="n">
        <v>354</v>
      </c>
      <c r="AQ3162" t="s">
        <v>91</v>
      </c>
      <c r="AR3162" t="s">
        <v>92</v>
      </c>
      <c r="AS3162" t="s"/>
      <c r="AT3162" t="s">
        <v>93</v>
      </c>
      <c r="AU3162" t="s"/>
      <c r="AV3162" t="s"/>
      <c r="AW3162" t="s"/>
      <c r="AX3162" t="s"/>
      <c r="AY3162" t="n">
        <v>3551163</v>
      </c>
      <c r="AZ3162" t="s">
        <v>4360</v>
      </c>
      <c r="BA3162" t="s"/>
      <c r="BB3162" t="n">
        <v>2092249</v>
      </c>
      <c r="BC3162" t="n">
        <v>98.85923445224761</v>
      </c>
      <c r="BD3162" t="n">
        <v>8.06160914409676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95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4357</v>
      </c>
      <c r="F3163" t="n">
        <v>-1</v>
      </c>
      <c r="G3163" t="s">
        <v>74</v>
      </c>
      <c r="H3163" t="s">
        <v>75</v>
      </c>
      <c r="I3163" t="s"/>
      <c r="J3163" t="s">
        <v>76</v>
      </c>
      <c r="K3163" t="n">
        <v>2158.33</v>
      </c>
      <c r="L3163" t="s">
        <v>77</v>
      </c>
      <c r="M3163" t="s"/>
      <c r="N3163" t="s">
        <v>4365</v>
      </c>
      <c r="O3163" t="s">
        <v>79</v>
      </c>
      <c r="P3163" t="s">
        <v>4357</v>
      </c>
      <c r="Q3163" t="s"/>
      <c r="R3163" t="s">
        <v>80</v>
      </c>
      <c r="S3163" t="s">
        <v>4366</v>
      </c>
      <c r="T3163" t="s">
        <v>82</v>
      </c>
      <c r="U3163" t="s">
        <v>83</v>
      </c>
      <c r="V3163" t="s">
        <v>84</v>
      </c>
      <c r="W3163" t="s">
        <v>85</v>
      </c>
      <c r="X3163" t="s"/>
      <c r="Y3163" t="s">
        <v>86</v>
      </c>
      <c r="Z3163">
        <f>HYPERLINK("https://hotelmonitor-cachepage.eclerx.com/savepage/tk_15442506788681345_sr_2150.html","info")</f>
        <v/>
      </c>
      <c r="AA3163" t="n">
        <v>-3551163</v>
      </c>
      <c r="AB3163" t="s"/>
      <c r="AC3163" t="s"/>
      <c r="AD3163" t="s">
        <v>87</v>
      </c>
      <c r="AE3163" t="s"/>
      <c r="AF3163" t="s"/>
      <c r="AG3163" t="s"/>
      <c r="AH3163" t="s"/>
      <c r="AI3163" t="s"/>
      <c r="AJ3163" t="s"/>
      <c r="AK3163" t="s">
        <v>88</v>
      </c>
      <c r="AL3163" t="s"/>
      <c r="AM3163" t="s"/>
      <c r="AN3163" t="s">
        <v>88</v>
      </c>
      <c r="AO3163" t="s"/>
      <c r="AP3163" t="n">
        <v>354</v>
      </c>
      <c r="AQ3163" t="s">
        <v>91</v>
      </c>
      <c r="AR3163" t="s">
        <v>92</v>
      </c>
      <c r="AS3163" t="s"/>
      <c r="AT3163" t="s">
        <v>93</v>
      </c>
      <c r="AU3163" t="s"/>
      <c r="AV3163" t="s"/>
      <c r="AW3163" t="s"/>
      <c r="AX3163" t="s"/>
      <c r="AY3163" t="n">
        <v>3551163</v>
      </c>
      <c r="AZ3163" t="s">
        <v>4360</v>
      </c>
      <c r="BA3163" t="s"/>
      <c r="BB3163" t="n">
        <v>2092249</v>
      </c>
      <c r="BC3163" t="n">
        <v>98.85923445224761</v>
      </c>
      <c r="BD3163" t="n">
        <v>8.06160914409676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95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4357</v>
      </c>
      <c r="F3164" t="n">
        <v>-1</v>
      </c>
      <c r="G3164" t="s">
        <v>74</v>
      </c>
      <c r="H3164" t="s">
        <v>75</v>
      </c>
      <c r="I3164" t="s"/>
      <c r="J3164" t="s">
        <v>76</v>
      </c>
      <c r="K3164" t="n">
        <v>2741.67</v>
      </c>
      <c r="L3164" t="s">
        <v>77</v>
      </c>
      <c r="M3164" t="s"/>
      <c r="N3164" t="s">
        <v>4365</v>
      </c>
      <c r="O3164" t="s">
        <v>79</v>
      </c>
      <c r="P3164" t="s">
        <v>4357</v>
      </c>
      <c r="Q3164" t="s"/>
      <c r="R3164" t="s">
        <v>80</v>
      </c>
      <c r="S3164" t="s">
        <v>4367</v>
      </c>
      <c r="T3164" t="s">
        <v>82</v>
      </c>
      <c r="U3164" t="s">
        <v>83</v>
      </c>
      <c r="V3164" t="s">
        <v>84</v>
      </c>
      <c r="W3164" t="s">
        <v>105</v>
      </c>
      <c r="X3164" t="s"/>
      <c r="Y3164" t="s">
        <v>86</v>
      </c>
      <c r="Z3164">
        <f>HYPERLINK("https://hotelmonitor-cachepage.eclerx.com/savepage/tk_15442506788681345_sr_2150.html","info")</f>
        <v/>
      </c>
      <c r="AA3164" t="n">
        <v>-3551163</v>
      </c>
      <c r="AB3164" t="s"/>
      <c r="AC3164" t="s"/>
      <c r="AD3164" t="s">
        <v>87</v>
      </c>
      <c r="AE3164" t="s"/>
      <c r="AF3164" t="s"/>
      <c r="AG3164" t="s"/>
      <c r="AH3164" t="s"/>
      <c r="AI3164" t="s"/>
      <c r="AJ3164" t="s"/>
      <c r="AK3164" t="s">
        <v>88</v>
      </c>
      <c r="AL3164" t="s"/>
      <c r="AM3164" t="s"/>
      <c r="AN3164" t="s">
        <v>88</v>
      </c>
      <c r="AO3164" t="s"/>
      <c r="AP3164" t="n">
        <v>354</v>
      </c>
      <c r="AQ3164" t="s">
        <v>91</v>
      </c>
      <c r="AR3164" t="s">
        <v>92</v>
      </c>
      <c r="AS3164" t="s"/>
      <c r="AT3164" t="s">
        <v>93</v>
      </c>
      <c r="AU3164" t="s"/>
      <c r="AV3164" t="s"/>
      <c r="AW3164" t="s"/>
      <c r="AX3164" t="s"/>
      <c r="AY3164" t="n">
        <v>3551163</v>
      </c>
      <c r="AZ3164" t="s">
        <v>4360</v>
      </c>
      <c r="BA3164" t="s"/>
      <c r="BB3164" t="n">
        <v>2092249</v>
      </c>
      <c r="BC3164" t="n">
        <v>98.85923445224761</v>
      </c>
      <c r="BD3164" t="n">
        <v>8.06160914409676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95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4368</v>
      </c>
      <c r="F3165" t="n">
        <v>-1</v>
      </c>
      <c r="G3165" t="s">
        <v>74</v>
      </c>
      <c r="H3165" t="s">
        <v>75</v>
      </c>
      <c r="I3165" t="s"/>
      <c r="J3165" t="s">
        <v>76</v>
      </c>
      <c r="K3165" t="n">
        <v>1474.31</v>
      </c>
      <c r="L3165" t="s">
        <v>77</v>
      </c>
      <c r="M3165" t="s"/>
      <c r="N3165" t="s">
        <v>699</v>
      </c>
      <c r="O3165" t="s">
        <v>79</v>
      </c>
      <c r="P3165" t="s">
        <v>4368</v>
      </c>
      <c r="Q3165" t="s"/>
      <c r="R3165" t="s">
        <v>359</v>
      </c>
      <c r="S3165" t="s">
        <v>4369</v>
      </c>
      <c r="T3165" t="s">
        <v>82</v>
      </c>
      <c r="U3165" t="s">
        <v>83</v>
      </c>
      <c r="V3165" t="s">
        <v>84</v>
      </c>
      <c r="W3165" t="s">
        <v>105</v>
      </c>
      <c r="X3165" t="s"/>
      <c r="Y3165" t="s">
        <v>86</v>
      </c>
      <c r="Z3165">
        <f>HYPERLINK("https://hotelmonitor-cachepage.eclerx.com/savepage/tk_15442504968807702_sr_2150.html","info")</f>
        <v/>
      </c>
      <c r="AA3165" t="n">
        <v>-3791652</v>
      </c>
      <c r="AB3165" t="s"/>
      <c r="AC3165" t="s"/>
      <c r="AD3165" t="s">
        <v>87</v>
      </c>
      <c r="AE3165" t="s"/>
      <c r="AF3165" t="s"/>
      <c r="AG3165" t="s"/>
      <c r="AH3165" t="s"/>
      <c r="AI3165" t="s"/>
      <c r="AJ3165" t="s"/>
      <c r="AK3165" t="s">
        <v>88</v>
      </c>
      <c r="AL3165" t="s"/>
      <c r="AM3165" t="s"/>
      <c r="AN3165" t="s">
        <v>88</v>
      </c>
      <c r="AO3165" t="s"/>
      <c r="AP3165" t="n">
        <v>277</v>
      </c>
      <c r="AQ3165" t="s">
        <v>91</v>
      </c>
      <c r="AR3165" t="s">
        <v>92</v>
      </c>
      <c r="AS3165" t="s"/>
      <c r="AT3165" t="s">
        <v>93</v>
      </c>
      <c r="AU3165" t="s"/>
      <c r="AV3165" t="s"/>
      <c r="AW3165" t="s"/>
      <c r="AX3165" t="s"/>
      <c r="AY3165" t="n">
        <v>3791652</v>
      </c>
      <c r="AZ3165" t="s">
        <v>4370</v>
      </c>
      <c r="BA3165" t="s"/>
      <c r="BB3165" t="n">
        <v>1275308</v>
      </c>
      <c r="BC3165" t="n">
        <v>98.80670499696861</v>
      </c>
      <c r="BD3165" t="n">
        <v>8.05048265787727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95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1730</v>
      </c>
      <c r="F3166" t="n">
        <v>3613109</v>
      </c>
      <c r="G3166" t="s">
        <v>74</v>
      </c>
      <c r="H3166" t="s">
        <v>75</v>
      </c>
      <c r="I3166" t="s"/>
      <c r="J3166" t="s">
        <v>76</v>
      </c>
      <c r="K3166" t="n">
        <v>2188.98</v>
      </c>
      <c r="L3166" t="s">
        <v>77</v>
      </c>
      <c r="M3166" t="s"/>
      <c r="N3166" t="s">
        <v>248</v>
      </c>
      <c r="O3166" t="s">
        <v>79</v>
      </c>
      <c r="P3166" t="s">
        <v>1730</v>
      </c>
      <c r="Q3166" t="s"/>
      <c r="R3166" t="s">
        <v>148</v>
      </c>
      <c r="S3166" t="s">
        <v>1731</v>
      </c>
      <c r="T3166" t="s">
        <v>82</v>
      </c>
      <c r="U3166" t="s">
        <v>83</v>
      </c>
      <c r="V3166" t="s">
        <v>84</v>
      </c>
      <c r="W3166" t="s">
        <v>105</v>
      </c>
      <c r="X3166" t="s"/>
      <c r="Y3166" t="s">
        <v>86</v>
      </c>
      <c r="Z3166">
        <f>HYPERLINK("https://hotelmonitor-cachepage.eclerx.com/savepage/tk_1544250273774892_sr_2150.html","info")</f>
        <v/>
      </c>
      <c r="AA3166" t="n">
        <v>441874</v>
      </c>
      <c r="AB3166" t="s"/>
      <c r="AC3166" t="s"/>
      <c r="AD3166" t="s">
        <v>87</v>
      </c>
      <c r="AE3166" t="s"/>
      <c r="AF3166" t="s"/>
      <c r="AG3166" t="s"/>
      <c r="AH3166" t="s"/>
      <c r="AI3166" t="s"/>
      <c r="AJ3166" t="s"/>
      <c r="AK3166" t="s">
        <v>88</v>
      </c>
      <c r="AL3166" t="s"/>
      <c r="AM3166" t="s"/>
      <c r="AN3166" t="s">
        <v>89</v>
      </c>
      <c r="AO3166" t="s">
        <v>1732</v>
      </c>
      <c r="AP3166" t="n">
        <v>196</v>
      </c>
      <c r="AQ3166" t="s">
        <v>91</v>
      </c>
      <c r="AR3166" t="s">
        <v>71</v>
      </c>
      <c r="AS3166" t="s"/>
      <c r="AT3166" t="s">
        <v>93</v>
      </c>
      <c r="AU3166" t="s"/>
      <c r="AV3166" t="s"/>
      <c r="AW3166" t="s"/>
      <c r="AX3166" t="s"/>
      <c r="AY3166" t="n">
        <v>2061612</v>
      </c>
      <c r="AZ3166" t="s">
        <v>1733</v>
      </c>
      <c r="BA3166" t="s"/>
      <c r="BB3166" t="n">
        <v>774294</v>
      </c>
      <c r="BC3166" t="n">
        <v>98.9145684242249</v>
      </c>
      <c r="BD3166" t="n">
        <v>8.047697668730001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95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1730</v>
      </c>
      <c r="F3167" t="n">
        <v>3613109</v>
      </c>
      <c r="G3167" t="s">
        <v>74</v>
      </c>
      <c r="H3167" t="s">
        <v>75</v>
      </c>
      <c r="I3167" t="s"/>
      <c r="J3167" t="s">
        <v>76</v>
      </c>
      <c r="K3167" t="n">
        <v>2188.98</v>
      </c>
      <c r="L3167" t="s">
        <v>77</v>
      </c>
      <c r="M3167" t="s"/>
      <c r="N3167" t="s">
        <v>248</v>
      </c>
      <c r="O3167" t="s">
        <v>79</v>
      </c>
      <c r="P3167" t="s">
        <v>1730</v>
      </c>
      <c r="Q3167" t="s"/>
      <c r="R3167" t="s">
        <v>148</v>
      </c>
      <c r="S3167" t="s">
        <v>1731</v>
      </c>
      <c r="T3167" t="s">
        <v>82</v>
      </c>
      <c r="U3167" t="s">
        <v>83</v>
      </c>
      <c r="V3167" t="s">
        <v>84</v>
      </c>
      <c r="W3167" t="s">
        <v>105</v>
      </c>
      <c r="X3167" t="s"/>
      <c r="Y3167" t="s">
        <v>86</v>
      </c>
      <c r="Z3167">
        <f>HYPERLINK("https://hotelmonitor-cachepage.eclerx.com/savepage/tk_1544250273774892_sr_2150.html","info")</f>
        <v/>
      </c>
      <c r="AA3167" t="n">
        <v>441874</v>
      </c>
      <c r="AB3167" t="s"/>
      <c r="AC3167" t="s"/>
      <c r="AD3167" t="s">
        <v>87</v>
      </c>
      <c r="AE3167" t="s"/>
      <c r="AF3167" t="s"/>
      <c r="AG3167" t="s"/>
      <c r="AH3167" t="s"/>
      <c r="AI3167" t="s"/>
      <c r="AJ3167" t="s"/>
      <c r="AK3167" t="s">
        <v>88</v>
      </c>
      <c r="AL3167" t="s"/>
      <c r="AM3167" t="s"/>
      <c r="AN3167" t="s">
        <v>89</v>
      </c>
      <c r="AO3167" t="s">
        <v>1732</v>
      </c>
      <c r="AP3167" t="n">
        <v>196</v>
      </c>
      <c r="AQ3167" t="s">
        <v>91</v>
      </c>
      <c r="AR3167" t="s">
        <v>261</v>
      </c>
      <c r="AS3167" t="s"/>
      <c r="AT3167" t="s">
        <v>93</v>
      </c>
      <c r="AU3167" t="s"/>
      <c r="AV3167" t="s"/>
      <c r="AW3167" t="s"/>
      <c r="AX3167" t="s"/>
      <c r="AY3167" t="n">
        <v>2061612</v>
      </c>
      <c r="AZ3167" t="s">
        <v>1733</v>
      </c>
      <c r="BA3167" t="s"/>
      <c r="BB3167" t="n">
        <v>774294</v>
      </c>
      <c r="BC3167" t="n">
        <v>98.9145684242249</v>
      </c>
      <c r="BD3167" t="n">
        <v>8.047697668730001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95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1730</v>
      </c>
      <c r="F3168" t="n">
        <v>3613109</v>
      </c>
      <c r="G3168" t="s">
        <v>74</v>
      </c>
      <c r="H3168" t="s">
        <v>75</v>
      </c>
      <c r="I3168" t="s"/>
      <c r="J3168" t="s">
        <v>76</v>
      </c>
      <c r="K3168" t="n">
        <v>2211.46</v>
      </c>
      <c r="L3168" t="s">
        <v>77</v>
      </c>
      <c r="M3168" t="s"/>
      <c r="N3168" t="s">
        <v>248</v>
      </c>
      <c r="O3168" t="s">
        <v>79</v>
      </c>
      <c r="P3168" t="s">
        <v>1730</v>
      </c>
      <c r="Q3168" t="s"/>
      <c r="R3168" t="s">
        <v>148</v>
      </c>
      <c r="S3168" t="s">
        <v>1734</v>
      </c>
      <c r="T3168" t="s">
        <v>82</v>
      </c>
      <c r="U3168" t="s">
        <v>83</v>
      </c>
      <c r="V3168" t="s">
        <v>84</v>
      </c>
      <c r="W3168" t="s">
        <v>105</v>
      </c>
      <c r="X3168" t="s"/>
      <c r="Y3168" t="s">
        <v>86</v>
      </c>
      <c r="Z3168">
        <f>HYPERLINK("https://hotelmonitor-cachepage.eclerx.com/savepage/tk_1544250273774892_sr_2150.html","info")</f>
        <v/>
      </c>
      <c r="AA3168" t="n">
        <v>441874</v>
      </c>
      <c r="AB3168" t="s"/>
      <c r="AC3168" t="s"/>
      <c r="AD3168" t="s">
        <v>87</v>
      </c>
      <c r="AE3168" t="s"/>
      <c r="AF3168" t="s"/>
      <c r="AG3168" t="s"/>
      <c r="AH3168" t="s"/>
      <c r="AI3168" t="s"/>
      <c r="AJ3168" t="s"/>
      <c r="AK3168" t="s">
        <v>88</v>
      </c>
      <c r="AL3168" t="s"/>
      <c r="AM3168" t="s"/>
      <c r="AN3168" t="s">
        <v>89</v>
      </c>
      <c r="AO3168" t="s">
        <v>882</v>
      </c>
      <c r="AP3168" t="n">
        <v>196</v>
      </c>
      <c r="AQ3168" t="s">
        <v>91</v>
      </c>
      <c r="AR3168" t="s">
        <v>92</v>
      </c>
      <c r="AS3168" t="s"/>
      <c r="AT3168" t="s">
        <v>93</v>
      </c>
      <c r="AU3168" t="s"/>
      <c r="AV3168" t="s"/>
      <c r="AW3168" t="s"/>
      <c r="AX3168" t="s"/>
      <c r="AY3168" t="n">
        <v>2061612</v>
      </c>
      <c r="AZ3168" t="s">
        <v>1733</v>
      </c>
      <c r="BA3168" t="s"/>
      <c r="BB3168" t="n">
        <v>774294</v>
      </c>
      <c r="BC3168" t="n">
        <v>98.9145684242249</v>
      </c>
      <c r="BD3168" t="n">
        <v>8.047697668730001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95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1730</v>
      </c>
      <c r="F3169" t="n">
        <v>3613109</v>
      </c>
      <c r="G3169" t="s">
        <v>74</v>
      </c>
      <c r="H3169" t="s">
        <v>75</v>
      </c>
      <c r="I3169" t="s"/>
      <c r="J3169" t="s">
        <v>76</v>
      </c>
      <c r="K3169" t="n">
        <v>2527.38</v>
      </c>
      <c r="L3169" t="s">
        <v>77</v>
      </c>
      <c r="M3169" t="s"/>
      <c r="N3169" t="s">
        <v>1735</v>
      </c>
      <c r="O3169" t="s">
        <v>79</v>
      </c>
      <c r="P3169" t="s">
        <v>1730</v>
      </c>
      <c r="Q3169" t="s"/>
      <c r="R3169" t="s">
        <v>148</v>
      </c>
      <c r="S3169" t="s">
        <v>1352</v>
      </c>
      <c r="T3169" t="s">
        <v>82</v>
      </c>
      <c r="U3169" t="s">
        <v>83</v>
      </c>
      <c r="V3169" t="s">
        <v>84</v>
      </c>
      <c r="W3169" t="s">
        <v>105</v>
      </c>
      <c r="X3169" t="s"/>
      <c r="Y3169" t="s">
        <v>86</v>
      </c>
      <c r="Z3169">
        <f>HYPERLINK("https://hotelmonitor-cachepage.eclerx.com/savepage/tk_1544250273774892_sr_2150.html","info")</f>
        <v/>
      </c>
      <c r="AA3169" t="n">
        <v>441874</v>
      </c>
      <c r="AB3169" t="s"/>
      <c r="AC3169" t="s"/>
      <c r="AD3169" t="s">
        <v>87</v>
      </c>
      <c r="AE3169" t="s"/>
      <c r="AF3169" t="s"/>
      <c r="AG3169" t="s"/>
      <c r="AH3169" t="s"/>
      <c r="AI3169" t="s"/>
      <c r="AJ3169" t="s"/>
      <c r="AK3169" t="s">
        <v>88</v>
      </c>
      <c r="AL3169" t="s"/>
      <c r="AM3169" t="s"/>
      <c r="AN3169" t="s">
        <v>89</v>
      </c>
      <c r="AO3169" t="s">
        <v>1736</v>
      </c>
      <c r="AP3169" t="n">
        <v>196</v>
      </c>
      <c r="AQ3169" t="s">
        <v>91</v>
      </c>
      <c r="AR3169" t="s">
        <v>92</v>
      </c>
      <c r="AS3169" t="s"/>
      <c r="AT3169" t="s">
        <v>93</v>
      </c>
      <c r="AU3169" t="s"/>
      <c r="AV3169" t="s"/>
      <c r="AW3169" t="s"/>
      <c r="AX3169" t="s"/>
      <c r="AY3169" t="n">
        <v>2061612</v>
      </c>
      <c r="AZ3169" t="s">
        <v>1733</v>
      </c>
      <c r="BA3169" t="s"/>
      <c r="BB3169" t="n">
        <v>774294</v>
      </c>
      <c r="BC3169" t="n">
        <v>98.9145684242249</v>
      </c>
      <c r="BD3169" t="n">
        <v>8.047697668730001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95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1730</v>
      </c>
      <c r="F3170" t="n">
        <v>3613109</v>
      </c>
      <c r="G3170" t="s">
        <v>74</v>
      </c>
      <c r="H3170" t="s">
        <v>75</v>
      </c>
      <c r="I3170" t="s"/>
      <c r="J3170" t="s">
        <v>76</v>
      </c>
      <c r="K3170" t="n">
        <v>2528.55</v>
      </c>
      <c r="L3170" t="s">
        <v>77</v>
      </c>
      <c r="M3170" t="s"/>
      <c r="N3170" t="s">
        <v>1735</v>
      </c>
      <c r="O3170" t="s">
        <v>79</v>
      </c>
      <c r="P3170" t="s">
        <v>1730</v>
      </c>
      <c r="Q3170" t="s"/>
      <c r="R3170" t="s">
        <v>148</v>
      </c>
      <c r="S3170" t="s">
        <v>1737</v>
      </c>
      <c r="T3170" t="s">
        <v>82</v>
      </c>
      <c r="U3170" t="s">
        <v>83</v>
      </c>
      <c r="V3170" t="s">
        <v>84</v>
      </c>
      <c r="W3170" t="s">
        <v>105</v>
      </c>
      <c r="X3170" t="s"/>
      <c r="Y3170" t="s">
        <v>86</v>
      </c>
      <c r="Z3170">
        <f>HYPERLINK("https://hotelmonitor-cachepage.eclerx.com/savepage/tk_1544250273774892_sr_2150.html","info")</f>
        <v/>
      </c>
      <c r="AA3170" t="n">
        <v>441874</v>
      </c>
      <c r="AB3170" t="s"/>
      <c r="AC3170" t="s"/>
      <c r="AD3170" t="s">
        <v>87</v>
      </c>
      <c r="AE3170" t="s"/>
      <c r="AF3170" t="s"/>
      <c r="AG3170" t="s"/>
      <c r="AH3170" t="s"/>
      <c r="AI3170" t="s"/>
      <c r="AJ3170" t="s"/>
      <c r="AK3170" t="s">
        <v>88</v>
      </c>
      <c r="AL3170" t="s"/>
      <c r="AM3170" t="s"/>
      <c r="AN3170" t="s">
        <v>89</v>
      </c>
      <c r="AO3170" t="s">
        <v>1738</v>
      </c>
      <c r="AP3170" t="n">
        <v>196</v>
      </c>
      <c r="AQ3170" t="s">
        <v>91</v>
      </c>
      <c r="AR3170" t="s">
        <v>71</v>
      </c>
      <c r="AS3170" t="s"/>
      <c r="AT3170" t="s">
        <v>93</v>
      </c>
      <c r="AU3170" t="s"/>
      <c r="AV3170" t="s"/>
      <c r="AW3170" t="s"/>
      <c r="AX3170" t="s"/>
      <c r="AY3170" t="n">
        <v>2061612</v>
      </c>
      <c r="AZ3170" t="s">
        <v>1733</v>
      </c>
      <c r="BA3170" t="s"/>
      <c r="BB3170" t="n">
        <v>774294</v>
      </c>
      <c r="BC3170" t="n">
        <v>98.9145684242249</v>
      </c>
      <c r="BD3170" t="n">
        <v>8.047697668730001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95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1730</v>
      </c>
      <c r="F3171" t="n">
        <v>3613109</v>
      </c>
      <c r="G3171" t="s">
        <v>74</v>
      </c>
      <c r="H3171" t="s">
        <v>75</v>
      </c>
      <c r="I3171" t="s"/>
      <c r="J3171" t="s">
        <v>76</v>
      </c>
      <c r="K3171" t="n">
        <v>2528.55</v>
      </c>
      <c r="L3171" t="s">
        <v>77</v>
      </c>
      <c r="M3171" t="s"/>
      <c r="N3171" t="s">
        <v>1735</v>
      </c>
      <c r="O3171" t="s">
        <v>79</v>
      </c>
      <c r="P3171" t="s">
        <v>1730</v>
      </c>
      <c r="Q3171" t="s"/>
      <c r="R3171" t="s">
        <v>148</v>
      </c>
      <c r="S3171" t="s">
        <v>1737</v>
      </c>
      <c r="T3171" t="s">
        <v>82</v>
      </c>
      <c r="U3171" t="s">
        <v>83</v>
      </c>
      <c r="V3171" t="s">
        <v>84</v>
      </c>
      <c r="W3171" t="s">
        <v>105</v>
      </c>
      <c r="X3171" t="s"/>
      <c r="Y3171" t="s">
        <v>86</v>
      </c>
      <c r="Z3171">
        <f>HYPERLINK("https://hotelmonitor-cachepage.eclerx.com/savepage/tk_1544250273774892_sr_2150.html","info")</f>
        <v/>
      </c>
      <c r="AA3171" t="n">
        <v>441874</v>
      </c>
      <c r="AB3171" t="s"/>
      <c r="AC3171" t="s"/>
      <c r="AD3171" t="s">
        <v>87</v>
      </c>
      <c r="AE3171" t="s"/>
      <c r="AF3171" t="s"/>
      <c r="AG3171" t="s"/>
      <c r="AH3171" t="s"/>
      <c r="AI3171" t="s"/>
      <c r="AJ3171" t="s"/>
      <c r="AK3171" t="s">
        <v>88</v>
      </c>
      <c r="AL3171" t="s"/>
      <c r="AM3171" t="s"/>
      <c r="AN3171" t="s">
        <v>89</v>
      </c>
      <c r="AO3171" t="s">
        <v>1738</v>
      </c>
      <c r="AP3171" t="n">
        <v>196</v>
      </c>
      <c r="AQ3171" t="s">
        <v>91</v>
      </c>
      <c r="AR3171" t="s">
        <v>261</v>
      </c>
      <c r="AS3171" t="s"/>
      <c r="AT3171" t="s">
        <v>93</v>
      </c>
      <c r="AU3171" t="s"/>
      <c r="AV3171" t="s"/>
      <c r="AW3171" t="s"/>
      <c r="AX3171" t="s"/>
      <c r="AY3171" t="n">
        <v>2061612</v>
      </c>
      <c r="AZ3171" t="s">
        <v>1733</v>
      </c>
      <c r="BA3171" t="s"/>
      <c r="BB3171" t="n">
        <v>774294</v>
      </c>
      <c r="BC3171" t="n">
        <v>98.9145684242249</v>
      </c>
      <c r="BD3171" t="n">
        <v>8.047697668730001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95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1730</v>
      </c>
      <c r="F3172" t="n">
        <v>3613109</v>
      </c>
      <c r="G3172" t="s">
        <v>74</v>
      </c>
      <c r="H3172" t="s">
        <v>75</v>
      </c>
      <c r="I3172" t="s"/>
      <c r="J3172" t="s">
        <v>76</v>
      </c>
      <c r="K3172" t="n">
        <v>2765.6</v>
      </c>
      <c r="L3172" t="s">
        <v>77</v>
      </c>
      <c r="M3172" t="s"/>
      <c r="N3172" t="s">
        <v>248</v>
      </c>
      <c r="O3172" t="s">
        <v>79</v>
      </c>
      <c r="P3172" t="s">
        <v>1730</v>
      </c>
      <c r="Q3172" t="s"/>
      <c r="R3172" t="s">
        <v>148</v>
      </c>
      <c r="S3172" t="s">
        <v>1411</v>
      </c>
      <c r="T3172" t="s">
        <v>82</v>
      </c>
      <c r="U3172" t="s">
        <v>83</v>
      </c>
      <c r="V3172" t="s">
        <v>84</v>
      </c>
      <c r="W3172" t="s">
        <v>105</v>
      </c>
      <c r="X3172" t="s"/>
      <c r="Y3172" t="s">
        <v>86</v>
      </c>
      <c r="Z3172">
        <f>HYPERLINK("https://hotelmonitor-cachepage.eclerx.com/savepage/tk_1544250273774892_sr_2150.html","info")</f>
        <v/>
      </c>
      <c r="AA3172" t="n">
        <v>441874</v>
      </c>
      <c r="AB3172" t="s"/>
      <c r="AC3172" t="s"/>
      <c r="AD3172" t="s">
        <v>87</v>
      </c>
      <c r="AE3172" t="s"/>
      <c r="AF3172" t="s"/>
      <c r="AG3172" t="s"/>
      <c r="AH3172" t="s"/>
      <c r="AI3172" t="s"/>
      <c r="AJ3172" t="s"/>
      <c r="AK3172" t="s">
        <v>88</v>
      </c>
      <c r="AL3172" t="s"/>
      <c r="AM3172" t="s"/>
      <c r="AN3172" t="s">
        <v>89</v>
      </c>
      <c r="AO3172" t="s">
        <v>4371</v>
      </c>
      <c r="AP3172" t="n">
        <v>196</v>
      </c>
      <c r="AQ3172" t="s">
        <v>91</v>
      </c>
      <c r="AR3172" t="s">
        <v>71</v>
      </c>
      <c r="AS3172" t="s"/>
      <c r="AT3172" t="s">
        <v>93</v>
      </c>
      <c r="AU3172" t="s"/>
      <c r="AV3172" t="s"/>
      <c r="AW3172" t="s"/>
      <c r="AX3172" t="s"/>
      <c r="AY3172" t="n">
        <v>2061612</v>
      </c>
      <c r="AZ3172" t="s">
        <v>1733</v>
      </c>
      <c r="BA3172" t="s"/>
      <c r="BB3172" t="n">
        <v>774294</v>
      </c>
      <c r="BC3172" t="n">
        <v>98.9145684242249</v>
      </c>
      <c r="BD3172" t="n">
        <v>8.047697668730001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95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1730</v>
      </c>
      <c r="F3173" t="n">
        <v>3613109</v>
      </c>
      <c r="G3173" t="s">
        <v>74</v>
      </c>
      <c r="H3173" t="s">
        <v>75</v>
      </c>
      <c r="I3173" t="s"/>
      <c r="J3173" t="s">
        <v>76</v>
      </c>
      <c r="K3173" t="n">
        <v>2765.6</v>
      </c>
      <c r="L3173" t="s">
        <v>77</v>
      </c>
      <c r="M3173" t="s"/>
      <c r="N3173" t="s">
        <v>248</v>
      </c>
      <c r="O3173" t="s">
        <v>79</v>
      </c>
      <c r="P3173" t="s">
        <v>1730</v>
      </c>
      <c r="Q3173" t="s"/>
      <c r="R3173" t="s">
        <v>148</v>
      </c>
      <c r="S3173" t="s">
        <v>1411</v>
      </c>
      <c r="T3173" t="s">
        <v>82</v>
      </c>
      <c r="U3173" t="s">
        <v>83</v>
      </c>
      <c r="V3173" t="s">
        <v>84</v>
      </c>
      <c r="W3173" t="s">
        <v>105</v>
      </c>
      <c r="X3173" t="s"/>
      <c r="Y3173" t="s">
        <v>86</v>
      </c>
      <c r="Z3173">
        <f>HYPERLINK("https://hotelmonitor-cachepage.eclerx.com/savepage/tk_1544250273774892_sr_2150.html","info")</f>
        <v/>
      </c>
      <c r="AA3173" t="n">
        <v>441874</v>
      </c>
      <c r="AB3173" t="s"/>
      <c r="AC3173" t="s"/>
      <c r="AD3173" t="s">
        <v>87</v>
      </c>
      <c r="AE3173" t="s"/>
      <c r="AF3173" t="s"/>
      <c r="AG3173" t="s"/>
      <c r="AH3173" t="s"/>
      <c r="AI3173" t="s"/>
      <c r="AJ3173" t="s"/>
      <c r="AK3173" t="s">
        <v>88</v>
      </c>
      <c r="AL3173" t="s"/>
      <c r="AM3173" t="s"/>
      <c r="AN3173" t="s">
        <v>89</v>
      </c>
      <c r="AO3173" t="s">
        <v>4371</v>
      </c>
      <c r="AP3173" t="n">
        <v>196</v>
      </c>
      <c r="AQ3173" t="s">
        <v>91</v>
      </c>
      <c r="AR3173" t="s">
        <v>261</v>
      </c>
      <c r="AS3173" t="s"/>
      <c r="AT3173" t="s">
        <v>93</v>
      </c>
      <c r="AU3173" t="s"/>
      <c r="AV3173" t="s"/>
      <c r="AW3173" t="s"/>
      <c r="AX3173" t="s"/>
      <c r="AY3173" t="n">
        <v>2061612</v>
      </c>
      <c r="AZ3173" t="s">
        <v>1733</v>
      </c>
      <c r="BA3173" t="s"/>
      <c r="BB3173" t="n">
        <v>774294</v>
      </c>
      <c r="BC3173" t="n">
        <v>98.9145684242249</v>
      </c>
      <c r="BD3173" t="n">
        <v>8.047697668730001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95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1730</v>
      </c>
      <c r="F3174" t="n">
        <v>3613109</v>
      </c>
      <c r="G3174" t="s">
        <v>74</v>
      </c>
      <c r="H3174" t="s">
        <v>75</v>
      </c>
      <c r="I3174" t="s"/>
      <c r="J3174" t="s">
        <v>76</v>
      </c>
      <c r="K3174" t="n">
        <v>2937.97</v>
      </c>
      <c r="L3174" t="s">
        <v>77</v>
      </c>
      <c r="M3174" t="s"/>
      <c r="N3174" t="s">
        <v>248</v>
      </c>
      <c r="O3174" t="s">
        <v>79</v>
      </c>
      <c r="P3174" t="s">
        <v>1730</v>
      </c>
      <c r="Q3174" t="s"/>
      <c r="R3174" t="s">
        <v>148</v>
      </c>
      <c r="S3174" t="s">
        <v>1368</v>
      </c>
      <c r="T3174" t="s">
        <v>82</v>
      </c>
      <c r="U3174" t="s">
        <v>83</v>
      </c>
      <c r="V3174" t="s">
        <v>84</v>
      </c>
      <c r="W3174" t="s">
        <v>105</v>
      </c>
      <c r="X3174" t="s"/>
      <c r="Y3174" t="s">
        <v>86</v>
      </c>
      <c r="Z3174">
        <f>HYPERLINK("https://hotelmonitor-cachepage.eclerx.com/savepage/tk_1544250273774892_sr_2150.html","info")</f>
        <v/>
      </c>
      <c r="AA3174" t="n">
        <v>441874</v>
      </c>
      <c r="AB3174" t="s"/>
      <c r="AC3174" t="s"/>
      <c r="AD3174" t="s">
        <v>87</v>
      </c>
      <c r="AE3174" t="s"/>
      <c r="AF3174" t="s"/>
      <c r="AG3174" t="s"/>
      <c r="AH3174" t="s"/>
      <c r="AI3174" t="s"/>
      <c r="AJ3174" t="s"/>
      <c r="AK3174" t="s">
        <v>88</v>
      </c>
      <c r="AL3174" t="s"/>
      <c r="AM3174" t="s"/>
      <c r="AN3174" t="s">
        <v>88</v>
      </c>
      <c r="AO3174" t="s"/>
      <c r="AP3174" t="n">
        <v>196</v>
      </c>
      <c r="AQ3174" t="s">
        <v>91</v>
      </c>
      <c r="AR3174" t="s">
        <v>71</v>
      </c>
      <c r="AS3174" t="s"/>
      <c r="AT3174" t="s">
        <v>93</v>
      </c>
      <c r="AU3174" t="s"/>
      <c r="AV3174" t="s"/>
      <c r="AW3174" t="s"/>
      <c r="AX3174" t="s"/>
      <c r="AY3174" t="n">
        <v>2061612</v>
      </c>
      <c r="AZ3174" t="s">
        <v>1733</v>
      </c>
      <c r="BA3174" t="s"/>
      <c r="BB3174" t="n">
        <v>774294</v>
      </c>
      <c r="BC3174" t="n">
        <v>98.9145684242249</v>
      </c>
      <c r="BD3174" t="n">
        <v>8.047697668730001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95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1730</v>
      </c>
      <c r="F3175" t="n">
        <v>3613109</v>
      </c>
      <c r="G3175" t="s">
        <v>74</v>
      </c>
      <c r="H3175" t="s">
        <v>75</v>
      </c>
      <c r="I3175" t="s"/>
      <c r="J3175" t="s">
        <v>76</v>
      </c>
      <c r="K3175" t="n">
        <v>2937.97</v>
      </c>
      <c r="L3175" t="s">
        <v>77</v>
      </c>
      <c r="M3175" t="s"/>
      <c r="N3175" t="s">
        <v>248</v>
      </c>
      <c r="O3175" t="s">
        <v>79</v>
      </c>
      <c r="P3175" t="s">
        <v>1730</v>
      </c>
      <c r="Q3175" t="s"/>
      <c r="R3175" t="s">
        <v>148</v>
      </c>
      <c r="S3175" t="s">
        <v>1368</v>
      </c>
      <c r="T3175" t="s">
        <v>82</v>
      </c>
      <c r="U3175" t="s">
        <v>83</v>
      </c>
      <c r="V3175" t="s">
        <v>84</v>
      </c>
      <c r="W3175" t="s">
        <v>105</v>
      </c>
      <c r="X3175" t="s"/>
      <c r="Y3175" t="s">
        <v>86</v>
      </c>
      <c r="Z3175">
        <f>HYPERLINK("https://hotelmonitor-cachepage.eclerx.com/savepage/tk_1544250273774892_sr_2150.html","info")</f>
        <v/>
      </c>
      <c r="AA3175" t="n">
        <v>441874</v>
      </c>
      <c r="AB3175" t="s"/>
      <c r="AC3175" t="s"/>
      <c r="AD3175" t="s">
        <v>87</v>
      </c>
      <c r="AE3175" t="s"/>
      <c r="AF3175" t="s"/>
      <c r="AG3175" t="s"/>
      <c r="AH3175" t="s"/>
      <c r="AI3175" t="s"/>
      <c r="AJ3175" t="s"/>
      <c r="AK3175" t="s">
        <v>88</v>
      </c>
      <c r="AL3175" t="s"/>
      <c r="AM3175" t="s"/>
      <c r="AN3175" t="s">
        <v>88</v>
      </c>
      <c r="AO3175" t="s"/>
      <c r="AP3175" t="n">
        <v>196</v>
      </c>
      <c r="AQ3175" t="s">
        <v>91</v>
      </c>
      <c r="AR3175" t="s">
        <v>261</v>
      </c>
      <c r="AS3175" t="s"/>
      <c r="AT3175" t="s">
        <v>93</v>
      </c>
      <c r="AU3175" t="s"/>
      <c r="AV3175" t="s"/>
      <c r="AW3175" t="s"/>
      <c r="AX3175" t="s"/>
      <c r="AY3175" t="n">
        <v>2061612</v>
      </c>
      <c r="AZ3175" t="s">
        <v>1733</v>
      </c>
      <c r="BA3175" t="s"/>
      <c r="BB3175" t="n">
        <v>774294</v>
      </c>
      <c r="BC3175" t="n">
        <v>98.9145684242249</v>
      </c>
      <c r="BD3175" t="n">
        <v>8.047697668730001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95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1730</v>
      </c>
      <c r="F3176" t="n">
        <v>3613109</v>
      </c>
      <c r="G3176" t="s">
        <v>74</v>
      </c>
      <c r="H3176" t="s">
        <v>75</v>
      </c>
      <c r="I3176" t="s"/>
      <c r="J3176" t="s">
        <v>76</v>
      </c>
      <c r="K3176" t="n">
        <v>2948.61</v>
      </c>
      <c r="L3176" t="s">
        <v>77</v>
      </c>
      <c r="M3176" t="s"/>
      <c r="N3176" t="s">
        <v>248</v>
      </c>
      <c r="O3176" t="s">
        <v>79</v>
      </c>
      <c r="P3176" t="s">
        <v>1730</v>
      </c>
      <c r="Q3176" t="s"/>
      <c r="R3176" t="s">
        <v>148</v>
      </c>
      <c r="S3176" t="s">
        <v>2585</v>
      </c>
      <c r="T3176" t="s">
        <v>82</v>
      </c>
      <c r="U3176" t="s">
        <v>83</v>
      </c>
      <c r="V3176" t="s">
        <v>84</v>
      </c>
      <c r="W3176" t="s">
        <v>105</v>
      </c>
      <c r="X3176" t="s"/>
      <c r="Y3176" t="s">
        <v>86</v>
      </c>
      <c r="Z3176">
        <f>HYPERLINK("https://hotelmonitor-cachepage.eclerx.com/savepage/tk_1544250273774892_sr_2150.html","info")</f>
        <v/>
      </c>
      <c r="AA3176" t="n">
        <v>441874</v>
      </c>
      <c r="AB3176" t="s"/>
      <c r="AC3176" t="s"/>
      <c r="AD3176" t="s">
        <v>87</v>
      </c>
      <c r="AE3176" t="s"/>
      <c r="AF3176" t="s"/>
      <c r="AG3176" t="s"/>
      <c r="AH3176" t="s"/>
      <c r="AI3176" t="s"/>
      <c r="AJ3176" t="s"/>
      <c r="AK3176" t="s">
        <v>88</v>
      </c>
      <c r="AL3176" t="s"/>
      <c r="AM3176" t="s"/>
      <c r="AN3176" t="s">
        <v>88</v>
      </c>
      <c r="AO3176" t="s"/>
      <c r="AP3176" t="n">
        <v>196</v>
      </c>
      <c r="AQ3176" t="s">
        <v>91</v>
      </c>
      <c r="AR3176" t="s">
        <v>92</v>
      </c>
      <c r="AS3176" t="s"/>
      <c r="AT3176" t="s">
        <v>93</v>
      </c>
      <c r="AU3176" t="s"/>
      <c r="AV3176" t="s"/>
      <c r="AW3176" t="s"/>
      <c r="AX3176" t="s"/>
      <c r="AY3176" t="n">
        <v>2061612</v>
      </c>
      <c r="AZ3176" t="s">
        <v>1733</v>
      </c>
      <c r="BA3176" t="s"/>
      <c r="BB3176" t="n">
        <v>774294</v>
      </c>
      <c r="BC3176" t="n">
        <v>98.9145684242249</v>
      </c>
      <c r="BD3176" t="n">
        <v>8.047697668730001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95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1730</v>
      </c>
      <c r="F3177" t="n">
        <v>3613109</v>
      </c>
      <c r="G3177" t="s">
        <v>74</v>
      </c>
      <c r="H3177" t="s">
        <v>75</v>
      </c>
      <c r="I3177" t="s"/>
      <c r="J3177" t="s">
        <v>76</v>
      </c>
      <c r="K3177" t="n">
        <v>3160.69</v>
      </c>
      <c r="L3177" t="s">
        <v>77</v>
      </c>
      <c r="M3177" t="s"/>
      <c r="N3177" t="s">
        <v>1735</v>
      </c>
      <c r="O3177" t="s">
        <v>79</v>
      </c>
      <c r="P3177" t="s">
        <v>1730</v>
      </c>
      <c r="Q3177" t="s"/>
      <c r="R3177" t="s">
        <v>148</v>
      </c>
      <c r="S3177" t="s">
        <v>1567</v>
      </c>
      <c r="T3177" t="s">
        <v>82</v>
      </c>
      <c r="U3177" t="s">
        <v>83</v>
      </c>
      <c r="V3177" t="s">
        <v>84</v>
      </c>
      <c r="W3177" t="s">
        <v>105</v>
      </c>
      <c r="X3177" t="s"/>
      <c r="Y3177" t="s">
        <v>86</v>
      </c>
      <c r="Z3177">
        <f>HYPERLINK("https://hotelmonitor-cachepage.eclerx.com/savepage/tk_1544250273774892_sr_2150.html","info")</f>
        <v/>
      </c>
      <c r="AA3177" t="n">
        <v>441874</v>
      </c>
      <c r="AB3177" t="s"/>
      <c r="AC3177" t="s"/>
      <c r="AD3177" t="s">
        <v>87</v>
      </c>
      <c r="AE3177" t="s"/>
      <c r="AF3177" t="s"/>
      <c r="AG3177" t="s"/>
      <c r="AH3177" t="s"/>
      <c r="AI3177" t="s"/>
      <c r="AJ3177" t="s"/>
      <c r="AK3177" t="s">
        <v>88</v>
      </c>
      <c r="AL3177" t="s"/>
      <c r="AM3177" t="s"/>
      <c r="AN3177" t="s">
        <v>89</v>
      </c>
      <c r="AO3177" t="s">
        <v>4372</v>
      </c>
      <c r="AP3177" t="n">
        <v>196</v>
      </c>
      <c r="AQ3177" t="s">
        <v>91</v>
      </c>
      <c r="AR3177" t="s">
        <v>71</v>
      </c>
      <c r="AS3177" t="s"/>
      <c r="AT3177" t="s">
        <v>93</v>
      </c>
      <c r="AU3177" t="s"/>
      <c r="AV3177" t="s"/>
      <c r="AW3177" t="s"/>
      <c r="AX3177" t="s"/>
      <c r="AY3177" t="n">
        <v>2061612</v>
      </c>
      <c r="AZ3177" t="s">
        <v>1733</v>
      </c>
      <c r="BA3177" t="s"/>
      <c r="BB3177" t="n">
        <v>774294</v>
      </c>
      <c r="BC3177" t="n">
        <v>98.9145684242249</v>
      </c>
      <c r="BD3177" t="n">
        <v>8.047697668730001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95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1730</v>
      </c>
      <c r="F3178" t="n">
        <v>3613109</v>
      </c>
      <c r="G3178" t="s">
        <v>74</v>
      </c>
      <c r="H3178" t="s">
        <v>75</v>
      </c>
      <c r="I3178" t="s"/>
      <c r="J3178" t="s">
        <v>76</v>
      </c>
      <c r="K3178" t="n">
        <v>3160.69</v>
      </c>
      <c r="L3178" t="s">
        <v>77</v>
      </c>
      <c r="M3178" t="s"/>
      <c r="N3178" t="s">
        <v>1735</v>
      </c>
      <c r="O3178" t="s">
        <v>79</v>
      </c>
      <c r="P3178" t="s">
        <v>1730</v>
      </c>
      <c r="Q3178" t="s"/>
      <c r="R3178" t="s">
        <v>148</v>
      </c>
      <c r="S3178" t="s">
        <v>1567</v>
      </c>
      <c r="T3178" t="s">
        <v>82</v>
      </c>
      <c r="U3178" t="s">
        <v>83</v>
      </c>
      <c r="V3178" t="s">
        <v>84</v>
      </c>
      <c r="W3178" t="s">
        <v>105</v>
      </c>
      <c r="X3178" t="s"/>
      <c r="Y3178" t="s">
        <v>86</v>
      </c>
      <c r="Z3178">
        <f>HYPERLINK("https://hotelmonitor-cachepage.eclerx.com/savepage/tk_1544250273774892_sr_2150.html","info")</f>
        <v/>
      </c>
      <c r="AA3178" t="n">
        <v>441874</v>
      </c>
      <c r="AB3178" t="s"/>
      <c r="AC3178" t="s"/>
      <c r="AD3178" t="s">
        <v>87</v>
      </c>
      <c r="AE3178" t="s"/>
      <c r="AF3178" t="s"/>
      <c r="AG3178" t="s"/>
      <c r="AH3178" t="s"/>
      <c r="AI3178" t="s"/>
      <c r="AJ3178" t="s"/>
      <c r="AK3178" t="s">
        <v>88</v>
      </c>
      <c r="AL3178" t="s"/>
      <c r="AM3178" t="s"/>
      <c r="AN3178" t="s">
        <v>89</v>
      </c>
      <c r="AO3178" t="s">
        <v>4372</v>
      </c>
      <c r="AP3178" t="n">
        <v>196</v>
      </c>
      <c r="AQ3178" t="s">
        <v>91</v>
      </c>
      <c r="AR3178" t="s">
        <v>261</v>
      </c>
      <c r="AS3178" t="s"/>
      <c r="AT3178" t="s">
        <v>93</v>
      </c>
      <c r="AU3178" t="s"/>
      <c r="AV3178" t="s"/>
      <c r="AW3178" t="s"/>
      <c r="AX3178" t="s"/>
      <c r="AY3178" t="n">
        <v>2061612</v>
      </c>
      <c r="AZ3178" t="s">
        <v>1733</v>
      </c>
      <c r="BA3178" t="s"/>
      <c r="BB3178" t="n">
        <v>774294</v>
      </c>
      <c r="BC3178" t="n">
        <v>98.9145684242249</v>
      </c>
      <c r="BD3178" t="n">
        <v>8.047697668730001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95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1730</v>
      </c>
      <c r="F3179" t="n">
        <v>3613109</v>
      </c>
      <c r="G3179" t="s">
        <v>74</v>
      </c>
      <c r="H3179" t="s">
        <v>75</v>
      </c>
      <c r="I3179" t="s"/>
      <c r="J3179" t="s">
        <v>76</v>
      </c>
      <c r="K3179" t="n">
        <v>3357.68</v>
      </c>
      <c r="L3179" t="s">
        <v>77</v>
      </c>
      <c r="M3179" t="s"/>
      <c r="N3179" t="s">
        <v>1735</v>
      </c>
      <c r="O3179" t="s">
        <v>79</v>
      </c>
      <c r="P3179" t="s">
        <v>1730</v>
      </c>
      <c r="Q3179" t="s"/>
      <c r="R3179" t="s">
        <v>148</v>
      </c>
      <c r="S3179" t="s">
        <v>463</v>
      </c>
      <c r="T3179" t="s">
        <v>82</v>
      </c>
      <c r="U3179" t="s">
        <v>83</v>
      </c>
      <c r="V3179" t="s">
        <v>84</v>
      </c>
      <c r="W3179" t="s">
        <v>105</v>
      </c>
      <c r="X3179" t="s"/>
      <c r="Y3179" t="s">
        <v>86</v>
      </c>
      <c r="Z3179">
        <f>HYPERLINK("https://hotelmonitor-cachepage.eclerx.com/savepage/tk_1544250273774892_sr_2150.html","info")</f>
        <v/>
      </c>
      <c r="AA3179" t="n">
        <v>441874</v>
      </c>
      <c r="AB3179" t="s"/>
      <c r="AC3179" t="s"/>
      <c r="AD3179" t="s">
        <v>87</v>
      </c>
      <c r="AE3179" t="s"/>
      <c r="AF3179" t="s"/>
      <c r="AG3179" t="s"/>
      <c r="AH3179" t="s"/>
      <c r="AI3179" t="s"/>
      <c r="AJ3179" t="s"/>
      <c r="AK3179" t="s">
        <v>88</v>
      </c>
      <c r="AL3179" t="s"/>
      <c r="AM3179" t="s"/>
      <c r="AN3179" t="s">
        <v>88</v>
      </c>
      <c r="AO3179" t="s"/>
      <c r="AP3179" t="n">
        <v>196</v>
      </c>
      <c r="AQ3179" t="s">
        <v>91</v>
      </c>
      <c r="AR3179" t="s">
        <v>71</v>
      </c>
      <c r="AS3179" t="s"/>
      <c r="AT3179" t="s">
        <v>93</v>
      </c>
      <c r="AU3179" t="s"/>
      <c r="AV3179" t="s"/>
      <c r="AW3179" t="s"/>
      <c r="AX3179" t="s"/>
      <c r="AY3179" t="n">
        <v>2061612</v>
      </c>
      <c r="AZ3179" t="s">
        <v>1733</v>
      </c>
      <c r="BA3179" t="s"/>
      <c r="BB3179" t="n">
        <v>774294</v>
      </c>
      <c r="BC3179" t="n">
        <v>98.9145684242249</v>
      </c>
      <c r="BD3179" t="n">
        <v>8.047697668730001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95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1730</v>
      </c>
      <c r="F3180" t="n">
        <v>3613109</v>
      </c>
      <c r="G3180" t="s">
        <v>74</v>
      </c>
      <c r="H3180" t="s">
        <v>75</v>
      </c>
      <c r="I3180" t="s"/>
      <c r="J3180" t="s">
        <v>76</v>
      </c>
      <c r="K3180" t="n">
        <v>3357.68</v>
      </c>
      <c r="L3180" t="s">
        <v>77</v>
      </c>
      <c r="M3180" t="s"/>
      <c r="N3180" t="s">
        <v>1735</v>
      </c>
      <c r="O3180" t="s">
        <v>79</v>
      </c>
      <c r="P3180" t="s">
        <v>1730</v>
      </c>
      <c r="Q3180" t="s"/>
      <c r="R3180" t="s">
        <v>148</v>
      </c>
      <c r="S3180" t="s">
        <v>463</v>
      </c>
      <c r="T3180" t="s">
        <v>82</v>
      </c>
      <c r="U3180" t="s">
        <v>83</v>
      </c>
      <c r="V3180" t="s">
        <v>84</v>
      </c>
      <c r="W3180" t="s">
        <v>105</v>
      </c>
      <c r="X3180" t="s"/>
      <c r="Y3180" t="s">
        <v>86</v>
      </c>
      <c r="Z3180">
        <f>HYPERLINK("https://hotelmonitor-cachepage.eclerx.com/savepage/tk_1544250273774892_sr_2150.html","info")</f>
        <v/>
      </c>
      <c r="AA3180" t="n">
        <v>441874</v>
      </c>
      <c r="AB3180" t="s"/>
      <c r="AC3180" t="s"/>
      <c r="AD3180" t="s">
        <v>87</v>
      </c>
      <c r="AE3180" t="s"/>
      <c r="AF3180" t="s"/>
      <c r="AG3180" t="s"/>
      <c r="AH3180" t="s"/>
      <c r="AI3180" t="s"/>
      <c r="AJ3180" t="s"/>
      <c r="AK3180" t="s">
        <v>88</v>
      </c>
      <c r="AL3180" t="s"/>
      <c r="AM3180" t="s"/>
      <c r="AN3180" t="s">
        <v>88</v>
      </c>
      <c r="AO3180" t="s"/>
      <c r="AP3180" t="n">
        <v>196</v>
      </c>
      <c r="AQ3180" t="s">
        <v>91</v>
      </c>
      <c r="AR3180" t="s">
        <v>261</v>
      </c>
      <c r="AS3180" t="s"/>
      <c r="AT3180" t="s">
        <v>93</v>
      </c>
      <c r="AU3180" t="s"/>
      <c r="AV3180" t="s"/>
      <c r="AW3180" t="s"/>
      <c r="AX3180" t="s"/>
      <c r="AY3180" t="n">
        <v>2061612</v>
      </c>
      <c r="AZ3180" t="s">
        <v>1733</v>
      </c>
      <c r="BA3180" t="s"/>
      <c r="BB3180" t="n">
        <v>774294</v>
      </c>
      <c r="BC3180" t="n">
        <v>98.9145684242249</v>
      </c>
      <c r="BD3180" t="n">
        <v>8.047697668730001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95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1730</v>
      </c>
      <c r="F3181" t="n">
        <v>3613109</v>
      </c>
      <c r="G3181" t="s">
        <v>74</v>
      </c>
      <c r="H3181" t="s">
        <v>75</v>
      </c>
      <c r="I3181" t="s"/>
      <c r="J3181" t="s">
        <v>76</v>
      </c>
      <c r="K3181" t="n">
        <v>3369.84</v>
      </c>
      <c r="L3181" t="s">
        <v>77</v>
      </c>
      <c r="M3181" t="s"/>
      <c r="N3181" t="s">
        <v>1735</v>
      </c>
      <c r="O3181" t="s">
        <v>79</v>
      </c>
      <c r="P3181" t="s">
        <v>1730</v>
      </c>
      <c r="Q3181" t="s"/>
      <c r="R3181" t="s">
        <v>148</v>
      </c>
      <c r="S3181" t="s">
        <v>3973</v>
      </c>
      <c r="T3181" t="s">
        <v>82</v>
      </c>
      <c r="U3181" t="s">
        <v>83</v>
      </c>
      <c r="V3181" t="s">
        <v>84</v>
      </c>
      <c r="W3181" t="s">
        <v>105</v>
      </c>
      <c r="X3181" t="s"/>
      <c r="Y3181" t="s">
        <v>86</v>
      </c>
      <c r="Z3181">
        <f>HYPERLINK("https://hotelmonitor-cachepage.eclerx.com/savepage/tk_1544250273774892_sr_2150.html","info")</f>
        <v/>
      </c>
      <c r="AA3181" t="n">
        <v>441874</v>
      </c>
      <c r="AB3181" t="s"/>
      <c r="AC3181" t="s"/>
      <c r="AD3181" t="s">
        <v>87</v>
      </c>
      <c r="AE3181" t="s"/>
      <c r="AF3181" t="s"/>
      <c r="AG3181" t="s"/>
      <c r="AH3181" t="s"/>
      <c r="AI3181" t="s"/>
      <c r="AJ3181" t="s"/>
      <c r="AK3181" t="s">
        <v>88</v>
      </c>
      <c r="AL3181" t="s"/>
      <c r="AM3181" t="s"/>
      <c r="AN3181" t="s">
        <v>88</v>
      </c>
      <c r="AO3181" t="s"/>
      <c r="AP3181" t="n">
        <v>196</v>
      </c>
      <c r="AQ3181" t="s">
        <v>91</v>
      </c>
      <c r="AR3181" t="s">
        <v>92</v>
      </c>
      <c r="AS3181" t="s"/>
      <c r="AT3181" t="s">
        <v>93</v>
      </c>
      <c r="AU3181" t="s"/>
      <c r="AV3181" t="s"/>
      <c r="AW3181" t="s"/>
      <c r="AX3181" t="s"/>
      <c r="AY3181" t="n">
        <v>2061612</v>
      </c>
      <c r="AZ3181" t="s">
        <v>1733</v>
      </c>
      <c r="BA3181" t="s"/>
      <c r="BB3181" t="n">
        <v>774294</v>
      </c>
      <c r="BC3181" t="n">
        <v>98.9145684242249</v>
      </c>
      <c r="BD3181" t="n">
        <v>8.047697668730001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95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4373</v>
      </c>
      <c r="F3182" t="n">
        <v>971999</v>
      </c>
      <c r="G3182" t="s">
        <v>74</v>
      </c>
      <c r="H3182" t="s">
        <v>75</v>
      </c>
      <c r="I3182" t="s"/>
      <c r="J3182" t="s">
        <v>76</v>
      </c>
      <c r="K3182" t="n">
        <v>423.33</v>
      </c>
      <c r="L3182" t="s">
        <v>77</v>
      </c>
      <c r="M3182" t="s"/>
      <c r="N3182" t="s">
        <v>1261</v>
      </c>
      <c r="O3182" t="s">
        <v>79</v>
      </c>
      <c r="P3182" t="s">
        <v>4374</v>
      </c>
      <c r="Q3182" t="s"/>
      <c r="R3182" t="s">
        <v>115</v>
      </c>
      <c r="S3182" t="s">
        <v>4375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>
        <f>HYPERLINK("https://hotelmonitor-cachepage.eclerx.com/savepage/tk_15442499276094935_sr_2150.html","info")</f>
        <v/>
      </c>
      <c r="AA3182" t="n">
        <v>172837</v>
      </c>
      <c r="AB3182" t="s"/>
      <c r="AC3182" t="s"/>
      <c r="AD3182" t="s">
        <v>87</v>
      </c>
      <c r="AE3182" t="s"/>
      <c r="AF3182" t="s"/>
      <c r="AG3182" t="s"/>
      <c r="AH3182" t="s"/>
      <c r="AI3182" t="s"/>
      <c r="AJ3182" t="s"/>
      <c r="AK3182" t="s">
        <v>88</v>
      </c>
      <c r="AL3182" t="s"/>
      <c r="AM3182" t="s"/>
      <c r="AN3182" t="s">
        <v>89</v>
      </c>
      <c r="AO3182" t="s">
        <v>4376</v>
      </c>
      <c r="AP3182" t="n">
        <v>31</v>
      </c>
      <c r="AQ3182" t="s">
        <v>91</v>
      </c>
      <c r="AR3182" t="s">
        <v>71</v>
      </c>
      <c r="AS3182" t="s"/>
      <c r="AT3182" t="s">
        <v>93</v>
      </c>
      <c r="AU3182" t="s"/>
      <c r="AV3182" t="s"/>
      <c r="AW3182" t="s"/>
      <c r="AX3182" t="s"/>
      <c r="AY3182" t="n">
        <v>835446</v>
      </c>
      <c r="AZ3182" t="s">
        <v>4377</v>
      </c>
      <c r="BA3182" t="s"/>
      <c r="BB3182" t="n">
        <v>186842</v>
      </c>
      <c r="BC3182" t="n">
        <v>98.9133652858436</v>
      </c>
      <c r="BD3182" t="n">
        <v>8.065675668890799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95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4373</v>
      </c>
      <c r="F3183" t="n">
        <v>971999</v>
      </c>
      <c r="G3183" t="s">
        <v>74</v>
      </c>
      <c r="H3183" t="s">
        <v>75</v>
      </c>
      <c r="I3183" t="s"/>
      <c r="J3183" t="s">
        <v>76</v>
      </c>
      <c r="K3183" t="n">
        <v>423.33</v>
      </c>
      <c r="L3183" t="s">
        <v>77</v>
      </c>
      <c r="M3183" t="s"/>
      <c r="N3183" t="s">
        <v>1261</v>
      </c>
      <c r="O3183" t="s">
        <v>79</v>
      </c>
      <c r="P3183" t="s">
        <v>4374</v>
      </c>
      <c r="Q3183" t="s"/>
      <c r="R3183" t="s">
        <v>115</v>
      </c>
      <c r="S3183" t="s">
        <v>4375</v>
      </c>
      <c r="T3183" t="s">
        <v>82</v>
      </c>
      <c r="U3183" t="s">
        <v>83</v>
      </c>
      <c r="V3183" t="s">
        <v>84</v>
      </c>
      <c r="W3183" t="s">
        <v>85</v>
      </c>
      <c r="X3183" t="s"/>
      <c r="Y3183" t="s">
        <v>86</v>
      </c>
      <c r="Z3183">
        <f>HYPERLINK("https://hotelmonitor-cachepage.eclerx.com/savepage/tk_15442499276094935_sr_2150.html","info")</f>
        <v/>
      </c>
      <c r="AA3183" t="n">
        <v>172837</v>
      </c>
      <c r="AB3183" t="s"/>
      <c r="AC3183" t="s"/>
      <c r="AD3183" t="s">
        <v>87</v>
      </c>
      <c r="AE3183" t="s"/>
      <c r="AF3183" t="s"/>
      <c r="AG3183" t="s"/>
      <c r="AH3183" t="s"/>
      <c r="AI3183" t="s"/>
      <c r="AJ3183" t="s"/>
      <c r="AK3183" t="s">
        <v>88</v>
      </c>
      <c r="AL3183" t="s"/>
      <c r="AM3183" t="s"/>
      <c r="AN3183" t="s">
        <v>89</v>
      </c>
      <c r="AO3183" t="s">
        <v>4376</v>
      </c>
      <c r="AP3183" t="n">
        <v>31</v>
      </c>
      <c r="AQ3183" t="s">
        <v>91</v>
      </c>
      <c r="AR3183" t="s">
        <v>261</v>
      </c>
      <c r="AS3183" t="s"/>
      <c r="AT3183" t="s">
        <v>93</v>
      </c>
      <c r="AU3183" t="s"/>
      <c r="AV3183" t="s"/>
      <c r="AW3183" t="s"/>
      <c r="AX3183" t="s"/>
      <c r="AY3183" t="n">
        <v>835446</v>
      </c>
      <c r="AZ3183" t="s">
        <v>4377</v>
      </c>
      <c r="BA3183" t="s"/>
      <c r="BB3183" t="n">
        <v>186842</v>
      </c>
      <c r="BC3183" t="n">
        <v>98.9133652858436</v>
      </c>
      <c r="BD3183" t="n">
        <v>8.065675668890799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95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4373</v>
      </c>
      <c r="F3184" t="n">
        <v>971999</v>
      </c>
      <c r="G3184" t="s">
        <v>74</v>
      </c>
      <c r="H3184" t="s">
        <v>75</v>
      </c>
      <c r="I3184" t="s"/>
      <c r="J3184" t="s">
        <v>76</v>
      </c>
      <c r="K3184" t="n">
        <v>458.8</v>
      </c>
      <c r="L3184" t="s">
        <v>77</v>
      </c>
      <c r="M3184" t="s"/>
      <c r="N3184" t="s">
        <v>1261</v>
      </c>
      <c r="O3184" t="s">
        <v>79</v>
      </c>
      <c r="P3184" t="s">
        <v>4374</v>
      </c>
      <c r="Q3184" t="s"/>
      <c r="R3184" t="s">
        <v>115</v>
      </c>
      <c r="S3184" t="s">
        <v>1748</v>
      </c>
      <c r="T3184" t="s">
        <v>82</v>
      </c>
      <c r="U3184" t="s">
        <v>83</v>
      </c>
      <c r="V3184" t="s">
        <v>84</v>
      </c>
      <c r="W3184" t="s">
        <v>85</v>
      </c>
      <c r="X3184" t="s"/>
      <c r="Y3184" t="s">
        <v>86</v>
      </c>
      <c r="Z3184">
        <f>HYPERLINK("https://hotelmonitor-cachepage.eclerx.com/savepage/tk_15442499276094935_sr_2150.html","info")</f>
        <v/>
      </c>
      <c r="AA3184" t="n">
        <v>172837</v>
      </c>
      <c r="AB3184" t="s"/>
      <c r="AC3184" t="s"/>
      <c r="AD3184" t="s">
        <v>87</v>
      </c>
      <c r="AE3184" t="s"/>
      <c r="AF3184" t="s"/>
      <c r="AG3184" t="s"/>
      <c r="AH3184" t="s"/>
      <c r="AI3184" t="s"/>
      <c r="AJ3184" t="s"/>
      <c r="AK3184" t="s">
        <v>88</v>
      </c>
      <c r="AL3184" t="s"/>
      <c r="AM3184" t="s"/>
      <c r="AN3184" t="s">
        <v>89</v>
      </c>
      <c r="AO3184" t="s">
        <v>1076</v>
      </c>
      <c r="AP3184" t="n">
        <v>31</v>
      </c>
      <c r="AQ3184" t="s">
        <v>91</v>
      </c>
      <c r="AR3184" t="s">
        <v>92</v>
      </c>
      <c r="AS3184" t="s"/>
      <c r="AT3184" t="s">
        <v>93</v>
      </c>
      <c r="AU3184" t="s"/>
      <c r="AV3184" t="s"/>
      <c r="AW3184" t="s"/>
      <c r="AX3184" t="s"/>
      <c r="AY3184" t="n">
        <v>835446</v>
      </c>
      <c r="AZ3184" t="s">
        <v>4377</v>
      </c>
      <c r="BA3184" t="s"/>
      <c r="BB3184" t="n">
        <v>186842</v>
      </c>
      <c r="BC3184" t="n">
        <v>98.9133652858436</v>
      </c>
      <c r="BD3184" t="n">
        <v>8.065675668890799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95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4378</v>
      </c>
      <c r="F3185" t="n">
        <v>3627443</v>
      </c>
      <c r="G3185" t="s">
        <v>74</v>
      </c>
      <c r="H3185" t="s">
        <v>75</v>
      </c>
      <c r="I3185" t="s"/>
      <c r="J3185" t="s">
        <v>76</v>
      </c>
      <c r="K3185" t="n">
        <v>6639.35</v>
      </c>
      <c r="L3185" t="s">
        <v>77</v>
      </c>
      <c r="M3185" t="s"/>
      <c r="N3185" t="s">
        <v>215</v>
      </c>
      <c r="O3185" t="s">
        <v>79</v>
      </c>
      <c r="P3185" t="s">
        <v>4378</v>
      </c>
      <c r="Q3185" t="s"/>
      <c r="R3185" t="s">
        <v>148</v>
      </c>
      <c r="S3185" t="s">
        <v>4379</v>
      </c>
      <c r="T3185" t="s">
        <v>82</v>
      </c>
      <c r="U3185" t="s">
        <v>83</v>
      </c>
      <c r="V3185" t="s">
        <v>84</v>
      </c>
      <c r="W3185" t="s">
        <v>105</v>
      </c>
      <c r="X3185" t="s"/>
      <c r="Y3185" t="s">
        <v>86</v>
      </c>
      <c r="Z3185">
        <f>HYPERLINK("https://hotelmonitor-cachepage.eclerx.com/savepage/tk_15442506559747453_sr_2150.html","info")</f>
        <v/>
      </c>
      <c r="AA3185" t="n">
        <v>547941</v>
      </c>
      <c r="AB3185" t="s"/>
      <c r="AC3185" t="s"/>
      <c r="AD3185" t="s">
        <v>87</v>
      </c>
      <c r="AE3185" t="s"/>
      <c r="AF3185" t="s"/>
      <c r="AG3185" t="s"/>
      <c r="AH3185" t="s"/>
      <c r="AI3185" t="s"/>
      <c r="AJ3185" t="s"/>
      <c r="AK3185" t="s">
        <v>88</v>
      </c>
      <c r="AL3185" t="s"/>
      <c r="AM3185" t="s"/>
      <c r="AN3185" t="s">
        <v>89</v>
      </c>
      <c r="AO3185" t="s">
        <v>4380</v>
      </c>
      <c r="AP3185" t="n">
        <v>346</v>
      </c>
      <c r="AQ3185" t="s">
        <v>91</v>
      </c>
      <c r="AR3185" t="s">
        <v>561</v>
      </c>
      <c r="AS3185" t="s"/>
      <c r="AT3185" t="s">
        <v>93</v>
      </c>
      <c r="AU3185" t="s"/>
      <c r="AV3185" t="s"/>
      <c r="AW3185" t="s"/>
      <c r="AX3185" t="s"/>
      <c r="AY3185" t="n">
        <v>3205196</v>
      </c>
      <c r="AZ3185" t="s">
        <v>4381</v>
      </c>
      <c r="BA3185" t="s"/>
      <c r="BB3185" t="n">
        <v>1276086</v>
      </c>
      <c r="BC3185" t="n">
        <v>98.818421959877</v>
      </c>
      <c r="BD3185" t="n">
        <v>8.041690881548259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95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4378</v>
      </c>
      <c r="F3186" t="n">
        <v>3627443</v>
      </c>
      <c r="G3186" t="s">
        <v>74</v>
      </c>
      <c r="H3186" t="s">
        <v>75</v>
      </c>
      <c r="I3186" t="s"/>
      <c r="J3186" t="s">
        <v>76</v>
      </c>
      <c r="K3186" t="n">
        <v>7907.32</v>
      </c>
      <c r="L3186" t="s">
        <v>77</v>
      </c>
      <c r="M3186" t="s"/>
      <c r="N3186" t="s">
        <v>1641</v>
      </c>
      <c r="O3186" t="s">
        <v>79</v>
      </c>
      <c r="P3186" t="s">
        <v>4378</v>
      </c>
      <c r="Q3186" t="s"/>
      <c r="R3186" t="s">
        <v>148</v>
      </c>
      <c r="S3186" t="s">
        <v>4382</v>
      </c>
      <c r="T3186" t="s">
        <v>82</v>
      </c>
      <c r="U3186" t="s">
        <v>83</v>
      </c>
      <c r="V3186" t="s">
        <v>84</v>
      </c>
      <c r="W3186" t="s">
        <v>105</v>
      </c>
      <c r="X3186" t="s"/>
      <c r="Y3186" t="s">
        <v>86</v>
      </c>
      <c r="Z3186">
        <f>HYPERLINK("https://hotelmonitor-cachepage.eclerx.com/savepage/tk_15442506559747453_sr_2150.html","info")</f>
        <v/>
      </c>
      <c r="AA3186" t="n">
        <v>547941</v>
      </c>
      <c r="AB3186" t="s"/>
      <c r="AC3186" t="s"/>
      <c r="AD3186" t="s">
        <v>87</v>
      </c>
      <c r="AE3186" t="s"/>
      <c r="AF3186" t="s"/>
      <c r="AG3186" t="s"/>
      <c r="AH3186" t="s"/>
      <c r="AI3186" t="s"/>
      <c r="AJ3186" t="s"/>
      <c r="AK3186" t="s">
        <v>88</v>
      </c>
      <c r="AL3186" t="s"/>
      <c r="AM3186" t="s"/>
      <c r="AN3186" t="s">
        <v>89</v>
      </c>
      <c r="AO3186" t="s">
        <v>4383</v>
      </c>
      <c r="AP3186" t="n">
        <v>346</v>
      </c>
      <c r="AQ3186" t="s">
        <v>91</v>
      </c>
      <c r="AR3186" t="s">
        <v>561</v>
      </c>
      <c r="AS3186" t="s"/>
      <c r="AT3186" t="s">
        <v>93</v>
      </c>
      <c r="AU3186" t="s"/>
      <c r="AV3186" t="s"/>
      <c r="AW3186" t="s"/>
      <c r="AX3186" t="s"/>
      <c r="AY3186" t="n">
        <v>3205196</v>
      </c>
      <c r="AZ3186" t="s">
        <v>4381</v>
      </c>
      <c r="BA3186" t="s"/>
      <c r="BB3186" t="n">
        <v>1276086</v>
      </c>
      <c r="BC3186" t="n">
        <v>98.818421959877</v>
      </c>
      <c r="BD3186" t="n">
        <v>8.041690881548259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95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4384</v>
      </c>
      <c r="F3187" t="n">
        <v>-1</v>
      </c>
      <c r="G3187" t="s">
        <v>74</v>
      </c>
      <c r="H3187" t="s">
        <v>75</v>
      </c>
      <c r="I3187" t="s"/>
      <c r="J3187" t="s">
        <v>76</v>
      </c>
      <c r="K3187" t="n">
        <v>1336.68</v>
      </c>
      <c r="L3187" t="s">
        <v>77</v>
      </c>
      <c r="M3187" t="s"/>
      <c r="N3187" t="s">
        <v>4385</v>
      </c>
      <c r="O3187" t="s">
        <v>79</v>
      </c>
      <c r="P3187" t="s">
        <v>4384</v>
      </c>
      <c r="Q3187" t="s"/>
      <c r="R3187" t="s">
        <v>80</v>
      </c>
      <c r="S3187" t="s">
        <v>4386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>
        <f>HYPERLINK("https://hotelmonitor-cachepage.eclerx.com/savepage/tk_15442499468113832_sr_2150.html","info")</f>
        <v/>
      </c>
      <c r="AA3187" t="n">
        <v>-3791396</v>
      </c>
      <c r="AB3187" t="s"/>
      <c r="AC3187" t="s"/>
      <c r="AD3187" t="s">
        <v>87</v>
      </c>
      <c r="AE3187" t="s"/>
      <c r="AF3187" t="s"/>
      <c r="AG3187" t="s"/>
      <c r="AH3187" t="s"/>
      <c r="AI3187" t="s"/>
      <c r="AJ3187" t="s"/>
      <c r="AK3187" t="s">
        <v>88</v>
      </c>
      <c r="AL3187" t="s"/>
      <c r="AM3187" t="s"/>
      <c r="AN3187" t="s">
        <v>89</v>
      </c>
      <c r="AO3187" t="s">
        <v>4387</v>
      </c>
      <c r="AP3187" t="n">
        <v>40</v>
      </c>
      <c r="AQ3187" t="s">
        <v>91</v>
      </c>
      <c r="AR3187" t="s">
        <v>71</v>
      </c>
      <c r="AS3187" t="s"/>
      <c r="AT3187" t="s">
        <v>93</v>
      </c>
      <c r="AU3187" t="s"/>
      <c r="AV3187" t="s"/>
      <c r="AW3187" t="s"/>
      <c r="AX3187" t="s"/>
      <c r="AY3187" t="n">
        <v>3791396</v>
      </c>
      <c r="AZ3187" t="s">
        <v>4388</v>
      </c>
      <c r="BA3187" t="s"/>
      <c r="BB3187" t="n">
        <v>611370</v>
      </c>
      <c r="BC3187" t="n">
        <v>98.8298696279526</v>
      </c>
      <c r="BD3187" t="n">
        <v>8.03497156685243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95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4384</v>
      </c>
      <c r="F3188" t="n">
        <v>-1</v>
      </c>
      <c r="G3188" t="s">
        <v>74</v>
      </c>
      <c r="H3188" t="s">
        <v>75</v>
      </c>
      <c r="I3188" t="s"/>
      <c r="J3188" t="s">
        <v>76</v>
      </c>
      <c r="K3188" t="n">
        <v>1430.98</v>
      </c>
      <c r="L3188" t="s">
        <v>77</v>
      </c>
      <c r="M3188" t="s"/>
      <c r="N3188" t="s">
        <v>4385</v>
      </c>
      <c r="O3188" t="s">
        <v>79</v>
      </c>
      <c r="P3188" t="s">
        <v>4384</v>
      </c>
      <c r="Q3188" t="s"/>
      <c r="R3188" t="s">
        <v>80</v>
      </c>
      <c r="S3188" t="s">
        <v>2407</v>
      </c>
      <c r="T3188" t="s">
        <v>82</v>
      </c>
      <c r="U3188" t="s">
        <v>83</v>
      </c>
      <c r="V3188" t="s">
        <v>84</v>
      </c>
      <c r="W3188" t="s">
        <v>85</v>
      </c>
      <c r="X3188" t="s"/>
      <c r="Y3188" t="s">
        <v>86</v>
      </c>
      <c r="Z3188">
        <f>HYPERLINK("https://hotelmonitor-cachepage.eclerx.com/savepage/tk_15442499468113832_sr_2150.html","info")</f>
        <v/>
      </c>
      <c r="AA3188" t="n">
        <v>-3791396</v>
      </c>
      <c r="AB3188" t="s"/>
      <c r="AC3188" t="s"/>
      <c r="AD3188" t="s">
        <v>87</v>
      </c>
      <c r="AE3188" t="s"/>
      <c r="AF3188" t="s"/>
      <c r="AG3188" t="s"/>
      <c r="AH3188" t="s"/>
      <c r="AI3188" t="s"/>
      <c r="AJ3188" t="s"/>
      <c r="AK3188" t="s">
        <v>88</v>
      </c>
      <c r="AL3188" t="s"/>
      <c r="AM3188" t="s"/>
      <c r="AN3188" t="s">
        <v>89</v>
      </c>
      <c r="AO3188" t="s">
        <v>931</v>
      </c>
      <c r="AP3188" t="n">
        <v>40</v>
      </c>
      <c r="AQ3188" t="s">
        <v>91</v>
      </c>
      <c r="AR3188" t="s">
        <v>71</v>
      </c>
      <c r="AS3188" t="s"/>
      <c r="AT3188" t="s">
        <v>93</v>
      </c>
      <c r="AU3188" t="s"/>
      <c r="AV3188" t="s"/>
      <c r="AW3188" t="s"/>
      <c r="AX3188" t="s"/>
      <c r="AY3188" t="n">
        <v>3791396</v>
      </c>
      <c r="AZ3188" t="s">
        <v>4388</v>
      </c>
      <c r="BA3188" t="s"/>
      <c r="BB3188" t="n">
        <v>611370</v>
      </c>
      <c r="BC3188" t="n">
        <v>98.8298696279526</v>
      </c>
      <c r="BD3188" t="n">
        <v>8.03497156685243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95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4384</v>
      </c>
      <c r="F3189" t="n">
        <v>-1</v>
      </c>
      <c r="G3189" t="s">
        <v>74</v>
      </c>
      <c r="H3189" t="s">
        <v>75</v>
      </c>
      <c r="I3189" t="s"/>
      <c r="J3189" t="s">
        <v>76</v>
      </c>
      <c r="K3189" t="n">
        <v>1432.18</v>
      </c>
      <c r="L3189" t="s">
        <v>77</v>
      </c>
      <c r="M3189" t="s"/>
      <c r="N3189" t="s">
        <v>4385</v>
      </c>
      <c r="O3189" t="s">
        <v>79</v>
      </c>
      <c r="P3189" t="s">
        <v>4384</v>
      </c>
      <c r="Q3189" t="s"/>
      <c r="R3189" t="s">
        <v>80</v>
      </c>
      <c r="S3189" t="s">
        <v>4389</v>
      </c>
      <c r="T3189" t="s">
        <v>82</v>
      </c>
      <c r="U3189" t="s">
        <v>83</v>
      </c>
      <c r="V3189" t="s">
        <v>84</v>
      </c>
      <c r="W3189" t="s">
        <v>85</v>
      </c>
      <c r="X3189" t="s"/>
      <c r="Y3189" t="s">
        <v>86</v>
      </c>
      <c r="Z3189">
        <f>HYPERLINK("https://hotelmonitor-cachepage.eclerx.com/savepage/tk_15442499468113832_sr_2150.html","info")</f>
        <v/>
      </c>
      <c r="AA3189" t="n">
        <v>-3791396</v>
      </c>
      <c r="AB3189" t="s"/>
      <c r="AC3189" t="s"/>
      <c r="AD3189" t="s">
        <v>87</v>
      </c>
      <c r="AE3189" t="s"/>
      <c r="AF3189" t="s"/>
      <c r="AG3189" t="s"/>
      <c r="AH3189" t="s"/>
      <c r="AI3189" t="s"/>
      <c r="AJ3189" t="s"/>
      <c r="AK3189" t="s">
        <v>88</v>
      </c>
      <c r="AL3189" t="s"/>
      <c r="AM3189" t="s"/>
      <c r="AN3189" t="s">
        <v>89</v>
      </c>
      <c r="AO3189" t="s">
        <v>931</v>
      </c>
      <c r="AP3189" t="n">
        <v>40</v>
      </c>
      <c r="AQ3189" t="s">
        <v>91</v>
      </c>
      <c r="AR3189" t="s">
        <v>92</v>
      </c>
      <c r="AS3189" t="s"/>
      <c r="AT3189" t="s">
        <v>93</v>
      </c>
      <c r="AU3189" t="s"/>
      <c r="AV3189" t="s"/>
      <c r="AW3189" t="s"/>
      <c r="AX3189" t="s"/>
      <c r="AY3189" t="n">
        <v>3791396</v>
      </c>
      <c r="AZ3189" t="s">
        <v>4388</v>
      </c>
      <c r="BA3189" t="s"/>
      <c r="BB3189" t="n">
        <v>611370</v>
      </c>
      <c r="BC3189" t="n">
        <v>98.8298696279526</v>
      </c>
      <c r="BD3189" t="n">
        <v>8.03497156685243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95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4384</v>
      </c>
      <c r="F3190" t="n">
        <v>-1</v>
      </c>
      <c r="G3190" t="s">
        <v>74</v>
      </c>
      <c r="H3190" t="s">
        <v>75</v>
      </c>
      <c r="I3190" t="s"/>
      <c r="J3190" t="s">
        <v>76</v>
      </c>
      <c r="K3190" t="n">
        <v>1336.68</v>
      </c>
      <c r="L3190" t="s">
        <v>77</v>
      </c>
      <c r="M3190" t="s"/>
      <c r="N3190" t="s">
        <v>1370</v>
      </c>
      <c r="O3190" t="s">
        <v>79</v>
      </c>
      <c r="P3190" t="s">
        <v>4384</v>
      </c>
      <c r="Q3190" t="s"/>
      <c r="R3190" t="s">
        <v>80</v>
      </c>
      <c r="S3190" t="s">
        <v>4386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>
        <f>HYPERLINK("https://hotelmonitor-cachepage.eclerx.com/savepage/tk_15442499468113832_sr_2150.html","info")</f>
        <v/>
      </c>
      <c r="AA3190" t="n">
        <v>-3791396</v>
      </c>
      <c r="AB3190" t="s"/>
      <c r="AC3190" t="s"/>
      <c r="AD3190" t="s">
        <v>87</v>
      </c>
      <c r="AE3190" t="s"/>
      <c r="AF3190" t="s"/>
      <c r="AG3190" t="s"/>
      <c r="AH3190" t="s"/>
      <c r="AI3190" t="s"/>
      <c r="AJ3190" t="s"/>
      <c r="AK3190" t="s">
        <v>88</v>
      </c>
      <c r="AL3190" t="s"/>
      <c r="AM3190" t="s"/>
      <c r="AN3190" t="s">
        <v>89</v>
      </c>
      <c r="AO3190" t="s">
        <v>4387</v>
      </c>
      <c r="AP3190" t="n">
        <v>40</v>
      </c>
      <c r="AQ3190" t="s">
        <v>91</v>
      </c>
      <c r="AR3190" t="s">
        <v>71</v>
      </c>
      <c r="AS3190" t="s"/>
      <c r="AT3190" t="s">
        <v>93</v>
      </c>
      <c r="AU3190" t="s"/>
      <c r="AV3190" t="s"/>
      <c r="AW3190" t="s"/>
      <c r="AX3190" t="s"/>
      <c r="AY3190" t="n">
        <v>3791396</v>
      </c>
      <c r="AZ3190" t="s">
        <v>4388</v>
      </c>
      <c r="BA3190" t="s"/>
      <c r="BB3190" t="n">
        <v>611370</v>
      </c>
      <c r="BC3190" t="n">
        <v>98.8298696279526</v>
      </c>
      <c r="BD3190" t="n">
        <v>8.03497156685243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95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4384</v>
      </c>
      <c r="F3191" t="n">
        <v>-1</v>
      </c>
      <c r="G3191" t="s">
        <v>74</v>
      </c>
      <c r="H3191" t="s">
        <v>75</v>
      </c>
      <c r="I3191" t="s"/>
      <c r="J3191" t="s">
        <v>76</v>
      </c>
      <c r="K3191" t="n">
        <v>1430.98</v>
      </c>
      <c r="L3191" t="s">
        <v>77</v>
      </c>
      <c r="M3191" t="s"/>
      <c r="N3191" t="s">
        <v>1370</v>
      </c>
      <c r="O3191" t="s">
        <v>79</v>
      </c>
      <c r="P3191" t="s">
        <v>4384</v>
      </c>
      <c r="Q3191" t="s"/>
      <c r="R3191" t="s">
        <v>80</v>
      </c>
      <c r="S3191" t="s">
        <v>2407</v>
      </c>
      <c r="T3191" t="s">
        <v>82</v>
      </c>
      <c r="U3191" t="s">
        <v>83</v>
      </c>
      <c r="V3191" t="s">
        <v>84</v>
      </c>
      <c r="W3191" t="s">
        <v>85</v>
      </c>
      <c r="X3191" t="s"/>
      <c r="Y3191" t="s">
        <v>86</v>
      </c>
      <c r="Z3191">
        <f>HYPERLINK("https://hotelmonitor-cachepage.eclerx.com/savepage/tk_15442499468113832_sr_2150.html","info")</f>
        <v/>
      </c>
      <c r="AA3191" t="n">
        <v>-3791396</v>
      </c>
      <c r="AB3191" t="s"/>
      <c r="AC3191" t="s"/>
      <c r="AD3191" t="s">
        <v>87</v>
      </c>
      <c r="AE3191" t="s"/>
      <c r="AF3191" t="s"/>
      <c r="AG3191" t="s"/>
      <c r="AH3191" t="s"/>
      <c r="AI3191" t="s"/>
      <c r="AJ3191" t="s"/>
      <c r="AK3191" t="s">
        <v>88</v>
      </c>
      <c r="AL3191" t="s"/>
      <c r="AM3191" t="s"/>
      <c r="AN3191" t="s">
        <v>89</v>
      </c>
      <c r="AO3191" t="s">
        <v>931</v>
      </c>
      <c r="AP3191" t="n">
        <v>40</v>
      </c>
      <c r="AQ3191" t="s">
        <v>91</v>
      </c>
      <c r="AR3191" t="s">
        <v>71</v>
      </c>
      <c r="AS3191" t="s"/>
      <c r="AT3191" t="s">
        <v>93</v>
      </c>
      <c r="AU3191" t="s"/>
      <c r="AV3191" t="s"/>
      <c r="AW3191" t="s"/>
      <c r="AX3191" t="s"/>
      <c r="AY3191" t="n">
        <v>3791396</v>
      </c>
      <c r="AZ3191" t="s">
        <v>4388</v>
      </c>
      <c r="BA3191" t="s"/>
      <c r="BB3191" t="n">
        <v>611370</v>
      </c>
      <c r="BC3191" t="n">
        <v>98.8298696279526</v>
      </c>
      <c r="BD3191" t="n">
        <v>8.03497156685243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95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4384</v>
      </c>
      <c r="F3192" t="n">
        <v>-1</v>
      </c>
      <c r="G3192" t="s">
        <v>74</v>
      </c>
      <c r="H3192" t="s">
        <v>75</v>
      </c>
      <c r="I3192" t="s"/>
      <c r="J3192" t="s">
        <v>76</v>
      </c>
      <c r="K3192" t="n">
        <v>1432.18</v>
      </c>
      <c r="L3192" t="s">
        <v>77</v>
      </c>
      <c r="M3192" t="s"/>
      <c r="N3192" t="s">
        <v>1370</v>
      </c>
      <c r="O3192" t="s">
        <v>79</v>
      </c>
      <c r="P3192" t="s">
        <v>4384</v>
      </c>
      <c r="Q3192" t="s"/>
      <c r="R3192" t="s">
        <v>80</v>
      </c>
      <c r="S3192" t="s">
        <v>4389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>
        <f>HYPERLINK("https://hotelmonitor-cachepage.eclerx.com/savepage/tk_15442499468113832_sr_2150.html","info")</f>
        <v/>
      </c>
      <c r="AA3192" t="n">
        <v>-3791396</v>
      </c>
      <c r="AB3192" t="s"/>
      <c r="AC3192" t="s"/>
      <c r="AD3192" t="s">
        <v>87</v>
      </c>
      <c r="AE3192" t="s"/>
      <c r="AF3192" t="s"/>
      <c r="AG3192" t="s"/>
      <c r="AH3192" t="s"/>
      <c r="AI3192" t="s"/>
      <c r="AJ3192" t="s"/>
      <c r="AK3192" t="s">
        <v>88</v>
      </c>
      <c r="AL3192" t="s"/>
      <c r="AM3192" t="s"/>
      <c r="AN3192" t="s">
        <v>89</v>
      </c>
      <c r="AO3192" t="s">
        <v>931</v>
      </c>
      <c r="AP3192" t="n">
        <v>40</v>
      </c>
      <c r="AQ3192" t="s">
        <v>91</v>
      </c>
      <c r="AR3192" t="s">
        <v>92</v>
      </c>
      <c r="AS3192" t="s"/>
      <c r="AT3192" t="s">
        <v>93</v>
      </c>
      <c r="AU3192" t="s"/>
      <c r="AV3192" t="s"/>
      <c r="AW3192" t="s"/>
      <c r="AX3192" t="s"/>
      <c r="AY3192" t="n">
        <v>3791396</v>
      </c>
      <c r="AZ3192" t="s">
        <v>4388</v>
      </c>
      <c r="BA3192" t="s"/>
      <c r="BB3192" t="n">
        <v>611370</v>
      </c>
      <c r="BC3192" t="n">
        <v>98.8298696279526</v>
      </c>
      <c r="BD3192" t="n">
        <v>8.03497156685243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95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4384</v>
      </c>
      <c r="F3193" t="n">
        <v>-1</v>
      </c>
      <c r="G3193" t="s">
        <v>74</v>
      </c>
      <c r="H3193" t="s">
        <v>75</v>
      </c>
      <c r="I3193" t="s"/>
      <c r="J3193" t="s">
        <v>76</v>
      </c>
      <c r="K3193" t="n">
        <v>1907.27</v>
      </c>
      <c r="L3193" t="s">
        <v>77</v>
      </c>
      <c r="M3193" t="s"/>
      <c r="N3193" t="s">
        <v>502</v>
      </c>
      <c r="O3193" t="s">
        <v>79</v>
      </c>
      <c r="P3193" t="s">
        <v>4384</v>
      </c>
      <c r="Q3193" t="s"/>
      <c r="R3193" t="s">
        <v>80</v>
      </c>
      <c r="S3193" t="s">
        <v>4390</v>
      </c>
      <c r="T3193" t="s">
        <v>82</v>
      </c>
      <c r="U3193" t="s">
        <v>83</v>
      </c>
      <c r="V3193" t="s">
        <v>84</v>
      </c>
      <c r="W3193" t="s">
        <v>85</v>
      </c>
      <c r="X3193" t="s"/>
      <c r="Y3193" t="s">
        <v>86</v>
      </c>
      <c r="Z3193">
        <f>HYPERLINK("https://hotelmonitor-cachepage.eclerx.com/savepage/tk_15442499468113832_sr_2150.html","info")</f>
        <v/>
      </c>
      <c r="AA3193" t="n">
        <v>-3791396</v>
      </c>
      <c r="AB3193" t="s"/>
      <c r="AC3193" t="s"/>
      <c r="AD3193" t="s">
        <v>87</v>
      </c>
      <c r="AE3193" t="s"/>
      <c r="AF3193" t="s"/>
      <c r="AG3193" t="s"/>
      <c r="AH3193" t="s"/>
      <c r="AI3193" t="s"/>
      <c r="AJ3193" t="s"/>
      <c r="AK3193" t="s">
        <v>88</v>
      </c>
      <c r="AL3193" t="s"/>
      <c r="AM3193" t="s"/>
      <c r="AN3193" t="s">
        <v>89</v>
      </c>
      <c r="AO3193" t="s">
        <v>4391</v>
      </c>
      <c r="AP3193" t="n">
        <v>40</v>
      </c>
      <c r="AQ3193" t="s">
        <v>91</v>
      </c>
      <c r="AR3193" t="s">
        <v>71</v>
      </c>
      <c r="AS3193" t="s"/>
      <c r="AT3193" t="s">
        <v>93</v>
      </c>
      <c r="AU3193" t="s"/>
      <c r="AV3193" t="s"/>
      <c r="AW3193" t="s"/>
      <c r="AX3193" t="s"/>
      <c r="AY3193" t="n">
        <v>3791396</v>
      </c>
      <c r="AZ3193" t="s">
        <v>4388</v>
      </c>
      <c r="BA3193" t="s"/>
      <c r="BB3193" t="n">
        <v>611370</v>
      </c>
      <c r="BC3193" t="n">
        <v>98.8298696279526</v>
      </c>
      <c r="BD3193" t="n">
        <v>8.03497156685243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95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4384</v>
      </c>
      <c r="F3194" t="n">
        <v>-1</v>
      </c>
      <c r="G3194" t="s">
        <v>74</v>
      </c>
      <c r="H3194" t="s">
        <v>75</v>
      </c>
      <c r="I3194" t="s"/>
      <c r="J3194" t="s">
        <v>76</v>
      </c>
      <c r="K3194" t="n">
        <v>2020.2</v>
      </c>
      <c r="L3194" t="s">
        <v>77</v>
      </c>
      <c r="M3194" t="s"/>
      <c r="N3194" t="s">
        <v>502</v>
      </c>
      <c r="O3194" t="s">
        <v>79</v>
      </c>
      <c r="P3194" t="s">
        <v>4384</v>
      </c>
      <c r="Q3194" t="s"/>
      <c r="R3194" t="s">
        <v>80</v>
      </c>
      <c r="S3194" t="s">
        <v>1029</v>
      </c>
      <c r="T3194" t="s">
        <v>82</v>
      </c>
      <c r="U3194" t="s">
        <v>83</v>
      </c>
      <c r="V3194" t="s">
        <v>84</v>
      </c>
      <c r="W3194" t="s">
        <v>85</v>
      </c>
      <c r="X3194" t="s"/>
      <c r="Y3194" t="s">
        <v>86</v>
      </c>
      <c r="Z3194">
        <f>HYPERLINK("https://hotelmonitor-cachepage.eclerx.com/savepage/tk_15442499468113832_sr_2150.html","info")</f>
        <v/>
      </c>
      <c r="AA3194" t="n">
        <v>-3791396</v>
      </c>
      <c r="AB3194" t="s"/>
      <c r="AC3194" t="s"/>
      <c r="AD3194" t="s">
        <v>87</v>
      </c>
      <c r="AE3194" t="s"/>
      <c r="AF3194" t="s"/>
      <c r="AG3194" t="s"/>
      <c r="AH3194" t="s"/>
      <c r="AI3194" t="s"/>
      <c r="AJ3194" t="s"/>
      <c r="AK3194" t="s">
        <v>88</v>
      </c>
      <c r="AL3194" t="s"/>
      <c r="AM3194" t="s"/>
      <c r="AN3194" t="s">
        <v>89</v>
      </c>
      <c r="AO3194" t="s">
        <v>931</v>
      </c>
      <c r="AP3194" t="n">
        <v>40</v>
      </c>
      <c r="AQ3194" t="s">
        <v>91</v>
      </c>
      <c r="AR3194" t="s">
        <v>71</v>
      </c>
      <c r="AS3194" t="s"/>
      <c r="AT3194" t="s">
        <v>93</v>
      </c>
      <c r="AU3194" t="s"/>
      <c r="AV3194" t="s"/>
      <c r="AW3194" t="s"/>
      <c r="AX3194" t="s"/>
      <c r="AY3194" t="n">
        <v>3791396</v>
      </c>
      <c r="AZ3194" t="s">
        <v>4388</v>
      </c>
      <c r="BA3194" t="s"/>
      <c r="BB3194" t="n">
        <v>611370</v>
      </c>
      <c r="BC3194" t="n">
        <v>98.8298696279526</v>
      </c>
      <c r="BD3194" t="n">
        <v>8.03497156685243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95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4384</v>
      </c>
      <c r="F3195" t="n">
        <v>-1</v>
      </c>
      <c r="G3195" t="s">
        <v>74</v>
      </c>
      <c r="H3195" t="s">
        <v>75</v>
      </c>
      <c r="I3195" t="s"/>
      <c r="J3195" t="s">
        <v>76</v>
      </c>
      <c r="K3195" t="n">
        <v>2021.91</v>
      </c>
      <c r="L3195" t="s">
        <v>77</v>
      </c>
      <c r="M3195" t="s"/>
      <c r="N3195" t="s">
        <v>502</v>
      </c>
      <c r="O3195" t="s">
        <v>79</v>
      </c>
      <c r="P3195" t="s">
        <v>4384</v>
      </c>
      <c r="Q3195" t="s"/>
      <c r="R3195" t="s">
        <v>80</v>
      </c>
      <c r="S3195" t="s">
        <v>1047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>
        <f>HYPERLINK("https://hotelmonitor-cachepage.eclerx.com/savepage/tk_15442499468113832_sr_2150.html","info")</f>
        <v/>
      </c>
      <c r="AA3195" t="n">
        <v>-3791396</v>
      </c>
      <c r="AB3195" t="s"/>
      <c r="AC3195" t="s"/>
      <c r="AD3195" t="s">
        <v>87</v>
      </c>
      <c r="AE3195" t="s"/>
      <c r="AF3195" t="s"/>
      <c r="AG3195" t="s"/>
      <c r="AH3195" t="s"/>
      <c r="AI3195" t="s"/>
      <c r="AJ3195" t="s"/>
      <c r="AK3195" t="s">
        <v>88</v>
      </c>
      <c r="AL3195" t="s"/>
      <c r="AM3195" t="s"/>
      <c r="AN3195" t="s">
        <v>88</v>
      </c>
      <c r="AO3195" t="s"/>
      <c r="AP3195" t="n">
        <v>40</v>
      </c>
      <c r="AQ3195" t="s">
        <v>91</v>
      </c>
      <c r="AR3195" t="s">
        <v>92</v>
      </c>
      <c r="AS3195" t="s"/>
      <c r="AT3195" t="s">
        <v>93</v>
      </c>
      <c r="AU3195" t="s"/>
      <c r="AV3195" t="s"/>
      <c r="AW3195" t="s"/>
      <c r="AX3195" t="s"/>
      <c r="AY3195" t="n">
        <v>3791396</v>
      </c>
      <c r="AZ3195" t="s">
        <v>4388</v>
      </c>
      <c r="BA3195" t="s"/>
      <c r="BB3195" t="n">
        <v>611370</v>
      </c>
      <c r="BC3195" t="n">
        <v>98.8298696279526</v>
      </c>
      <c r="BD3195" t="n">
        <v>8.03497156685243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95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4392</v>
      </c>
      <c r="F3196" t="n">
        <v>-1</v>
      </c>
      <c r="G3196" t="s">
        <v>74</v>
      </c>
      <c r="H3196" t="s">
        <v>75</v>
      </c>
      <c r="I3196" t="s"/>
      <c r="J3196" t="s">
        <v>76</v>
      </c>
      <c r="K3196" t="n">
        <v>702.91</v>
      </c>
      <c r="L3196" t="s">
        <v>77</v>
      </c>
      <c r="M3196" t="s"/>
      <c r="N3196" t="s">
        <v>4393</v>
      </c>
      <c r="O3196" t="s">
        <v>79</v>
      </c>
      <c r="P3196" t="s">
        <v>4392</v>
      </c>
      <c r="Q3196" t="s"/>
      <c r="R3196" t="s">
        <v>115</v>
      </c>
      <c r="S3196" t="s">
        <v>4394</v>
      </c>
      <c r="T3196" t="s">
        <v>82</v>
      </c>
      <c r="U3196" t="s">
        <v>83</v>
      </c>
      <c r="V3196" t="s">
        <v>84</v>
      </c>
      <c r="W3196" t="s">
        <v>85</v>
      </c>
      <c r="X3196" t="s"/>
      <c r="Y3196" t="s">
        <v>86</v>
      </c>
      <c r="Z3196">
        <f>HYPERLINK("https://hotelmonitor-cachepage.eclerx.com/savepage/tk_15442505516347942_sr_2150.html","info")</f>
        <v/>
      </c>
      <c r="AA3196" t="n">
        <v>-3791895</v>
      </c>
      <c r="AB3196" t="s"/>
      <c r="AC3196" t="s"/>
      <c r="AD3196" t="s">
        <v>87</v>
      </c>
      <c r="AE3196" t="s"/>
      <c r="AF3196" t="s"/>
      <c r="AG3196" t="s"/>
      <c r="AH3196" t="s"/>
      <c r="AI3196" t="s"/>
      <c r="AJ3196" t="s"/>
      <c r="AK3196" t="s">
        <v>88</v>
      </c>
      <c r="AL3196" t="s"/>
      <c r="AM3196" t="s"/>
      <c r="AN3196" t="s">
        <v>89</v>
      </c>
      <c r="AO3196" t="s">
        <v>4395</v>
      </c>
      <c r="AP3196" t="n">
        <v>302</v>
      </c>
      <c r="AQ3196" t="s">
        <v>91</v>
      </c>
      <c r="AR3196" t="s">
        <v>71</v>
      </c>
      <c r="AS3196" t="s"/>
      <c r="AT3196" t="s">
        <v>93</v>
      </c>
      <c r="AU3196" t="s"/>
      <c r="AV3196" t="s"/>
      <c r="AW3196" t="s"/>
      <c r="AX3196" t="s"/>
      <c r="AY3196" t="n">
        <v>3791895</v>
      </c>
      <c r="AZ3196" t="s">
        <v>4396</v>
      </c>
      <c r="BA3196" t="s"/>
      <c r="BB3196" t="n">
        <v>1194770</v>
      </c>
      <c r="BC3196" t="n">
        <v>98.9079004526138</v>
      </c>
      <c r="BD3196" t="n">
        <v>8.071233297279811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95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4392</v>
      </c>
      <c r="F3197" t="n">
        <v>-1</v>
      </c>
      <c r="G3197" t="s">
        <v>74</v>
      </c>
      <c r="H3197" t="s">
        <v>75</v>
      </c>
      <c r="I3197" t="s"/>
      <c r="J3197" t="s">
        <v>76</v>
      </c>
      <c r="K3197" t="n">
        <v>751.27</v>
      </c>
      <c r="L3197" t="s">
        <v>77</v>
      </c>
      <c r="M3197" t="s"/>
      <c r="N3197" t="s">
        <v>4393</v>
      </c>
      <c r="O3197" t="s">
        <v>79</v>
      </c>
      <c r="P3197" t="s">
        <v>4392</v>
      </c>
      <c r="Q3197" t="s"/>
      <c r="R3197" t="s">
        <v>115</v>
      </c>
      <c r="S3197" t="s">
        <v>4397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>
        <f>HYPERLINK("https://hotelmonitor-cachepage.eclerx.com/savepage/tk_15442505516347942_sr_2150.html","info")</f>
        <v/>
      </c>
      <c r="AA3197" t="n">
        <v>-3791895</v>
      </c>
      <c r="AB3197" t="s"/>
      <c r="AC3197" t="s"/>
      <c r="AD3197" t="s">
        <v>87</v>
      </c>
      <c r="AE3197" t="s"/>
      <c r="AF3197" t="s"/>
      <c r="AG3197" t="s"/>
      <c r="AH3197" t="s"/>
      <c r="AI3197" t="s"/>
      <c r="AJ3197" t="s"/>
      <c r="AK3197" t="s">
        <v>88</v>
      </c>
      <c r="AL3197" t="s"/>
      <c r="AM3197" t="s"/>
      <c r="AN3197" t="s">
        <v>89</v>
      </c>
      <c r="AO3197" t="s">
        <v>882</v>
      </c>
      <c r="AP3197" t="n">
        <v>302</v>
      </c>
      <c r="AQ3197" t="s">
        <v>91</v>
      </c>
      <c r="AR3197" t="s">
        <v>71</v>
      </c>
      <c r="AS3197" t="s"/>
      <c r="AT3197" t="s">
        <v>93</v>
      </c>
      <c r="AU3197" t="s"/>
      <c r="AV3197" t="s"/>
      <c r="AW3197" t="s"/>
      <c r="AX3197" t="s"/>
      <c r="AY3197" t="n">
        <v>3791895</v>
      </c>
      <c r="AZ3197" t="s">
        <v>4396</v>
      </c>
      <c r="BA3197" t="s"/>
      <c r="BB3197" t="n">
        <v>1194770</v>
      </c>
      <c r="BC3197" t="n">
        <v>98.9079004526138</v>
      </c>
      <c r="BD3197" t="n">
        <v>8.071233297279811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95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4398</v>
      </c>
      <c r="F3198" t="n">
        <v>-1</v>
      </c>
      <c r="G3198" t="s">
        <v>74</v>
      </c>
      <c r="H3198" t="s">
        <v>75</v>
      </c>
      <c r="I3198" t="s"/>
      <c r="J3198" t="s">
        <v>76</v>
      </c>
      <c r="K3198" t="n">
        <v>5926.65</v>
      </c>
      <c r="L3198" t="s">
        <v>77</v>
      </c>
      <c r="M3198" t="s"/>
      <c r="N3198" t="s">
        <v>4399</v>
      </c>
      <c r="O3198" t="s">
        <v>79</v>
      </c>
      <c r="P3198" t="s">
        <v>4398</v>
      </c>
      <c r="Q3198" t="s"/>
      <c r="R3198" t="s">
        <v>148</v>
      </c>
      <c r="S3198" t="s">
        <v>4400</v>
      </c>
      <c r="T3198" t="s">
        <v>82</v>
      </c>
      <c r="U3198" t="s">
        <v>83</v>
      </c>
      <c r="V3198" t="s">
        <v>84</v>
      </c>
      <c r="W3198" t="s">
        <v>85</v>
      </c>
      <c r="X3198" t="s"/>
      <c r="Y3198" t="s">
        <v>86</v>
      </c>
      <c r="Z3198">
        <f>HYPERLINK("https://hotelmonitor-cachepage.eclerx.com/savepage/tk_1544249938999798_sr_2150.html","info")</f>
        <v/>
      </c>
      <c r="AA3198" t="n">
        <v>-4753486</v>
      </c>
      <c r="AB3198" t="s"/>
      <c r="AC3198" t="s"/>
      <c r="AD3198" t="s">
        <v>87</v>
      </c>
      <c r="AE3198" t="s"/>
      <c r="AF3198" t="s"/>
      <c r="AG3198" t="s"/>
      <c r="AH3198" t="s"/>
      <c r="AI3198" t="s"/>
      <c r="AJ3198" t="s"/>
      <c r="AK3198" t="s">
        <v>88</v>
      </c>
      <c r="AL3198" t="s"/>
      <c r="AM3198" t="s"/>
      <c r="AN3198" t="s">
        <v>89</v>
      </c>
      <c r="AO3198" t="s">
        <v>4401</v>
      </c>
      <c r="AP3198" t="n">
        <v>35</v>
      </c>
      <c r="AQ3198" t="s">
        <v>91</v>
      </c>
      <c r="AR3198" t="s">
        <v>71</v>
      </c>
      <c r="AS3198" t="s"/>
      <c r="AT3198" t="s">
        <v>93</v>
      </c>
      <c r="AU3198" t="s"/>
      <c r="AV3198" t="s"/>
      <c r="AW3198" t="s"/>
      <c r="AX3198" t="s"/>
      <c r="AY3198" t="n">
        <v>4753486</v>
      </c>
      <c r="AZ3198" t="s">
        <v>4402</v>
      </c>
      <c r="BA3198" t="s"/>
      <c r="BB3198" t="n">
        <v>2619188</v>
      </c>
      <c r="BC3198" t="n">
        <v>98.8205033540726</v>
      </c>
      <c r="BD3198" t="n">
        <v>8.0460039323996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95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4398</v>
      </c>
      <c r="F3199" t="n">
        <v>-1</v>
      </c>
      <c r="G3199" t="s">
        <v>74</v>
      </c>
      <c r="H3199" t="s">
        <v>75</v>
      </c>
      <c r="I3199" t="s"/>
      <c r="J3199" t="s">
        <v>76</v>
      </c>
      <c r="K3199" t="n">
        <v>5926.65</v>
      </c>
      <c r="L3199" t="s">
        <v>77</v>
      </c>
      <c r="M3199" t="s"/>
      <c r="N3199" t="s">
        <v>4399</v>
      </c>
      <c r="O3199" t="s">
        <v>79</v>
      </c>
      <c r="P3199" t="s">
        <v>4398</v>
      </c>
      <c r="Q3199" t="s"/>
      <c r="R3199" t="s">
        <v>148</v>
      </c>
      <c r="S3199" t="s">
        <v>4400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>
        <f>HYPERLINK("https://hotelmonitor-cachepage.eclerx.com/savepage/tk_1544249938999798_sr_2150.html","info")</f>
        <v/>
      </c>
      <c r="AA3199" t="n">
        <v>-4753486</v>
      </c>
      <c r="AB3199" t="s"/>
      <c r="AC3199" t="s"/>
      <c r="AD3199" t="s">
        <v>87</v>
      </c>
      <c r="AE3199" t="s"/>
      <c r="AF3199" t="s"/>
      <c r="AG3199" t="s"/>
      <c r="AH3199" t="s"/>
      <c r="AI3199" t="s"/>
      <c r="AJ3199" t="s"/>
      <c r="AK3199" t="s">
        <v>88</v>
      </c>
      <c r="AL3199" t="s"/>
      <c r="AM3199" t="s"/>
      <c r="AN3199" t="s">
        <v>89</v>
      </c>
      <c r="AO3199" t="s">
        <v>4401</v>
      </c>
      <c r="AP3199" t="n">
        <v>35</v>
      </c>
      <c r="AQ3199" t="s">
        <v>91</v>
      </c>
      <c r="AR3199" t="s">
        <v>261</v>
      </c>
      <c r="AS3199" t="s"/>
      <c r="AT3199" t="s">
        <v>93</v>
      </c>
      <c r="AU3199" t="s"/>
      <c r="AV3199" t="s"/>
      <c r="AW3199" t="s"/>
      <c r="AX3199" t="s"/>
      <c r="AY3199" t="n">
        <v>4753486</v>
      </c>
      <c r="AZ3199" t="s">
        <v>4402</v>
      </c>
      <c r="BA3199" t="s"/>
      <c r="BB3199" t="n">
        <v>2619188</v>
      </c>
      <c r="BC3199" t="n">
        <v>98.8205033540726</v>
      </c>
      <c r="BD3199" t="n">
        <v>8.0460039323996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95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4398</v>
      </c>
      <c r="F3200" t="n">
        <v>-1</v>
      </c>
      <c r="G3200" t="s">
        <v>74</v>
      </c>
      <c r="H3200" t="s">
        <v>75</v>
      </c>
      <c r="I3200" t="s"/>
      <c r="J3200" t="s">
        <v>76</v>
      </c>
      <c r="K3200" t="n">
        <v>8340.35</v>
      </c>
      <c r="L3200" t="s">
        <v>77</v>
      </c>
      <c r="M3200" t="s"/>
      <c r="N3200" t="s">
        <v>4399</v>
      </c>
      <c r="O3200" t="s">
        <v>79</v>
      </c>
      <c r="P3200" t="s">
        <v>4398</v>
      </c>
      <c r="Q3200" t="s"/>
      <c r="R3200" t="s">
        <v>148</v>
      </c>
      <c r="S3200" t="s">
        <v>3950</v>
      </c>
      <c r="T3200" t="s">
        <v>82</v>
      </c>
      <c r="U3200" t="s">
        <v>83</v>
      </c>
      <c r="V3200" t="s">
        <v>84</v>
      </c>
      <c r="W3200" t="s">
        <v>105</v>
      </c>
      <c r="X3200" t="s"/>
      <c r="Y3200" t="s">
        <v>86</v>
      </c>
      <c r="Z3200">
        <f>HYPERLINK("https://hotelmonitor-cachepage.eclerx.com/savepage/tk_1544249938999798_sr_2150.html","info")</f>
        <v/>
      </c>
      <c r="AA3200" t="n">
        <v>-4753486</v>
      </c>
      <c r="AB3200" t="s"/>
      <c r="AC3200" t="s"/>
      <c r="AD3200" t="s">
        <v>87</v>
      </c>
      <c r="AE3200" t="s"/>
      <c r="AF3200" t="s"/>
      <c r="AG3200" t="s"/>
      <c r="AH3200" t="s"/>
      <c r="AI3200" t="s"/>
      <c r="AJ3200" t="s"/>
      <c r="AK3200" t="s">
        <v>88</v>
      </c>
      <c r="AL3200" t="s"/>
      <c r="AM3200" t="s"/>
      <c r="AN3200" t="s">
        <v>88</v>
      </c>
      <c r="AO3200" t="s"/>
      <c r="AP3200" t="n">
        <v>35</v>
      </c>
      <c r="AQ3200" t="s">
        <v>91</v>
      </c>
      <c r="AR3200" t="s">
        <v>92</v>
      </c>
      <c r="AS3200" t="s"/>
      <c r="AT3200" t="s">
        <v>93</v>
      </c>
      <c r="AU3200" t="s"/>
      <c r="AV3200" t="s"/>
      <c r="AW3200" t="s"/>
      <c r="AX3200" t="s"/>
      <c r="AY3200" t="n">
        <v>4753486</v>
      </c>
      <c r="AZ3200" t="s">
        <v>4402</v>
      </c>
      <c r="BA3200" t="s"/>
      <c r="BB3200" t="n">
        <v>2619188</v>
      </c>
      <c r="BC3200" t="n">
        <v>98.8205033540726</v>
      </c>
      <c r="BD3200" t="n">
        <v>8.0460039323996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95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4398</v>
      </c>
      <c r="F3201" t="n">
        <v>-1</v>
      </c>
      <c r="G3201" t="s">
        <v>74</v>
      </c>
      <c r="H3201" t="s">
        <v>75</v>
      </c>
      <c r="I3201" t="s"/>
      <c r="J3201" t="s">
        <v>76</v>
      </c>
      <c r="K3201" t="n">
        <v>10008.42</v>
      </c>
      <c r="L3201" t="s">
        <v>77</v>
      </c>
      <c r="M3201" t="s"/>
      <c r="N3201" t="s">
        <v>4399</v>
      </c>
      <c r="O3201" t="s">
        <v>79</v>
      </c>
      <c r="P3201" t="s">
        <v>4398</v>
      </c>
      <c r="Q3201" t="s"/>
      <c r="R3201" t="s">
        <v>148</v>
      </c>
      <c r="S3201" t="s">
        <v>4403</v>
      </c>
      <c r="T3201" t="s">
        <v>82</v>
      </c>
      <c r="U3201" t="s">
        <v>83</v>
      </c>
      <c r="V3201" t="s">
        <v>84</v>
      </c>
      <c r="W3201" t="s">
        <v>105</v>
      </c>
      <c r="X3201" t="s"/>
      <c r="Y3201" t="s">
        <v>86</v>
      </c>
      <c r="Z3201">
        <f>HYPERLINK("https://hotelmonitor-cachepage.eclerx.com/savepage/tk_1544249938999798_sr_2150.html","info")</f>
        <v/>
      </c>
      <c r="AA3201" t="n">
        <v>-4753486</v>
      </c>
      <c r="AB3201" t="s"/>
      <c r="AC3201" t="s"/>
      <c r="AD3201" t="s">
        <v>87</v>
      </c>
      <c r="AE3201" t="s"/>
      <c r="AF3201" t="s"/>
      <c r="AG3201" t="s"/>
      <c r="AH3201" t="s"/>
      <c r="AI3201" t="s"/>
      <c r="AJ3201" t="s"/>
      <c r="AK3201" t="s">
        <v>88</v>
      </c>
      <c r="AL3201" t="s"/>
      <c r="AM3201" t="s"/>
      <c r="AN3201" t="s">
        <v>88</v>
      </c>
      <c r="AO3201" t="s"/>
      <c r="AP3201" t="n">
        <v>35</v>
      </c>
      <c r="AQ3201" t="s">
        <v>91</v>
      </c>
      <c r="AR3201" t="s">
        <v>92</v>
      </c>
      <c r="AS3201" t="s"/>
      <c r="AT3201" t="s">
        <v>93</v>
      </c>
      <c r="AU3201" t="s"/>
      <c r="AV3201" t="s"/>
      <c r="AW3201" t="s"/>
      <c r="AX3201" t="s"/>
      <c r="AY3201" t="n">
        <v>4753486</v>
      </c>
      <c r="AZ3201" t="s">
        <v>4402</v>
      </c>
      <c r="BA3201" t="s"/>
      <c r="BB3201" t="n">
        <v>2619188</v>
      </c>
      <c r="BC3201" t="n">
        <v>98.8205033540726</v>
      </c>
      <c r="BD3201" t="n">
        <v>8.0460039323996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95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4398</v>
      </c>
      <c r="F3202" t="n">
        <v>-1</v>
      </c>
      <c r="G3202" t="s">
        <v>74</v>
      </c>
      <c r="H3202" t="s">
        <v>75</v>
      </c>
      <c r="I3202" t="s"/>
      <c r="J3202" t="s">
        <v>76</v>
      </c>
      <c r="K3202" t="n">
        <v>11373.21</v>
      </c>
      <c r="L3202" t="s">
        <v>77</v>
      </c>
      <c r="M3202" t="s"/>
      <c r="N3202" t="s">
        <v>4404</v>
      </c>
      <c r="O3202" t="s">
        <v>79</v>
      </c>
      <c r="P3202" t="s">
        <v>4398</v>
      </c>
      <c r="Q3202" t="s"/>
      <c r="R3202" t="s">
        <v>148</v>
      </c>
      <c r="S3202" t="s">
        <v>2556</v>
      </c>
      <c r="T3202" t="s">
        <v>82</v>
      </c>
      <c r="U3202" t="s">
        <v>83</v>
      </c>
      <c r="V3202" t="s">
        <v>84</v>
      </c>
      <c r="W3202" t="s">
        <v>105</v>
      </c>
      <c r="X3202" t="s"/>
      <c r="Y3202" t="s">
        <v>86</v>
      </c>
      <c r="Z3202">
        <f>HYPERLINK("https://hotelmonitor-cachepage.eclerx.com/savepage/tk_1544249938999798_sr_2150.html","info")</f>
        <v/>
      </c>
      <c r="AA3202" t="n">
        <v>-4753486</v>
      </c>
      <c r="AB3202" t="s"/>
      <c r="AC3202" t="s"/>
      <c r="AD3202" t="s">
        <v>87</v>
      </c>
      <c r="AE3202" t="s"/>
      <c r="AF3202" t="s"/>
      <c r="AG3202" t="s"/>
      <c r="AH3202" t="s"/>
      <c r="AI3202" t="s"/>
      <c r="AJ3202" t="s"/>
      <c r="AK3202" t="s">
        <v>88</v>
      </c>
      <c r="AL3202" t="s"/>
      <c r="AM3202" t="s"/>
      <c r="AN3202" t="s">
        <v>88</v>
      </c>
      <c r="AO3202" t="s"/>
      <c r="AP3202" t="n">
        <v>35</v>
      </c>
      <c r="AQ3202" t="s">
        <v>91</v>
      </c>
      <c r="AR3202" t="s">
        <v>92</v>
      </c>
      <c r="AS3202" t="s"/>
      <c r="AT3202" t="s">
        <v>93</v>
      </c>
      <c r="AU3202" t="s"/>
      <c r="AV3202" t="s"/>
      <c r="AW3202" t="s"/>
      <c r="AX3202" t="s"/>
      <c r="AY3202" t="n">
        <v>4753486</v>
      </c>
      <c r="AZ3202" t="s">
        <v>4402</v>
      </c>
      <c r="BA3202" t="s"/>
      <c r="BB3202" t="n">
        <v>2619188</v>
      </c>
      <c r="BC3202" t="n">
        <v>98.8205033540726</v>
      </c>
      <c r="BD3202" t="n">
        <v>8.0460039323996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95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4398</v>
      </c>
      <c r="F3203" t="n">
        <v>-1</v>
      </c>
      <c r="G3203" t="s">
        <v>74</v>
      </c>
      <c r="H3203" t="s">
        <v>75</v>
      </c>
      <c r="I3203" t="s"/>
      <c r="J3203" t="s">
        <v>76</v>
      </c>
      <c r="K3203" t="n">
        <v>13647.85</v>
      </c>
      <c r="L3203" t="s">
        <v>77</v>
      </c>
      <c r="M3203" t="s"/>
      <c r="N3203" t="s">
        <v>4404</v>
      </c>
      <c r="O3203" t="s">
        <v>79</v>
      </c>
      <c r="P3203" t="s">
        <v>4398</v>
      </c>
      <c r="Q3203" t="s"/>
      <c r="R3203" t="s">
        <v>148</v>
      </c>
      <c r="S3203" t="s">
        <v>4405</v>
      </c>
      <c r="T3203" t="s">
        <v>82</v>
      </c>
      <c r="U3203" t="s">
        <v>83</v>
      </c>
      <c r="V3203" t="s">
        <v>84</v>
      </c>
      <c r="W3203" t="s">
        <v>105</v>
      </c>
      <c r="X3203" t="s"/>
      <c r="Y3203" t="s">
        <v>86</v>
      </c>
      <c r="Z3203">
        <f>HYPERLINK("https://hotelmonitor-cachepage.eclerx.com/savepage/tk_1544249938999798_sr_2150.html","info")</f>
        <v/>
      </c>
      <c r="AA3203" t="n">
        <v>-4753486</v>
      </c>
      <c r="AB3203" t="s"/>
      <c r="AC3203" t="s"/>
      <c r="AD3203" t="s">
        <v>87</v>
      </c>
      <c r="AE3203" t="s"/>
      <c r="AF3203" t="s"/>
      <c r="AG3203" t="s"/>
      <c r="AH3203" t="s"/>
      <c r="AI3203" t="s"/>
      <c r="AJ3203" t="s"/>
      <c r="AK3203" t="s">
        <v>88</v>
      </c>
      <c r="AL3203" t="s"/>
      <c r="AM3203" t="s"/>
      <c r="AN3203" t="s">
        <v>88</v>
      </c>
      <c r="AO3203" t="s"/>
      <c r="AP3203" t="n">
        <v>35</v>
      </c>
      <c r="AQ3203" t="s">
        <v>91</v>
      </c>
      <c r="AR3203" t="s">
        <v>92</v>
      </c>
      <c r="AS3203" t="s"/>
      <c r="AT3203" t="s">
        <v>93</v>
      </c>
      <c r="AU3203" t="s"/>
      <c r="AV3203" t="s"/>
      <c r="AW3203" t="s"/>
      <c r="AX3203" t="s"/>
      <c r="AY3203" t="n">
        <v>4753486</v>
      </c>
      <c r="AZ3203" t="s">
        <v>4402</v>
      </c>
      <c r="BA3203" t="s"/>
      <c r="BB3203" t="n">
        <v>2619188</v>
      </c>
      <c r="BC3203" t="n">
        <v>98.8205033540726</v>
      </c>
      <c r="BD3203" t="n">
        <v>8.0460039323996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95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4398</v>
      </c>
      <c r="F3204" t="n">
        <v>-1</v>
      </c>
      <c r="G3204" t="s">
        <v>74</v>
      </c>
      <c r="H3204" t="s">
        <v>75</v>
      </c>
      <c r="I3204" t="s"/>
      <c r="J3204" t="s">
        <v>76</v>
      </c>
      <c r="K3204" t="n">
        <v>16639.69</v>
      </c>
      <c r="L3204" t="s">
        <v>77</v>
      </c>
      <c r="M3204" t="s"/>
      <c r="N3204" t="s">
        <v>4399</v>
      </c>
      <c r="O3204" t="s">
        <v>79</v>
      </c>
      <c r="P3204" t="s">
        <v>4398</v>
      </c>
      <c r="Q3204" t="s"/>
      <c r="R3204" t="s">
        <v>148</v>
      </c>
      <c r="S3204" t="s">
        <v>4406</v>
      </c>
      <c r="T3204" t="s">
        <v>82</v>
      </c>
      <c r="U3204" t="s">
        <v>83</v>
      </c>
      <c r="V3204" t="s">
        <v>84</v>
      </c>
      <c r="W3204" t="s">
        <v>85</v>
      </c>
      <c r="X3204" t="s"/>
      <c r="Y3204" t="s">
        <v>86</v>
      </c>
      <c r="Z3204">
        <f>HYPERLINK("https://hotelmonitor-cachepage.eclerx.com/savepage/tk_1544249938999798_sr_2150.html","info")</f>
        <v/>
      </c>
      <c r="AA3204" t="n">
        <v>-4753486</v>
      </c>
      <c r="AB3204" t="s"/>
      <c r="AC3204" t="s"/>
      <c r="AD3204" t="s">
        <v>87</v>
      </c>
      <c r="AE3204" t="s"/>
      <c r="AF3204" t="s"/>
      <c r="AG3204" t="s"/>
      <c r="AH3204" t="s"/>
      <c r="AI3204" t="s"/>
      <c r="AJ3204" t="s"/>
      <c r="AK3204" t="s">
        <v>88</v>
      </c>
      <c r="AL3204" t="s"/>
      <c r="AM3204" t="s"/>
      <c r="AN3204" t="s">
        <v>89</v>
      </c>
      <c r="AO3204" t="s">
        <v>4407</v>
      </c>
      <c r="AP3204" t="n">
        <v>35</v>
      </c>
      <c r="AQ3204" t="s">
        <v>91</v>
      </c>
      <c r="AR3204" t="s">
        <v>71</v>
      </c>
      <c r="AS3204" t="s"/>
      <c r="AT3204" t="s">
        <v>93</v>
      </c>
      <c r="AU3204" t="s"/>
      <c r="AV3204" t="s"/>
      <c r="AW3204" t="s"/>
      <c r="AX3204" t="s"/>
      <c r="AY3204" t="n">
        <v>4753486</v>
      </c>
      <c r="AZ3204" t="s">
        <v>4402</v>
      </c>
      <c r="BA3204" t="s"/>
      <c r="BB3204" t="n">
        <v>2619188</v>
      </c>
      <c r="BC3204" t="n">
        <v>98.8205033540726</v>
      </c>
      <c r="BD3204" t="n">
        <v>8.0460039323996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95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4398</v>
      </c>
      <c r="F3205" t="n">
        <v>-1</v>
      </c>
      <c r="G3205" t="s">
        <v>74</v>
      </c>
      <c r="H3205" t="s">
        <v>75</v>
      </c>
      <c r="I3205" t="s"/>
      <c r="J3205" t="s">
        <v>76</v>
      </c>
      <c r="K3205" t="n">
        <v>16639.69</v>
      </c>
      <c r="L3205" t="s">
        <v>77</v>
      </c>
      <c r="M3205" t="s"/>
      <c r="N3205" t="s">
        <v>4399</v>
      </c>
      <c r="O3205" t="s">
        <v>79</v>
      </c>
      <c r="P3205" t="s">
        <v>4398</v>
      </c>
      <c r="Q3205" t="s"/>
      <c r="R3205" t="s">
        <v>148</v>
      </c>
      <c r="S3205" t="s">
        <v>4406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>
        <f>HYPERLINK("https://hotelmonitor-cachepage.eclerx.com/savepage/tk_1544249938999798_sr_2150.html","info")</f>
        <v/>
      </c>
      <c r="AA3205" t="n">
        <v>-4753486</v>
      </c>
      <c r="AB3205" t="s"/>
      <c r="AC3205" t="s"/>
      <c r="AD3205" t="s">
        <v>87</v>
      </c>
      <c r="AE3205" t="s"/>
      <c r="AF3205" t="s"/>
      <c r="AG3205" t="s"/>
      <c r="AH3205" t="s"/>
      <c r="AI3205" t="s"/>
      <c r="AJ3205" t="s"/>
      <c r="AK3205" t="s">
        <v>88</v>
      </c>
      <c r="AL3205" t="s"/>
      <c r="AM3205" t="s"/>
      <c r="AN3205" t="s">
        <v>89</v>
      </c>
      <c r="AO3205" t="s">
        <v>4407</v>
      </c>
      <c r="AP3205" t="n">
        <v>35</v>
      </c>
      <c r="AQ3205" t="s">
        <v>91</v>
      </c>
      <c r="AR3205" t="s">
        <v>261</v>
      </c>
      <c r="AS3205" t="s"/>
      <c r="AT3205" t="s">
        <v>93</v>
      </c>
      <c r="AU3205" t="s"/>
      <c r="AV3205" t="s"/>
      <c r="AW3205" t="s"/>
      <c r="AX3205" t="s"/>
      <c r="AY3205" t="n">
        <v>4753486</v>
      </c>
      <c r="AZ3205" t="s">
        <v>4402</v>
      </c>
      <c r="BA3205" t="s"/>
      <c r="BB3205" t="n">
        <v>2619188</v>
      </c>
      <c r="BC3205" t="n">
        <v>98.8205033540726</v>
      </c>
      <c r="BD3205" t="n">
        <v>8.0460039323996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95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4398</v>
      </c>
      <c r="F3206" t="n">
        <v>-1</v>
      </c>
      <c r="G3206" t="s">
        <v>74</v>
      </c>
      <c r="H3206" t="s">
        <v>75</v>
      </c>
      <c r="I3206" t="s"/>
      <c r="J3206" t="s">
        <v>76</v>
      </c>
      <c r="K3206" t="n">
        <v>17676.77</v>
      </c>
      <c r="L3206" t="s">
        <v>77</v>
      </c>
      <c r="M3206" t="s"/>
      <c r="N3206" t="s">
        <v>4399</v>
      </c>
      <c r="O3206" t="s">
        <v>79</v>
      </c>
      <c r="P3206" t="s">
        <v>4398</v>
      </c>
      <c r="Q3206" t="s"/>
      <c r="R3206" t="s">
        <v>148</v>
      </c>
      <c r="S3206" t="s">
        <v>2896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>
        <f>HYPERLINK("https://hotelmonitor-cachepage.eclerx.com/savepage/tk_1544249938999798_sr_2150.html","info")</f>
        <v/>
      </c>
      <c r="AA3206" t="n">
        <v>-4753486</v>
      </c>
      <c r="AB3206" t="s"/>
      <c r="AC3206" t="s"/>
      <c r="AD3206" t="s">
        <v>87</v>
      </c>
      <c r="AE3206" t="s"/>
      <c r="AF3206" t="s"/>
      <c r="AG3206" t="s"/>
      <c r="AH3206" t="s"/>
      <c r="AI3206" t="s"/>
      <c r="AJ3206" t="s"/>
      <c r="AK3206" t="s">
        <v>88</v>
      </c>
      <c r="AL3206" t="s"/>
      <c r="AM3206" t="s"/>
      <c r="AN3206" t="s">
        <v>88</v>
      </c>
      <c r="AO3206" t="s"/>
      <c r="AP3206" t="n">
        <v>35</v>
      </c>
      <c r="AQ3206" t="s">
        <v>91</v>
      </c>
      <c r="AR3206" t="s">
        <v>71</v>
      </c>
      <c r="AS3206" t="s"/>
      <c r="AT3206" t="s">
        <v>93</v>
      </c>
      <c r="AU3206" t="s"/>
      <c r="AV3206" t="s"/>
      <c r="AW3206" t="s"/>
      <c r="AX3206" t="s"/>
      <c r="AY3206" t="n">
        <v>4753486</v>
      </c>
      <c r="AZ3206" t="s">
        <v>4402</v>
      </c>
      <c r="BA3206" t="s"/>
      <c r="BB3206" t="n">
        <v>2619188</v>
      </c>
      <c r="BC3206" t="n">
        <v>98.8205033540726</v>
      </c>
      <c r="BD3206" t="n">
        <v>8.0460039323996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95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4398</v>
      </c>
      <c r="F3207" t="n">
        <v>-1</v>
      </c>
      <c r="G3207" t="s">
        <v>74</v>
      </c>
      <c r="H3207" t="s">
        <v>75</v>
      </c>
      <c r="I3207" t="s"/>
      <c r="J3207" t="s">
        <v>76</v>
      </c>
      <c r="K3207" t="n">
        <v>17676.77</v>
      </c>
      <c r="L3207" t="s">
        <v>77</v>
      </c>
      <c r="M3207" t="s"/>
      <c r="N3207" t="s">
        <v>4399</v>
      </c>
      <c r="O3207" t="s">
        <v>79</v>
      </c>
      <c r="P3207" t="s">
        <v>4398</v>
      </c>
      <c r="Q3207" t="s"/>
      <c r="R3207" t="s">
        <v>148</v>
      </c>
      <c r="S3207" t="s">
        <v>2896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>
        <f>HYPERLINK("https://hotelmonitor-cachepage.eclerx.com/savepage/tk_1544249938999798_sr_2150.html","info")</f>
        <v/>
      </c>
      <c r="AA3207" t="n">
        <v>-4753486</v>
      </c>
      <c r="AB3207" t="s"/>
      <c r="AC3207" t="s"/>
      <c r="AD3207" t="s">
        <v>87</v>
      </c>
      <c r="AE3207" t="s"/>
      <c r="AF3207" t="s"/>
      <c r="AG3207" t="s"/>
      <c r="AH3207" t="s"/>
      <c r="AI3207" t="s"/>
      <c r="AJ3207" t="s"/>
      <c r="AK3207" t="s">
        <v>88</v>
      </c>
      <c r="AL3207" t="s"/>
      <c r="AM3207" t="s"/>
      <c r="AN3207" t="s">
        <v>88</v>
      </c>
      <c r="AO3207" t="s"/>
      <c r="AP3207" t="n">
        <v>35</v>
      </c>
      <c r="AQ3207" t="s">
        <v>91</v>
      </c>
      <c r="AR3207" t="s">
        <v>261</v>
      </c>
      <c r="AS3207" t="s"/>
      <c r="AT3207" t="s">
        <v>93</v>
      </c>
      <c r="AU3207" t="s"/>
      <c r="AV3207" t="s"/>
      <c r="AW3207" t="s"/>
      <c r="AX3207" t="s"/>
      <c r="AY3207" t="n">
        <v>4753486</v>
      </c>
      <c r="AZ3207" t="s">
        <v>4402</v>
      </c>
      <c r="BA3207" t="s"/>
      <c r="BB3207" t="n">
        <v>2619188</v>
      </c>
      <c r="BC3207" t="n">
        <v>98.8205033540726</v>
      </c>
      <c r="BD3207" t="n">
        <v>8.0460039323996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95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4408</v>
      </c>
      <c r="F3208" t="n">
        <v>6617581</v>
      </c>
      <c r="G3208" t="s">
        <v>74</v>
      </c>
      <c r="H3208" t="s">
        <v>75</v>
      </c>
      <c r="I3208" t="s"/>
      <c r="J3208" t="s">
        <v>76</v>
      </c>
      <c r="K3208" t="n">
        <v>3239.67</v>
      </c>
      <c r="L3208" t="s">
        <v>77</v>
      </c>
      <c r="M3208" t="s"/>
      <c r="N3208" t="s">
        <v>326</v>
      </c>
      <c r="O3208" t="s">
        <v>79</v>
      </c>
      <c r="P3208" t="s">
        <v>4408</v>
      </c>
      <c r="Q3208" t="s"/>
      <c r="R3208" t="s">
        <v>80</v>
      </c>
      <c r="S3208" t="s">
        <v>4409</v>
      </c>
      <c r="T3208" t="s">
        <v>82</v>
      </c>
      <c r="U3208" t="s">
        <v>83</v>
      </c>
      <c r="V3208" t="s">
        <v>84</v>
      </c>
      <c r="W3208" t="s">
        <v>105</v>
      </c>
      <c r="X3208" t="s"/>
      <c r="Y3208" t="s">
        <v>86</v>
      </c>
      <c r="Z3208">
        <f>HYPERLINK("https://hotelmonitor-cachepage.eclerx.com/savepage/tk_15442500832484975_sr_2150.html","info")</f>
        <v/>
      </c>
      <c r="AA3208" t="n">
        <v>105855</v>
      </c>
      <c r="AB3208" t="s"/>
      <c r="AC3208" t="s"/>
      <c r="AD3208" t="s">
        <v>87</v>
      </c>
      <c r="AE3208" t="s"/>
      <c r="AF3208" t="s"/>
      <c r="AG3208" t="s"/>
      <c r="AH3208" t="s"/>
      <c r="AI3208" t="s"/>
      <c r="AJ3208" t="s"/>
      <c r="AK3208" t="s">
        <v>88</v>
      </c>
      <c r="AL3208" t="s"/>
      <c r="AM3208" t="s"/>
      <c r="AN3208" t="s">
        <v>89</v>
      </c>
      <c r="AO3208" t="s">
        <v>4410</v>
      </c>
      <c r="AP3208" t="n">
        <v>106</v>
      </c>
      <c r="AQ3208" t="s">
        <v>91</v>
      </c>
      <c r="AR3208" t="s">
        <v>71</v>
      </c>
      <c r="AS3208" t="s"/>
      <c r="AT3208" t="s">
        <v>93</v>
      </c>
      <c r="AU3208" t="s"/>
      <c r="AV3208" t="s"/>
      <c r="AW3208" t="s"/>
      <c r="AX3208" t="s"/>
      <c r="AY3208" t="n">
        <v>3996607</v>
      </c>
      <c r="AZ3208" t="s">
        <v>4411</v>
      </c>
      <c r="BA3208" t="s"/>
      <c r="BB3208" t="n">
        <v>2314897</v>
      </c>
      <c r="BC3208" t="n">
        <v>98.82463932037351</v>
      </c>
      <c r="BD3208" t="n">
        <v>8.03277780602609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95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4408</v>
      </c>
      <c r="F3209" t="n">
        <v>6617581</v>
      </c>
      <c r="G3209" t="s">
        <v>74</v>
      </c>
      <c r="H3209" t="s">
        <v>75</v>
      </c>
      <c r="I3209" t="s"/>
      <c r="J3209" t="s">
        <v>76</v>
      </c>
      <c r="K3209" t="n">
        <v>3239.67</v>
      </c>
      <c r="L3209" t="s">
        <v>77</v>
      </c>
      <c r="M3209" t="s"/>
      <c r="N3209" t="s">
        <v>326</v>
      </c>
      <c r="O3209" t="s">
        <v>79</v>
      </c>
      <c r="P3209" t="s">
        <v>4408</v>
      </c>
      <c r="Q3209" t="s"/>
      <c r="R3209" t="s">
        <v>80</v>
      </c>
      <c r="S3209" t="s">
        <v>4409</v>
      </c>
      <c r="T3209" t="s">
        <v>82</v>
      </c>
      <c r="U3209" t="s">
        <v>83</v>
      </c>
      <c r="V3209" t="s">
        <v>84</v>
      </c>
      <c r="W3209" t="s">
        <v>105</v>
      </c>
      <c r="X3209" t="s"/>
      <c r="Y3209" t="s">
        <v>86</v>
      </c>
      <c r="Z3209">
        <f>HYPERLINK("https://hotelmonitor-cachepage.eclerx.com/savepage/tk_15442500832484975_sr_2150.html","info")</f>
        <v/>
      </c>
      <c r="AA3209" t="n">
        <v>105855</v>
      </c>
      <c r="AB3209" t="s"/>
      <c r="AC3209" t="s"/>
      <c r="AD3209" t="s">
        <v>87</v>
      </c>
      <c r="AE3209" t="s"/>
      <c r="AF3209" t="s"/>
      <c r="AG3209" t="s"/>
      <c r="AH3209" t="s"/>
      <c r="AI3209" t="s"/>
      <c r="AJ3209" t="s"/>
      <c r="AK3209" t="s">
        <v>88</v>
      </c>
      <c r="AL3209" t="s"/>
      <c r="AM3209" t="s"/>
      <c r="AN3209" t="s">
        <v>89</v>
      </c>
      <c r="AO3209" t="s">
        <v>4410</v>
      </c>
      <c r="AP3209" t="n">
        <v>106</v>
      </c>
      <c r="AQ3209" t="s">
        <v>91</v>
      </c>
      <c r="AR3209" t="s">
        <v>261</v>
      </c>
      <c r="AS3209" t="s"/>
      <c r="AT3209" t="s">
        <v>93</v>
      </c>
      <c r="AU3209" t="s"/>
      <c r="AV3209" t="s"/>
      <c r="AW3209" t="s"/>
      <c r="AX3209" t="s"/>
      <c r="AY3209" t="n">
        <v>3996607</v>
      </c>
      <c r="AZ3209" t="s">
        <v>4411</v>
      </c>
      <c r="BA3209" t="s"/>
      <c r="BB3209" t="n">
        <v>2314897</v>
      </c>
      <c r="BC3209" t="n">
        <v>98.82463932037351</v>
      </c>
      <c r="BD3209" t="n">
        <v>8.03277780602609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95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4408</v>
      </c>
      <c r="F3210" t="n">
        <v>6617581</v>
      </c>
      <c r="G3210" t="s">
        <v>74</v>
      </c>
      <c r="H3210" t="s">
        <v>75</v>
      </c>
      <c r="I3210" t="s"/>
      <c r="J3210" t="s">
        <v>76</v>
      </c>
      <c r="K3210" t="n">
        <v>3387.37</v>
      </c>
      <c r="L3210" t="s">
        <v>77</v>
      </c>
      <c r="M3210" t="s"/>
      <c r="N3210" t="s">
        <v>323</v>
      </c>
      <c r="O3210" t="s">
        <v>79</v>
      </c>
      <c r="P3210" t="s">
        <v>4408</v>
      </c>
      <c r="Q3210" t="s"/>
      <c r="R3210" t="s">
        <v>80</v>
      </c>
      <c r="S3210" t="s">
        <v>4412</v>
      </c>
      <c r="T3210" t="s">
        <v>82</v>
      </c>
      <c r="U3210" t="s">
        <v>83</v>
      </c>
      <c r="V3210" t="s">
        <v>84</v>
      </c>
      <c r="W3210" t="s">
        <v>105</v>
      </c>
      <c r="X3210" t="s"/>
      <c r="Y3210" t="s">
        <v>86</v>
      </c>
      <c r="Z3210">
        <f>HYPERLINK("https://hotelmonitor-cachepage.eclerx.com/savepage/tk_15442500832484975_sr_2150.html","info")</f>
        <v/>
      </c>
      <c r="AA3210" t="n">
        <v>105855</v>
      </c>
      <c r="AB3210" t="s"/>
      <c r="AC3210" t="s"/>
      <c r="AD3210" t="s">
        <v>87</v>
      </c>
      <c r="AE3210" t="s"/>
      <c r="AF3210" t="s"/>
      <c r="AG3210" t="s"/>
      <c r="AH3210" t="s"/>
      <c r="AI3210" t="s"/>
      <c r="AJ3210" t="s"/>
      <c r="AK3210" t="s">
        <v>88</v>
      </c>
      <c r="AL3210" t="s"/>
      <c r="AM3210" t="s"/>
      <c r="AN3210" t="s">
        <v>89</v>
      </c>
      <c r="AO3210" t="s">
        <v>4413</v>
      </c>
      <c r="AP3210" t="n">
        <v>106</v>
      </c>
      <c r="AQ3210" t="s">
        <v>91</v>
      </c>
      <c r="AR3210" t="s">
        <v>71</v>
      </c>
      <c r="AS3210" t="s"/>
      <c r="AT3210" t="s">
        <v>93</v>
      </c>
      <c r="AU3210" t="s"/>
      <c r="AV3210" t="s"/>
      <c r="AW3210" t="s"/>
      <c r="AX3210" t="s"/>
      <c r="AY3210" t="n">
        <v>3996607</v>
      </c>
      <c r="AZ3210" t="s">
        <v>4411</v>
      </c>
      <c r="BA3210" t="s"/>
      <c r="BB3210" t="n">
        <v>2314897</v>
      </c>
      <c r="BC3210" t="n">
        <v>98.82463932037351</v>
      </c>
      <c r="BD3210" t="n">
        <v>8.03277780602609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95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4408</v>
      </c>
      <c r="F3211" t="n">
        <v>6617581</v>
      </c>
      <c r="G3211" t="s">
        <v>74</v>
      </c>
      <c r="H3211" t="s">
        <v>75</v>
      </c>
      <c r="I3211" t="s"/>
      <c r="J3211" t="s">
        <v>76</v>
      </c>
      <c r="K3211" t="n">
        <v>3387.37</v>
      </c>
      <c r="L3211" t="s">
        <v>77</v>
      </c>
      <c r="M3211" t="s"/>
      <c r="N3211" t="s">
        <v>323</v>
      </c>
      <c r="O3211" t="s">
        <v>79</v>
      </c>
      <c r="P3211" t="s">
        <v>4408</v>
      </c>
      <c r="Q3211" t="s"/>
      <c r="R3211" t="s">
        <v>80</v>
      </c>
      <c r="S3211" t="s">
        <v>4412</v>
      </c>
      <c r="T3211" t="s">
        <v>82</v>
      </c>
      <c r="U3211" t="s">
        <v>83</v>
      </c>
      <c r="V3211" t="s">
        <v>84</v>
      </c>
      <c r="W3211" t="s">
        <v>105</v>
      </c>
      <c r="X3211" t="s"/>
      <c r="Y3211" t="s">
        <v>86</v>
      </c>
      <c r="Z3211">
        <f>HYPERLINK("https://hotelmonitor-cachepage.eclerx.com/savepage/tk_15442500832484975_sr_2150.html","info")</f>
        <v/>
      </c>
      <c r="AA3211" t="n">
        <v>105855</v>
      </c>
      <c r="AB3211" t="s"/>
      <c r="AC3211" t="s"/>
      <c r="AD3211" t="s">
        <v>87</v>
      </c>
      <c r="AE3211" t="s"/>
      <c r="AF3211" t="s"/>
      <c r="AG3211" t="s"/>
      <c r="AH3211" t="s"/>
      <c r="AI3211" t="s"/>
      <c r="AJ3211" t="s"/>
      <c r="AK3211" t="s">
        <v>88</v>
      </c>
      <c r="AL3211" t="s"/>
      <c r="AM3211" t="s"/>
      <c r="AN3211" t="s">
        <v>89</v>
      </c>
      <c r="AO3211" t="s">
        <v>4413</v>
      </c>
      <c r="AP3211" t="n">
        <v>106</v>
      </c>
      <c r="AQ3211" t="s">
        <v>91</v>
      </c>
      <c r="AR3211" t="s">
        <v>261</v>
      </c>
      <c r="AS3211" t="s"/>
      <c r="AT3211" t="s">
        <v>93</v>
      </c>
      <c r="AU3211" t="s"/>
      <c r="AV3211" t="s"/>
      <c r="AW3211" t="s"/>
      <c r="AX3211" t="s"/>
      <c r="AY3211" t="n">
        <v>3996607</v>
      </c>
      <c r="AZ3211" t="s">
        <v>4411</v>
      </c>
      <c r="BA3211" t="s"/>
      <c r="BB3211" t="n">
        <v>2314897</v>
      </c>
      <c r="BC3211" t="n">
        <v>98.82463932037351</v>
      </c>
      <c r="BD3211" t="n">
        <v>8.03277780602609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95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4408</v>
      </c>
      <c r="F3212" t="n">
        <v>6617581</v>
      </c>
      <c r="G3212" t="s">
        <v>74</v>
      </c>
      <c r="H3212" t="s">
        <v>75</v>
      </c>
      <c r="I3212" t="s"/>
      <c r="J3212" t="s">
        <v>76</v>
      </c>
      <c r="K3212" t="n">
        <v>3446.8</v>
      </c>
      <c r="L3212" t="s">
        <v>77</v>
      </c>
      <c r="M3212" t="s"/>
      <c r="N3212" t="s">
        <v>326</v>
      </c>
      <c r="O3212" t="s">
        <v>79</v>
      </c>
      <c r="P3212" t="s">
        <v>4408</v>
      </c>
      <c r="Q3212" t="s"/>
      <c r="R3212" t="s">
        <v>80</v>
      </c>
      <c r="S3212" t="s">
        <v>4414</v>
      </c>
      <c r="T3212" t="s">
        <v>82</v>
      </c>
      <c r="U3212" t="s">
        <v>83</v>
      </c>
      <c r="V3212" t="s">
        <v>84</v>
      </c>
      <c r="W3212" t="s">
        <v>105</v>
      </c>
      <c r="X3212" t="s"/>
      <c r="Y3212" t="s">
        <v>86</v>
      </c>
      <c r="Z3212">
        <f>HYPERLINK("https://hotelmonitor-cachepage.eclerx.com/savepage/tk_15442500832484975_sr_2150.html","info")</f>
        <v/>
      </c>
      <c r="AA3212" t="n">
        <v>105855</v>
      </c>
      <c r="AB3212" t="s"/>
      <c r="AC3212" t="s"/>
      <c r="AD3212" t="s">
        <v>87</v>
      </c>
      <c r="AE3212" t="s"/>
      <c r="AF3212" t="s"/>
      <c r="AG3212" t="s"/>
      <c r="AH3212" t="s"/>
      <c r="AI3212" t="s"/>
      <c r="AJ3212" t="s"/>
      <c r="AK3212" t="s">
        <v>88</v>
      </c>
      <c r="AL3212" t="s"/>
      <c r="AM3212" t="s"/>
      <c r="AN3212" t="s">
        <v>89</v>
      </c>
      <c r="AO3212" t="s">
        <v>1194</v>
      </c>
      <c r="AP3212" t="n">
        <v>106</v>
      </c>
      <c r="AQ3212" t="s">
        <v>91</v>
      </c>
      <c r="AR3212" t="s">
        <v>71</v>
      </c>
      <c r="AS3212" t="s"/>
      <c r="AT3212" t="s">
        <v>93</v>
      </c>
      <c r="AU3212" t="s"/>
      <c r="AV3212" t="s"/>
      <c r="AW3212" t="s"/>
      <c r="AX3212" t="s"/>
      <c r="AY3212" t="n">
        <v>3996607</v>
      </c>
      <c r="AZ3212" t="s">
        <v>4411</v>
      </c>
      <c r="BA3212" t="s"/>
      <c r="BB3212" t="n">
        <v>2314897</v>
      </c>
      <c r="BC3212" t="n">
        <v>98.82463932037351</v>
      </c>
      <c r="BD3212" t="n">
        <v>8.03277780602609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95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4408</v>
      </c>
      <c r="F3213" t="n">
        <v>6617581</v>
      </c>
      <c r="G3213" t="s">
        <v>74</v>
      </c>
      <c r="H3213" t="s">
        <v>75</v>
      </c>
      <c r="I3213" t="s"/>
      <c r="J3213" t="s">
        <v>76</v>
      </c>
      <c r="K3213" t="n">
        <v>3446.8</v>
      </c>
      <c r="L3213" t="s">
        <v>77</v>
      </c>
      <c r="M3213" t="s"/>
      <c r="N3213" t="s">
        <v>326</v>
      </c>
      <c r="O3213" t="s">
        <v>79</v>
      </c>
      <c r="P3213" t="s">
        <v>4408</v>
      </c>
      <c r="Q3213" t="s"/>
      <c r="R3213" t="s">
        <v>80</v>
      </c>
      <c r="S3213" t="s">
        <v>4414</v>
      </c>
      <c r="T3213" t="s">
        <v>82</v>
      </c>
      <c r="U3213" t="s">
        <v>83</v>
      </c>
      <c r="V3213" t="s">
        <v>84</v>
      </c>
      <c r="W3213" t="s">
        <v>105</v>
      </c>
      <c r="X3213" t="s"/>
      <c r="Y3213" t="s">
        <v>86</v>
      </c>
      <c r="Z3213">
        <f>HYPERLINK("https://hotelmonitor-cachepage.eclerx.com/savepage/tk_15442500832484975_sr_2150.html","info")</f>
        <v/>
      </c>
      <c r="AA3213" t="n">
        <v>105855</v>
      </c>
      <c r="AB3213" t="s"/>
      <c r="AC3213" t="s"/>
      <c r="AD3213" t="s">
        <v>87</v>
      </c>
      <c r="AE3213" t="s"/>
      <c r="AF3213" t="s"/>
      <c r="AG3213" t="s"/>
      <c r="AH3213" t="s"/>
      <c r="AI3213" t="s"/>
      <c r="AJ3213" t="s"/>
      <c r="AK3213" t="s">
        <v>88</v>
      </c>
      <c r="AL3213" t="s"/>
      <c r="AM3213" t="s"/>
      <c r="AN3213" t="s">
        <v>89</v>
      </c>
      <c r="AO3213" t="s">
        <v>1194</v>
      </c>
      <c r="AP3213" t="n">
        <v>106</v>
      </c>
      <c r="AQ3213" t="s">
        <v>91</v>
      </c>
      <c r="AR3213" t="s">
        <v>261</v>
      </c>
      <c r="AS3213" t="s"/>
      <c r="AT3213" t="s">
        <v>93</v>
      </c>
      <c r="AU3213" t="s"/>
      <c r="AV3213" t="s"/>
      <c r="AW3213" t="s"/>
      <c r="AX3213" t="s"/>
      <c r="AY3213" t="n">
        <v>3996607</v>
      </c>
      <c r="AZ3213" t="s">
        <v>4411</v>
      </c>
      <c r="BA3213" t="s"/>
      <c r="BB3213" t="n">
        <v>2314897</v>
      </c>
      <c r="BC3213" t="n">
        <v>98.82463932037351</v>
      </c>
      <c r="BD3213" t="n">
        <v>8.03277780602609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95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4408</v>
      </c>
      <c r="F3214" t="n">
        <v>6617581</v>
      </c>
      <c r="G3214" t="s">
        <v>74</v>
      </c>
      <c r="H3214" t="s">
        <v>75</v>
      </c>
      <c r="I3214" t="s"/>
      <c r="J3214" t="s">
        <v>76</v>
      </c>
      <c r="K3214" t="n">
        <v>3481.46</v>
      </c>
      <c r="L3214" t="s">
        <v>77</v>
      </c>
      <c r="M3214" t="s"/>
      <c r="N3214" t="s">
        <v>326</v>
      </c>
      <c r="O3214" t="s">
        <v>79</v>
      </c>
      <c r="P3214" t="s">
        <v>4408</v>
      </c>
      <c r="Q3214" t="s"/>
      <c r="R3214" t="s">
        <v>80</v>
      </c>
      <c r="S3214" t="s">
        <v>4415</v>
      </c>
      <c r="T3214" t="s">
        <v>82</v>
      </c>
      <c r="U3214" t="s">
        <v>83</v>
      </c>
      <c r="V3214" t="s">
        <v>84</v>
      </c>
      <c r="W3214" t="s">
        <v>105</v>
      </c>
      <c r="X3214" t="s"/>
      <c r="Y3214" t="s">
        <v>86</v>
      </c>
      <c r="Z3214">
        <f>HYPERLINK("https://hotelmonitor-cachepage.eclerx.com/savepage/tk_15442500832484975_sr_2150.html","info")</f>
        <v/>
      </c>
      <c r="AA3214" t="n">
        <v>105855</v>
      </c>
      <c r="AB3214" t="s"/>
      <c r="AC3214" t="s"/>
      <c r="AD3214" t="s">
        <v>87</v>
      </c>
      <c r="AE3214" t="s"/>
      <c r="AF3214" t="s"/>
      <c r="AG3214" t="s"/>
      <c r="AH3214" t="s"/>
      <c r="AI3214" t="s"/>
      <c r="AJ3214" t="s"/>
      <c r="AK3214" t="s">
        <v>88</v>
      </c>
      <c r="AL3214" t="s"/>
      <c r="AM3214" t="s"/>
      <c r="AN3214" t="s">
        <v>88</v>
      </c>
      <c r="AO3214" t="s"/>
      <c r="AP3214" t="n">
        <v>106</v>
      </c>
      <c r="AQ3214" t="s">
        <v>91</v>
      </c>
      <c r="AR3214" t="s">
        <v>92</v>
      </c>
      <c r="AS3214" t="s"/>
      <c r="AT3214" t="s">
        <v>93</v>
      </c>
      <c r="AU3214" t="s"/>
      <c r="AV3214" t="s"/>
      <c r="AW3214" t="s"/>
      <c r="AX3214" t="s"/>
      <c r="AY3214" t="n">
        <v>3996607</v>
      </c>
      <c r="AZ3214" t="s">
        <v>4411</v>
      </c>
      <c r="BA3214" t="s"/>
      <c r="BB3214" t="n">
        <v>2314897</v>
      </c>
      <c r="BC3214" t="n">
        <v>98.82463932037351</v>
      </c>
      <c r="BD3214" t="n">
        <v>8.03277780602609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95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4408</v>
      </c>
      <c r="F3215" t="n">
        <v>6617581</v>
      </c>
      <c r="G3215" t="s">
        <v>74</v>
      </c>
      <c r="H3215" t="s">
        <v>75</v>
      </c>
      <c r="I3215" t="s"/>
      <c r="J3215" t="s">
        <v>76</v>
      </c>
      <c r="K3215" t="n">
        <v>3565.65</v>
      </c>
      <c r="L3215" t="s">
        <v>77</v>
      </c>
      <c r="M3215" t="s"/>
      <c r="N3215" t="s">
        <v>323</v>
      </c>
      <c r="O3215" t="s">
        <v>79</v>
      </c>
      <c r="P3215" t="s">
        <v>4408</v>
      </c>
      <c r="Q3215" t="s"/>
      <c r="R3215" t="s">
        <v>80</v>
      </c>
      <c r="S3215" t="s">
        <v>4225</v>
      </c>
      <c r="T3215" t="s">
        <v>82</v>
      </c>
      <c r="U3215" t="s">
        <v>83</v>
      </c>
      <c r="V3215" t="s">
        <v>84</v>
      </c>
      <c r="W3215" t="s">
        <v>105</v>
      </c>
      <c r="X3215" t="s"/>
      <c r="Y3215" t="s">
        <v>86</v>
      </c>
      <c r="Z3215">
        <f>HYPERLINK("https://hotelmonitor-cachepage.eclerx.com/savepage/tk_15442500832484975_sr_2150.html","info")</f>
        <v/>
      </c>
      <c r="AA3215" t="n">
        <v>105855</v>
      </c>
      <c r="AB3215" t="s"/>
      <c r="AC3215" t="s"/>
      <c r="AD3215" t="s">
        <v>87</v>
      </c>
      <c r="AE3215" t="s"/>
      <c r="AF3215" t="s"/>
      <c r="AG3215" t="s"/>
      <c r="AH3215" t="s"/>
      <c r="AI3215" t="s"/>
      <c r="AJ3215" t="s"/>
      <c r="AK3215" t="s">
        <v>88</v>
      </c>
      <c r="AL3215" t="s"/>
      <c r="AM3215" t="s"/>
      <c r="AN3215" t="s">
        <v>89</v>
      </c>
      <c r="AO3215" t="s">
        <v>4416</v>
      </c>
      <c r="AP3215" t="n">
        <v>106</v>
      </c>
      <c r="AQ3215" t="s">
        <v>91</v>
      </c>
      <c r="AR3215" t="s">
        <v>71</v>
      </c>
      <c r="AS3215" t="s"/>
      <c r="AT3215" t="s">
        <v>93</v>
      </c>
      <c r="AU3215" t="s"/>
      <c r="AV3215" t="s"/>
      <c r="AW3215" t="s"/>
      <c r="AX3215" t="s"/>
      <c r="AY3215" t="n">
        <v>3996607</v>
      </c>
      <c r="AZ3215" t="s">
        <v>4411</v>
      </c>
      <c r="BA3215" t="s"/>
      <c r="BB3215" t="n">
        <v>2314897</v>
      </c>
      <c r="BC3215" t="n">
        <v>98.82463932037351</v>
      </c>
      <c r="BD3215" t="n">
        <v>8.03277780602609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95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4408</v>
      </c>
      <c r="F3216" t="n">
        <v>6617581</v>
      </c>
      <c r="G3216" t="s">
        <v>74</v>
      </c>
      <c r="H3216" t="s">
        <v>75</v>
      </c>
      <c r="I3216" t="s"/>
      <c r="J3216" t="s">
        <v>76</v>
      </c>
      <c r="K3216" t="n">
        <v>3565.65</v>
      </c>
      <c r="L3216" t="s">
        <v>77</v>
      </c>
      <c r="M3216" t="s"/>
      <c r="N3216" t="s">
        <v>323</v>
      </c>
      <c r="O3216" t="s">
        <v>79</v>
      </c>
      <c r="P3216" t="s">
        <v>4408</v>
      </c>
      <c r="Q3216" t="s"/>
      <c r="R3216" t="s">
        <v>80</v>
      </c>
      <c r="S3216" t="s">
        <v>4225</v>
      </c>
      <c r="T3216" t="s">
        <v>82</v>
      </c>
      <c r="U3216" t="s">
        <v>83</v>
      </c>
      <c r="V3216" t="s">
        <v>84</v>
      </c>
      <c r="W3216" t="s">
        <v>105</v>
      </c>
      <c r="X3216" t="s"/>
      <c r="Y3216" t="s">
        <v>86</v>
      </c>
      <c r="Z3216">
        <f>HYPERLINK("https://hotelmonitor-cachepage.eclerx.com/savepage/tk_15442500832484975_sr_2150.html","info")</f>
        <v/>
      </c>
      <c r="AA3216" t="n">
        <v>105855</v>
      </c>
      <c r="AB3216" t="s"/>
      <c r="AC3216" t="s"/>
      <c r="AD3216" t="s">
        <v>87</v>
      </c>
      <c r="AE3216" t="s"/>
      <c r="AF3216" t="s"/>
      <c r="AG3216" t="s"/>
      <c r="AH3216" t="s"/>
      <c r="AI3216" t="s"/>
      <c r="AJ3216" t="s"/>
      <c r="AK3216" t="s">
        <v>88</v>
      </c>
      <c r="AL3216" t="s"/>
      <c r="AM3216" t="s"/>
      <c r="AN3216" t="s">
        <v>89</v>
      </c>
      <c r="AO3216" t="s">
        <v>4416</v>
      </c>
      <c r="AP3216" t="n">
        <v>106</v>
      </c>
      <c r="AQ3216" t="s">
        <v>91</v>
      </c>
      <c r="AR3216" t="s">
        <v>261</v>
      </c>
      <c r="AS3216" t="s"/>
      <c r="AT3216" t="s">
        <v>93</v>
      </c>
      <c r="AU3216" t="s"/>
      <c r="AV3216" t="s"/>
      <c r="AW3216" t="s"/>
      <c r="AX3216" t="s"/>
      <c r="AY3216" t="n">
        <v>3996607</v>
      </c>
      <c r="AZ3216" t="s">
        <v>4411</v>
      </c>
      <c r="BA3216" t="s"/>
      <c r="BB3216" t="n">
        <v>2314897</v>
      </c>
      <c r="BC3216" t="n">
        <v>98.82463932037351</v>
      </c>
      <c r="BD3216" t="n">
        <v>8.03277780602609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95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4408</v>
      </c>
      <c r="F3217" t="n">
        <v>6617581</v>
      </c>
      <c r="G3217" t="s">
        <v>74</v>
      </c>
      <c r="H3217" t="s">
        <v>75</v>
      </c>
      <c r="I3217" t="s"/>
      <c r="J3217" t="s">
        <v>76</v>
      </c>
      <c r="K3217" t="n">
        <v>3601.52</v>
      </c>
      <c r="L3217" t="s">
        <v>77</v>
      </c>
      <c r="M3217" t="s"/>
      <c r="N3217" t="s">
        <v>323</v>
      </c>
      <c r="O3217" t="s">
        <v>79</v>
      </c>
      <c r="P3217" t="s">
        <v>4408</v>
      </c>
      <c r="Q3217" t="s"/>
      <c r="R3217" t="s">
        <v>80</v>
      </c>
      <c r="S3217" t="s">
        <v>4417</v>
      </c>
      <c r="T3217" t="s">
        <v>82</v>
      </c>
      <c r="U3217" t="s">
        <v>83</v>
      </c>
      <c r="V3217" t="s">
        <v>84</v>
      </c>
      <c r="W3217" t="s">
        <v>105</v>
      </c>
      <c r="X3217" t="s"/>
      <c r="Y3217" t="s">
        <v>86</v>
      </c>
      <c r="Z3217">
        <f>HYPERLINK("https://hotelmonitor-cachepage.eclerx.com/savepage/tk_15442500832484975_sr_2150.html","info")</f>
        <v/>
      </c>
      <c r="AA3217" t="n">
        <v>105855</v>
      </c>
      <c r="AB3217" t="s"/>
      <c r="AC3217" t="s"/>
      <c r="AD3217" t="s">
        <v>87</v>
      </c>
      <c r="AE3217" t="s"/>
      <c r="AF3217" t="s"/>
      <c r="AG3217" t="s"/>
      <c r="AH3217" t="s"/>
      <c r="AI3217" t="s"/>
      <c r="AJ3217" t="s"/>
      <c r="AK3217" t="s">
        <v>88</v>
      </c>
      <c r="AL3217" t="s"/>
      <c r="AM3217" t="s"/>
      <c r="AN3217" t="s">
        <v>88</v>
      </c>
      <c r="AO3217" t="s"/>
      <c r="AP3217" t="n">
        <v>106</v>
      </c>
      <c r="AQ3217" t="s">
        <v>91</v>
      </c>
      <c r="AR3217" t="s">
        <v>92</v>
      </c>
      <c r="AS3217" t="s"/>
      <c r="AT3217" t="s">
        <v>93</v>
      </c>
      <c r="AU3217" t="s"/>
      <c r="AV3217" t="s"/>
      <c r="AW3217" t="s"/>
      <c r="AX3217" t="s"/>
      <c r="AY3217" t="n">
        <v>3996607</v>
      </c>
      <c r="AZ3217" t="s">
        <v>4411</v>
      </c>
      <c r="BA3217" t="s"/>
      <c r="BB3217" t="n">
        <v>2314897</v>
      </c>
      <c r="BC3217" t="n">
        <v>98.82463932037351</v>
      </c>
      <c r="BD3217" t="n">
        <v>8.03277780602609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95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4408</v>
      </c>
      <c r="F3218" t="n">
        <v>6617581</v>
      </c>
      <c r="G3218" t="s">
        <v>74</v>
      </c>
      <c r="H3218" t="s">
        <v>75</v>
      </c>
      <c r="I3218" t="s"/>
      <c r="J3218" t="s">
        <v>76</v>
      </c>
      <c r="K3218" t="n">
        <v>3661.62</v>
      </c>
      <c r="L3218" t="s">
        <v>77</v>
      </c>
      <c r="M3218" t="s"/>
      <c r="N3218" t="s">
        <v>326</v>
      </c>
      <c r="O3218" t="s">
        <v>79</v>
      </c>
      <c r="P3218" t="s">
        <v>4408</v>
      </c>
      <c r="Q3218" t="s"/>
      <c r="R3218" t="s">
        <v>80</v>
      </c>
      <c r="S3218" t="s">
        <v>4418</v>
      </c>
      <c r="T3218" t="s">
        <v>82</v>
      </c>
      <c r="U3218" t="s">
        <v>83</v>
      </c>
      <c r="V3218" t="s">
        <v>84</v>
      </c>
      <c r="W3218" t="s">
        <v>105</v>
      </c>
      <c r="X3218" t="s"/>
      <c r="Y3218" t="s">
        <v>86</v>
      </c>
      <c r="Z3218">
        <f>HYPERLINK("https://hotelmonitor-cachepage.eclerx.com/savepage/tk_15442500832484975_sr_2150.html","info")</f>
        <v/>
      </c>
      <c r="AA3218" t="n">
        <v>105855</v>
      </c>
      <c r="AB3218" t="s"/>
      <c r="AC3218" t="s"/>
      <c r="AD3218" t="s">
        <v>87</v>
      </c>
      <c r="AE3218" t="s"/>
      <c r="AF3218" t="s"/>
      <c r="AG3218" t="s"/>
      <c r="AH3218" t="s"/>
      <c r="AI3218" t="s"/>
      <c r="AJ3218" t="s"/>
      <c r="AK3218" t="s">
        <v>88</v>
      </c>
      <c r="AL3218" t="s"/>
      <c r="AM3218" t="s"/>
      <c r="AN3218" t="s">
        <v>88</v>
      </c>
      <c r="AO3218" t="s"/>
      <c r="AP3218" t="n">
        <v>106</v>
      </c>
      <c r="AQ3218" t="s">
        <v>91</v>
      </c>
      <c r="AR3218" t="s">
        <v>71</v>
      </c>
      <c r="AS3218" t="s"/>
      <c r="AT3218" t="s">
        <v>93</v>
      </c>
      <c r="AU3218" t="s"/>
      <c r="AV3218" t="s"/>
      <c r="AW3218" t="s"/>
      <c r="AX3218" t="s"/>
      <c r="AY3218" t="n">
        <v>3996607</v>
      </c>
      <c r="AZ3218" t="s">
        <v>4411</v>
      </c>
      <c r="BA3218" t="s"/>
      <c r="BB3218" t="n">
        <v>2314897</v>
      </c>
      <c r="BC3218" t="n">
        <v>98.82463932037351</v>
      </c>
      <c r="BD3218" t="n">
        <v>8.03277780602609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95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4408</v>
      </c>
      <c r="F3219" t="n">
        <v>6617581</v>
      </c>
      <c r="G3219" t="s">
        <v>74</v>
      </c>
      <c r="H3219" t="s">
        <v>75</v>
      </c>
      <c r="I3219" t="s"/>
      <c r="J3219" t="s">
        <v>76</v>
      </c>
      <c r="K3219" t="n">
        <v>3661.62</v>
      </c>
      <c r="L3219" t="s">
        <v>77</v>
      </c>
      <c r="M3219" t="s"/>
      <c r="N3219" t="s">
        <v>326</v>
      </c>
      <c r="O3219" t="s">
        <v>79</v>
      </c>
      <c r="P3219" t="s">
        <v>4408</v>
      </c>
      <c r="Q3219" t="s"/>
      <c r="R3219" t="s">
        <v>80</v>
      </c>
      <c r="S3219" t="s">
        <v>4418</v>
      </c>
      <c r="T3219" t="s">
        <v>82</v>
      </c>
      <c r="U3219" t="s">
        <v>83</v>
      </c>
      <c r="V3219" t="s">
        <v>84</v>
      </c>
      <c r="W3219" t="s">
        <v>105</v>
      </c>
      <c r="X3219" t="s"/>
      <c r="Y3219" t="s">
        <v>86</v>
      </c>
      <c r="Z3219">
        <f>HYPERLINK("https://hotelmonitor-cachepage.eclerx.com/savepage/tk_15442500832484975_sr_2150.html","info")</f>
        <v/>
      </c>
      <c r="AA3219" t="n">
        <v>105855</v>
      </c>
      <c r="AB3219" t="s"/>
      <c r="AC3219" t="s"/>
      <c r="AD3219" t="s">
        <v>87</v>
      </c>
      <c r="AE3219" t="s"/>
      <c r="AF3219" t="s"/>
      <c r="AG3219" t="s"/>
      <c r="AH3219" t="s"/>
      <c r="AI3219" t="s"/>
      <c r="AJ3219" t="s"/>
      <c r="AK3219" t="s">
        <v>88</v>
      </c>
      <c r="AL3219" t="s"/>
      <c r="AM3219" t="s"/>
      <c r="AN3219" t="s">
        <v>88</v>
      </c>
      <c r="AO3219" t="s"/>
      <c r="AP3219" t="n">
        <v>106</v>
      </c>
      <c r="AQ3219" t="s">
        <v>91</v>
      </c>
      <c r="AR3219" t="s">
        <v>261</v>
      </c>
      <c r="AS3219" t="s"/>
      <c r="AT3219" t="s">
        <v>93</v>
      </c>
      <c r="AU3219" t="s"/>
      <c r="AV3219" t="s"/>
      <c r="AW3219" t="s"/>
      <c r="AX3219" t="s"/>
      <c r="AY3219" t="n">
        <v>3996607</v>
      </c>
      <c r="AZ3219" t="s">
        <v>4411</v>
      </c>
      <c r="BA3219" t="s"/>
      <c r="BB3219" t="n">
        <v>2314897</v>
      </c>
      <c r="BC3219" t="n">
        <v>98.82463932037351</v>
      </c>
      <c r="BD3219" t="n">
        <v>8.03277780602609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95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4408</v>
      </c>
      <c r="F3220" t="n">
        <v>6617581</v>
      </c>
      <c r="G3220" t="s">
        <v>74</v>
      </c>
      <c r="H3220" t="s">
        <v>75</v>
      </c>
      <c r="I3220" t="s"/>
      <c r="J3220" t="s">
        <v>76</v>
      </c>
      <c r="K3220" t="n">
        <v>3664.71</v>
      </c>
      <c r="L3220" t="s">
        <v>77</v>
      </c>
      <c r="M3220" t="s"/>
      <c r="N3220" t="s">
        <v>326</v>
      </c>
      <c r="O3220" t="s">
        <v>79</v>
      </c>
      <c r="P3220" t="s">
        <v>4408</v>
      </c>
      <c r="Q3220" t="s"/>
      <c r="R3220" t="s">
        <v>80</v>
      </c>
      <c r="S3220" t="s">
        <v>4419</v>
      </c>
      <c r="T3220" t="s">
        <v>82</v>
      </c>
      <c r="U3220" t="s">
        <v>83</v>
      </c>
      <c r="V3220" t="s">
        <v>84</v>
      </c>
      <c r="W3220" t="s">
        <v>105</v>
      </c>
      <c r="X3220" t="s"/>
      <c r="Y3220" t="s">
        <v>86</v>
      </c>
      <c r="Z3220">
        <f>HYPERLINK("https://hotelmonitor-cachepage.eclerx.com/savepage/tk_15442500832484975_sr_2150.html","info")</f>
        <v/>
      </c>
      <c r="AA3220" t="n">
        <v>105855</v>
      </c>
      <c r="AB3220" t="s"/>
      <c r="AC3220" t="s"/>
      <c r="AD3220" t="s">
        <v>87</v>
      </c>
      <c r="AE3220" t="s"/>
      <c r="AF3220" t="s"/>
      <c r="AG3220" t="s"/>
      <c r="AH3220" t="s"/>
      <c r="AI3220" t="s"/>
      <c r="AJ3220" t="s"/>
      <c r="AK3220" t="s">
        <v>88</v>
      </c>
      <c r="AL3220" t="s"/>
      <c r="AM3220" t="s"/>
      <c r="AN3220" t="s">
        <v>88</v>
      </c>
      <c r="AO3220" t="s"/>
      <c r="AP3220" t="n">
        <v>106</v>
      </c>
      <c r="AQ3220" t="s">
        <v>91</v>
      </c>
      <c r="AR3220" t="s">
        <v>92</v>
      </c>
      <c r="AS3220" t="s"/>
      <c r="AT3220" t="s">
        <v>93</v>
      </c>
      <c r="AU3220" t="s"/>
      <c r="AV3220" t="s"/>
      <c r="AW3220" t="s"/>
      <c r="AX3220" t="s"/>
      <c r="AY3220" t="n">
        <v>3996607</v>
      </c>
      <c r="AZ3220" t="s">
        <v>4411</v>
      </c>
      <c r="BA3220" t="s"/>
      <c r="BB3220" t="n">
        <v>2314897</v>
      </c>
      <c r="BC3220" t="n">
        <v>98.82463932037351</v>
      </c>
      <c r="BD3220" t="n">
        <v>8.03277780602609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95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4408</v>
      </c>
      <c r="F3221" t="n">
        <v>6617581</v>
      </c>
      <c r="G3221" t="s">
        <v>74</v>
      </c>
      <c r="H3221" t="s">
        <v>75</v>
      </c>
      <c r="I3221" t="s"/>
      <c r="J3221" t="s">
        <v>76</v>
      </c>
      <c r="K3221" t="n">
        <v>3787.88</v>
      </c>
      <c r="L3221" t="s">
        <v>77</v>
      </c>
      <c r="M3221" t="s"/>
      <c r="N3221" t="s">
        <v>323</v>
      </c>
      <c r="O3221" t="s">
        <v>79</v>
      </c>
      <c r="P3221" t="s">
        <v>4408</v>
      </c>
      <c r="Q3221" t="s"/>
      <c r="R3221" t="s">
        <v>80</v>
      </c>
      <c r="S3221" t="s">
        <v>1570</v>
      </c>
      <c r="T3221" t="s">
        <v>82</v>
      </c>
      <c r="U3221" t="s">
        <v>83</v>
      </c>
      <c r="V3221" t="s">
        <v>84</v>
      </c>
      <c r="W3221" t="s">
        <v>105</v>
      </c>
      <c r="X3221" t="s"/>
      <c r="Y3221" t="s">
        <v>86</v>
      </c>
      <c r="Z3221">
        <f>HYPERLINK("https://hotelmonitor-cachepage.eclerx.com/savepage/tk_15442500832484975_sr_2150.html","info")</f>
        <v/>
      </c>
      <c r="AA3221" t="n">
        <v>105855</v>
      </c>
      <c r="AB3221" t="s"/>
      <c r="AC3221" t="s"/>
      <c r="AD3221" t="s">
        <v>87</v>
      </c>
      <c r="AE3221" t="s"/>
      <c r="AF3221" t="s"/>
      <c r="AG3221" t="s"/>
      <c r="AH3221" t="s"/>
      <c r="AI3221" t="s"/>
      <c r="AJ3221" t="s"/>
      <c r="AK3221" t="s">
        <v>88</v>
      </c>
      <c r="AL3221" t="s"/>
      <c r="AM3221" t="s"/>
      <c r="AN3221" t="s">
        <v>88</v>
      </c>
      <c r="AO3221" t="s"/>
      <c r="AP3221" t="n">
        <v>106</v>
      </c>
      <c r="AQ3221" t="s">
        <v>91</v>
      </c>
      <c r="AR3221" t="s">
        <v>71</v>
      </c>
      <c r="AS3221" t="s"/>
      <c r="AT3221" t="s">
        <v>93</v>
      </c>
      <c r="AU3221" t="s"/>
      <c r="AV3221" t="s"/>
      <c r="AW3221" t="s"/>
      <c r="AX3221" t="s"/>
      <c r="AY3221" t="n">
        <v>3996607</v>
      </c>
      <c r="AZ3221" t="s">
        <v>4411</v>
      </c>
      <c r="BA3221" t="s"/>
      <c r="BB3221" t="n">
        <v>2314897</v>
      </c>
      <c r="BC3221" t="n">
        <v>98.82463932037351</v>
      </c>
      <c r="BD3221" t="n">
        <v>8.03277780602609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95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4408</v>
      </c>
      <c r="F3222" t="n">
        <v>6617581</v>
      </c>
      <c r="G3222" t="s">
        <v>74</v>
      </c>
      <c r="H3222" t="s">
        <v>75</v>
      </c>
      <c r="I3222" t="s"/>
      <c r="J3222" t="s">
        <v>76</v>
      </c>
      <c r="K3222" t="n">
        <v>3787.88</v>
      </c>
      <c r="L3222" t="s">
        <v>77</v>
      </c>
      <c r="M3222" t="s"/>
      <c r="N3222" t="s">
        <v>323</v>
      </c>
      <c r="O3222" t="s">
        <v>79</v>
      </c>
      <c r="P3222" t="s">
        <v>4408</v>
      </c>
      <c r="Q3222" t="s"/>
      <c r="R3222" t="s">
        <v>80</v>
      </c>
      <c r="S3222" t="s">
        <v>1570</v>
      </c>
      <c r="T3222" t="s">
        <v>82</v>
      </c>
      <c r="U3222" t="s">
        <v>83</v>
      </c>
      <c r="V3222" t="s">
        <v>84</v>
      </c>
      <c r="W3222" t="s">
        <v>105</v>
      </c>
      <c r="X3222" t="s"/>
      <c r="Y3222" t="s">
        <v>86</v>
      </c>
      <c r="Z3222">
        <f>HYPERLINK("https://hotelmonitor-cachepage.eclerx.com/savepage/tk_15442500832484975_sr_2150.html","info")</f>
        <v/>
      </c>
      <c r="AA3222" t="n">
        <v>105855</v>
      </c>
      <c r="AB3222" t="s"/>
      <c r="AC3222" t="s"/>
      <c r="AD3222" t="s">
        <v>87</v>
      </c>
      <c r="AE3222" t="s"/>
      <c r="AF3222" t="s"/>
      <c r="AG3222" t="s"/>
      <c r="AH3222" t="s"/>
      <c r="AI3222" t="s"/>
      <c r="AJ3222" t="s"/>
      <c r="AK3222" t="s">
        <v>88</v>
      </c>
      <c r="AL3222" t="s"/>
      <c r="AM3222" t="s"/>
      <c r="AN3222" t="s">
        <v>88</v>
      </c>
      <c r="AO3222" t="s"/>
      <c r="AP3222" t="n">
        <v>106</v>
      </c>
      <c r="AQ3222" t="s">
        <v>91</v>
      </c>
      <c r="AR3222" t="s">
        <v>261</v>
      </c>
      <c r="AS3222" t="s"/>
      <c r="AT3222" t="s">
        <v>93</v>
      </c>
      <c r="AU3222" t="s"/>
      <c r="AV3222" t="s"/>
      <c r="AW3222" t="s"/>
      <c r="AX3222" t="s"/>
      <c r="AY3222" t="n">
        <v>3996607</v>
      </c>
      <c r="AZ3222" t="s">
        <v>4411</v>
      </c>
      <c r="BA3222" t="s"/>
      <c r="BB3222" t="n">
        <v>2314897</v>
      </c>
      <c r="BC3222" t="n">
        <v>98.82463932037351</v>
      </c>
      <c r="BD3222" t="n">
        <v>8.03277780602609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95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4408</v>
      </c>
      <c r="F3223" t="n">
        <v>6617581</v>
      </c>
      <c r="G3223" t="s">
        <v>74</v>
      </c>
      <c r="H3223" t="s">
        <v>75</v>
      </c>
      <c r="I3223" t="s"/>
      <c r="J3223" t="s">
        <v>76</v>
      </c>
      <c r="K3223" t="n">
        <v>3791.07</v>
      </c>
      <c r="L3223" t="s">
        <v>77</v>
      </c>
      <c r="M3223" t="s"/>
      <c r="N3223" t="s">
        <v>323</v>
      </c>
      <c r="O3223" t="s">
        <v>79</v>
      </c>
      <c r="P3223" t="s">
        <v>4408</v>
      </c>
      <c r="Q3223" t="s"/>
      <c r="R3223" t="s">
        <v>80</v>
      </c>
      <c r="S3223" t="s">
        <v>1579</v>
      </c>
      <c r="T3223" t="s">
        <v>82</v>
      </c>
      <c r="U3223" t="s">
        <v>83</v>
      </c>
      <c r="V3223" t="s">
        <v>84</v>
      </c>
      <c r="W3223" t="s">
        <v>105</v>
      </c>
      <c r="X3223" t="s"/>
      <c r="Y3223" t="s">
        <v>86</v>
      </c>
      <c r="Z3223">
        <f>HYPERLINK("https://hotelmonitor-cachepage.eclerx.com/savepage/tk_15442500832484975_sr_2150.html","info")</f>
        <v/>
      </c>
      <c r="AA3223" t="n">
        <v>105855</v>
      </c>
      <c r="AB3223" t="s"/>
      <c r="AC3223" t="s"/>
      <c r="AD3223" t="s">
        <v>87</v>
      </c>
      <c r="AE3223" t="s"/>
      <c r="AF3223" t="s"/>
      <c r="AG3223" t="s"/>
      <c r="AH3223" t="s"/>
      <c r="AI3223" t="s"/>
      <c r="AJ3223" t="s"/>
      <c r="AK3223" t="s">
        <v>88</v>
      </c>
      <c r="AL3223" t="s"/>
      <c r="AM3223" t="s"/>
      <c r="AN3223" t="s">
        <v>88</v>
      </c>
      <c r="AO3223" t="s"/>
      <c r="AP3223" t="n">
        <v>106</v>
      </c>
      <c r="AQ3223" t="s">
        <v>91</v>
      </c>
      <c r="AR3223" t="s">
        <v>92</v>
      </c>
      <c r="AS3223" t="s"/>
      <c r="AT3223" t="s">
        <v>93</v>
      </c>
      <c r="AU3223" t="s"/>
      <c r="AV3223" t="s"/>
      <c r="AW3223" t="s"/>
      <c r="AX3223" t="s"/>
      <c r="AY3223" t="n">
        <v>3996607</v>
      </c>
      <c r="AZ3223" t="s">
        <v>4411</v>
      </c>
      <c r="BA3223" t="s"/>
      <c r="BB3223" t="n">
        <v>2314897</v>
      </c>
      <c r="BC3223" t="n">
        <v>98.82463932037351</v>
      </c>
      <c r="BD3223" t="n">
        <v>8.03277780602609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95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4408</v>
      </c>
      <c r="F3224" t="n">
        <v>6617581</v>
      </c>
      <c r="G3224" t="s">
        <v>74</v>
      </c>
      <c r="H3224" t="s">
        <v>75</v>
      </c>
      <c r="I3224" t="s"/>
      <c r="J3224" t="s">
        <v>76</v>
      </c>
      <c r="K3224" t="n">
        <v>4215.39</v>
      </c>
      <c r="L3224" t="s">
        <v>77</v>
      </c>
      <c r="M3224" t="s"/>
      <c r="N3224" t="s">
        <v>4420</v>
      </c>
      <c r="O3224" t="s">
        <v>79</v>
      </c>
      <c r="P3224" t="s">
        <v>4408</v>
      </c>
      <c r="Q3224" t="s"/>
      <c r="R3224" t="s">
        <v>80</v>
      </c>
      <c r="S3224" t="s">
        <v>1421</v>
      </c>
      <c r="T3224" t="s">
        <v>82</v>
      </c>
      <c r="U3224" t="s">
        <v>83</v>
      </c>
      <c r="V3224" t="s">
        <v>84</v>
      </c>
      <c r="W3224" t="s">
        <v>105</v>
      </c>
      <c r="X3224" t="s"/>
      <c r="Y3224" t="s">
        <v>86</v>
      </c>
      <c r="Z3224">
        <f>HYPERLINK("https://hotelmonitor-cachepage.eclerx.com/savepage/tk_15442500832484975_sr_2150.html","info")</f>
        <v/>
      </c>
      <c r="AA3224" t="n">
        <v>105855</v>
      </c>
      <c r="AB3224" t="s"/>
      <c r="AC3224" t="s"/>
      <c r="AD3224" t="s">
        <v>87</v>
      </c>
      <c r="AE3224" t="s"/>
      <c r="AF3224" t="s"/>
      <c r="AG3224" t="s"/>
      <c r="AH3224" t="s"/>
      <c r="AI3224" t="s"/>
      <c r="AJ3224" t="s"/>
      <c r="AK3224" t="s">
        <v>88</v>
      </c>
      <c r="AL3224" t="s"/>
      <c r="AM3224" t="s"/>
      <c r="AN3224" t="s">
        <v>89</v>
      </c>
      <c r="AO3224" t="s">
        <v>1422</v>
      </c>
      <c r="AP3224" t="n">
        <v>106</v>
      </c>
      <c r="AQ3224" t="s">
        <v>91</v>
      </c>
      <c r="AR3224" t="s">
        <v>71</v>
      </c>
      <c r="AS3224" t="s"/>
      <c r="AT3224" t="s">
        <v>93</v>
      </c>
      <c r="AU3224" t="s"/>
      <c r="AV3224" t="s"/>
      <c r="AW3224" t="s"/>
      <c r="AX3224" t="s"/>
      <c r="AY3224" t="n">
        <v>3996607</v>
      </c>
      <c r="AZ3224" t="s">
        <v>4411</v>
      </c>
      <c r="BA3224" t="s"/>
      <c r="BB3224" t="n">
        <v>2314897</v>
      </c>
      <c r="BC3224" t="n">
        <v>98.82463932037351</v>
      </c>
      <c r="BD3224" t="n">
        <v>8.03277780602609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95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4408</v>
      </c>
      <c r="F3225" t="n">
        <v>6617581</v>
      </c>
      <c r="G3225" t="s">
        <v>74</v>
      </c>
      <c r="H3225" t="s">
        <v>75</v>
      </c>
      <c r="I3225" t="s"/>
      <c r="J3225" t="s">
        <v>76</v>
      </c>
      <c r="K3225" t="n">
        <v>4215.39</v>
      </c>
      <c r="L3225" t="s">
        <v>77</v>
      </c>
      <c r="M3225" t="s"/>
      <c r="N3225" t="s">
        <v>4421</v>
      </c>
      <c r="O3225" t="s">
        <v>79</v>
      </c>
      <c r="P3225" t="s">
        <v>4408</v>
      </c>
      <c r="Q3225" t="s"/>
      <c r="R3225" t="s">
        <v>80</v>
      </c>
      <c r="S3225" t="s">
        <v>1421</v>
      </c>
      <c r="T3225" t="s">
        <v>82</v>
      </c>
      <c r="U3225" t="s">
        <v>83</v>
      </c>
      <c r="V3225" t="s">
        <v>84</v>
      </c>
      <c r="W3225" t="s">
        <v>105</v>
      </c>
      <c r="X3225" t="s"/>
      <c r="Y3225" t="s">
        <v>86</v>
      </c>
      <c r="Z3225">
        <f>HYPERLINK("https://hotelmonitor-cachepage.eclerx.com/savepage/tk_15442500832484975_sr_2150.html","info")</f>
        <v/>
      </c>
      <c r="AA3225" t="n">
        <v>105855</v>
      </c>
      <c r="AB3225" t="s"/>
      <c r="AC3225" t="s"/>
      <c r="AD3225" t="s">
        <v>87</v>
      </c>
      <c r="AE3225" t="s"/>
      <c r="AF3225" t="s"/>
      <c r="AG3225" t="s"/>
      <c r="AH3225" t="s"/>
      <c r="AI3225" t="s"/>
      <c r="AJ3225" t="s"/>
      <c r="AK3225" t="s">
        <v>88</v>
      </c>
      <c r="AL3225" t="s"/>
      <c r="AM3225" t="s"/>
      <c r="AN3225" t="s">
        <v>89</v>
      </c>
      <c r="AO3225" t="s">
        <v>1422</v>
      </c>
      <c r="AP3225" t="n">
        <v>106</v>
      </c>
      <c r="AQ3225" t="s">
        <v>91</v>
      </c>
      <c r="AR3225" t="s">
        <v>71</v>
      </c>
      <c r="AS3225" t="s"/>
      <c r="AT3225" t="s">
        <v>93</v>
      </c>
      <c r="AU3225" t="s"/>
      <c r="AV3225" t="s"/>
      <c r="AW3225" t="s"/>
      <c r="AX3225" t="s"/>
      <c r="AY3225" t="n">
        <v>3996607</v>
      </c>
      <c r="AZ3225" t="s">
        <v>4411</v>
      </c>
      <c r="BA3225" t="s"/>
      <c r="BB3225" t="n">
        <v>2314897</v>
      </c>
      <c r="BC3225" t="n">
        <v>98.82463932037351</v>
      </c>
      <c r="BD3225" t="n">
        <v>8.03277780602609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95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4408</v>
      </c>
      <c r="F3226" t="n">
        <v>6617581</v>
      </c>
      <c r="G3226" t="s">
        <v>74</v>
      </c>
      <c r="H3226" t="s">
        <v>75</v>
      </c>
      <c r="I3226" t="s"/>
      <c r="J3226" t="s">
        <v>76</v>
      </c>
      <c r="K3226" t="n">
        <v>4215.39</v>
      </c>
      <c r="L3226" t="s">
        <v>77</v>
      </c>
      <c r="M3226" t="s"/>
      <c r="N3226" t="s">
        <v>4420</v>
      </c>
      <c r="O3226" t="s">
        <v>79</v>
      </c>
      <c r="P3226" t="s">
        <v>4408</v>
      </c>
      <c r="Q3226" t="s"/>
      <c r="R3226" t="s">
        <v>80</v>
      </c>
      <c r="S3226" t="s">
        <v>1421</v>
      </c>
      <c r="T3226" t="s">
        <v>82</v>
      </c>
      <c r="U3226" t="s">
        <v>83</v>
      </c>
      <c r="V3226" t="s">
        <v>84</v>
      </c>
      <c r="W3226" t="s">
        <v>105</v>
      </c>
      <c r="X3226" t="s"/>
      <c r="Y3226" t="s">
        <v>86</v>
      </c>
      <c r="Z3226">
        <f>HYPERLINK("https://hotelmonitor-cachepage.eclerx.com/savepage/tk_15442500832484975_sr_2150.html","info")</f>
        <v/>
      </c>
      <c r="AA3226" t="n">
        <v>105855</v>
      </c>
      <c r="AB3226" t="s"/>
      <c r="AC3226" t="s"/>
      <c r="AD3226" t="s">
        <v>87</v>
      </c>
      <c r="AE3226" t="s"/>
      <c r="AF3226" t="s"/>
      <c r="AG3226" t="s"/>
      <c r="AH3226" t="s"/>
      <c r="AI3226" t="s"/>
      <c r="AJ3226" t="s"/>
      <c r="AK3226" t="s">
        <v>88</v>
      </c>
      <c r="AL3226" t="s"/>
      <c r="AM3226" t="s"/>
      <c r="AN3226" t="s">
        <v>89</v>
      </c>
      <c r="AO3226" t="s">
        <v>1422</v>
      </c>
      <c r="AP3226" t="n">
        <v>106</v>
      </c>
      <c r="AQ3226" t="s">
        <v>91</v>
      </c>
      <c r="AR3226" t="s">
        <v>261</v>
      </c>
      <c r="AS3226" t="s"/>
      <c r="AT3226" t="s">
        <v>93</v>
      </c>
      <c r="AU3226" t="s"/>
      <c r="AV3226" t="s"/>
      <c r="AW3226" t="s"/>
      <c r="AX3226" t="s"/>
      <c r="AY3226" t="n">
        <v>3996607</v>
      </c>
      <c r="AZ3226" t="s">
        <v>4411</v>
      </c>
      <c r="BA3226" t="s"/>
      <c r="BB3226" t="n">
        <v>2314897</v>
      </c>
      <c r="BC3226" t="n">
        <v>98.82463932037351</v>
      </c>
      <c r="BD3226" t="n">
        <v>8.03277780602609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95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4408</v>
      </c>
      <c r="F3227" t="n">
        <v>6617581</v>
      </c>
      <c r="G3227" t="s">
        <v>74</v>
      </c>
      <c r="H3227" t="s">
        <v>75</v>
      </c>
      <c r="I3227" t="s"/>
      <c r="J3227" t="s">
        <v>76</v>
      </c>
      <c r="K3227" t="n">
        <v>4215.39</v>
      </c>
      <c r="L3227" t="s">
        <v>77</v>
      </c>
      <c r="M3227" t="s"/>
      <c r="N3227" t="s">
        <v>4421</v>
      </c>
      <c r="O3227" t="s">
        <v>79</v>
      </c>
      <c r="P3227" t="s">
        <v>4408</v>
      </c>
      <c r="Q3227" t="s"/>
      <c r="R3227" t="s">
        <v>80</v>
      </c>
      <c r="S3227" t="s">
        <v>1421</v>
      </c>
      <c r="T3227" t="s">
        <v>82</v>
      </c>
      <c r="U3227" t="s">
        <v>83</v>
      </c>
      <c r="V3227" t="s">
        <v>84</v>
      </c>
      <c r="W3227" t="s">
        <v>105</v>
      </c>
      <c r="X3227" t="s"/>
      <c r="Y3227" t="s">
        <v>86</v>
      </c>
      <c r="Z3227">
        <f>HYPERLINK("https://hotelmonitor-cachepage.eclerx.com/savepage/tk_15442500832484975_sr_2150.html","info")</f>
        <v/>
      </c>
      <c r="AA3227" t="n">
        <v>105855</v>
      </c>
      <c r="AB3227" t="s"/>
      <c r="AC3227" t="s"/>
      <c r="AD3227" t="s">
        <v>87</v>
      </c>
      <c r="AE3227" t="s"/>
      <c r="AF3227" t="s"/>
      <c r="AG3227" t="s"/>
      <c r="AH3227" t="s"/>
      <c r="AI3227" t="s"/>
      <c r="AJ3227" t="s"/>
      <c r="AK3227" t="s">
        <v>88</v>
      </c>
      <c r="AL3227" t="s"/>
      <c r="AM3227" t="s"/>
      <c r="AN3227" t="s">
        <v>89</v>
      </c>
      <c r="AO3227" t="s">
        <v>1422</v>
      </c>
      <c r="AP3227" t="n">
        <v>106</v>
      </c>
      <c r="AQ3227" t="s">
        <v>91</v>
      </c>
      <c r="AR3227" t="s">
        <v>261</v>
      </c>
      <c r="AS3227" t="s"/>
      <c r="AT3227" t="s">
        <v>93</v>
      </c>
      <c r="AU3227" t="s"/>
      <c r="AV3227" t="s"/>
      <c r="AW3227" t="s"/>
      <c r="AX3227" t="s"/>
      <c r="AY3227" t="n">
        <v>3996607</v>
      </c>
      <c r="AZ3227" t="s">
        <v>4411</v>
      </c>
      <c r="BA3227" t="s"/>
      <c r="BB3227" t="n">
        <v>2314897</v>
      </c>
      <c r="BC3227" t="n">
        <v>98.82463932037351</v>
      </c>
      <c r="BD3227" t="n">
        <v>8.03277780602609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95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4408</v>
      </c>
      <c r="F3228" t="n">
        <v>6617581</v>
      </c>
      <c r="G3228" t="s">
        <v>74</v>
      </c>
      <c r="H3228" t="s">
        <v>75</v>
      </c>
      <c r="I3228" t="s"/>
      <c r="J3228" t="s">
        <v>76</v>
      </c>
      <c r="K3228" t="n">
        <v>4437.25</v>
      </c>
      <c r="L3228" t="s">
        <v>77</v>
      </c>
      <c r="M3228" t="s"/>
      <c r="N3228" t="s">
        <v>4420</v>
      </c>
      <c r="O3228" t="s">
        <v>79</v>
      </c>
      <c r="P3228" t="s">
        <v>4408</v>
      </c>
      <c r="Q3228" t="s"/>
      <c r="R3228" t="s">
        <v>80</v>
      </c>
      <c r="S3228" t="s">
        <v>1427</v>
      </c>
      <c r="T3228" t="s">
        <v>82</v>
      </c>
      <c r="U3228" t="s">
        <v>83</v>
      </c>
      <c r="V3228" t="s">
        <v>84</v>
      </c>
      <c r="W3228" t="s">
        <v>105</v>
      </c>
      <c r="X3228" t="s"/>
      <c r="Y3228" t="s">
        <v>86</v>
      </c>
      <c r="Z3228">
        <f>HYPERLINK("https://hotelmonitor-cachepage.eclerx.com/savepage/tk_15442500832484975_sr_2150.html","info")</f>
        <v/>
      </c>
      <c r="AA3228" t="n">
        <v>105855</v>
      </c>
      <c r="AB3228" t="s"/>
      <c r="AC3228" t="s"/>
      <c r="AD3228" t="s">
        <v>87</v>
      </c>
      <c r="AE3228" t="s"/>
      <c r="AF3228" t="s"/>
      <c r="AG3228" t="s"/>
      <c r="AH3228" t="s"/>
      <c r="AI3228" t="s"/>
      <c r="AJ3228" t="s"/>
      <c r="AK3228" t="s">
        <v>88</v>
      </c>
      <c r="AL3228" t="s"/>
      <c r="AM3228" t="s"/>
      <c r="AN3228" t="s">
        <v>89</v>
      </c>
      <c r="AO3228" t="s">
        <v>1428</v>
      </c>
      <c r="AP3228" t="n">
        <v>106</v>
      </c>
      <c r="AQ3228" t="s">
        <v>91</v>
      </c>
      <c r="AR3228" t="s">
        <v>71</v>
      </c>
      <c r="AS3228" t="s"/>
      <c r="AT3228" t="s">
        <v>93</v>
      </c>
      <c r="AU3228" t="s"/>
      <c r="AV3228" t="s"/>
      <c r="AW3228" t="s"/>
      <c r="AX3228" t="s"/>
      <c r="AY3228" t="n">
        <v>3996607</v>
      </c>
      <c r="AZ3228" t="s">
        <v>4411</v>
      </c>
      <c r="BA3228" t="s"/>
      <c r="BB3228" t="n">
        <v>2314897</v>
      </c>
      <c r="BC3228" t="n">
        <v>98.82463932037351</v>
      </c>
      <c r="BD3228" t="n">
        <v>8.03277780602609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95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4408</v>
      </c>
      <c r="F3229" t="n">
        <v>6617581</v>
      </c>
      <c r="G3229" t="s">
        <v>74</v>
      </c>
      <c r="H3229" t="s">
        <v>75</v>
      </c>
      <c r="I3229" t="s"/>
      <c r="J3229" t="s">
        <v>76</v>
      </c>
      <c r="K3229" t="n">
        <v>4437.25</v>
      </c>
      <c r="L3229" t="s">
        <v>77</v>
      </c>
      <c r="M3229" t="s"/>
      <c r="N3229" t="s">
        <v>4421</v>
      </c>
      <c r="O3229" t="s">
        <v>79</v>
      </c>
      <c r="P3229" t="s">
        <v>4408</v>
      </c>
      <c r="Q3229" t="s"/>
      <c r="R3229" t="s">
        <v>80</v>
      </c>
      <c r="S3229" t="s">
        <v>1427</v>
      </c>
      <c r="T3229" t="s">
        <v>82</v>
      </c>
      <c r="U3229" t="s">
        <v>83</v>
      </c>
      <c r="V3229" t="s">
        <v>84</v>
      </c>
      <c r="W3229" t="s">
        <v>105</v>
      </c>
      <c r="X3229" t="s"/>
      <c r="Y3229" t="s">
        <v>86</v>
      </c>
      <c r="Z3229">
        <f>HYPERLINK("https://hotelmonitor-cachepage.eclerx.com/savepage/tk_15442500832484975_sr_2150.html","info")</f>
        <v/>
      </c>
      <c r="AA3229" t="n">
        <v>105855</v>
      </c>
      <c r="AB3229" t="s"/>
      <c r="AC3229" t="s"/>
      <c r="AD3229" t="s">
        <v>87</v>
      </c>
      <c r="AE3229" t="s"/>
      <c r="AF3229" t="s"/>
      <c r="AG3229" t="s"/>
      <c r="AH3229" t="s"/>
      <c r="AI3229" t="s"/>
      <c r="AJ3229" t="s"/>
      <c r="AK3229" t="s">
        <v>88</v>
      </c>
      <c r="AL3229" t="s"/>
      <c r="AM3229" t="s"/>
      <c r="AN3229" t="s">
        <v>89</v>
      </c>
      <c r="AO3229" t="s">
        <v>1428</v>
      </c>
      <c r="AP3229" t="n">
        <v>106</v>
      </c>
      <c r="AQ3229" t="s">
        <v>91</v>
      </c>
      <c r="AR3229" t="s">
        <v>71</v>
      </c>
      <c r="AS3229" t="s"/>
      <c r="AT3229" t="s">
        <v>93</v>
      </c>
      <c r="AU3229" t="s"/>
      <c r="AV3229" t="s"/>
      <c r="AW3229" t="s"/>
      <c r="AX3229" t="s"/>
      <c r="AY3229" t="n">
        <v>3996607</v>
      </c>
      <c r="AZ3229" t="s">
        <v>4411</v>
      </c>
      <c r="BA3229" t="s"/>
      <c r="BB3229" t="n">
        <v>2314897</v>
      </c>
      <c r="BC3229" t="n">
        <v>98.82463932037351</v>
      </c>
      <c r="BD3229" t="n">
        <v>8.03277780602609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95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4408</v>
      </c>
      <c r="F3230" t="n">
        <v>6617581</v>
      </c>
      <c r="G3230" t="s">
        <v>74</v>
      </c>
      <c r="H3230" t="s">
        <v>75</v>
      </c>
      <c r="I3230" t="s"/>
      <c r="J3230" t="s">
        <v>76</v>
      </c>
      <c r="K3230" t="n">
        <v>4437.25</v>
      </c>
      <c r="L3230" t="s">
        <v>77</v>
      </c>
      <c r="M3230" t="s"/>
      <c r="N3230" t="s">
        <v>4420</v>
      </c>
      <c r="O3230" t="s">
        <v>79</v>
      </c>
      <c r="P3230" t="s">
        <v>4408</v>
      </c>
      <c r="Q3230" t="s"/>
      <c r="R3230" t="s">
        <v>80</v>
      </c>
      <c r="S3230" t="s">
        <v>1427</v>
      </c>
      <c r="T3230" t="s">
        <v>82</v>
      </c>
      <c r="U3230" t="s">
        <v>83</v>
      </c>
      <c r="V3230" t="s">
        <v>84</v>
      </c>
      <c r="W3230" t="s">
        <v>105</v>
      </c>
      <c r="X3230" t="s"/>
      <c r="Y3230" t="s">
        <v>86</v>
      </c>
      <c r="Z3230">
        <f>HYPERLINK("https://hotelmonitor-cachepage.eclerx.com/savepage/tk_15442500832484975_sr_2150.html","info")</f>
        <v/>
      </c>
      <c r="AA3230" t="n">
        <v>105855</v>
      </c>
      <c r="AB3230" t="s"/>
      <c r="AC3230" t="s"/>
      <c r="AD3230" t="s">
        <v>87</v>
      </c>
      <c r="AE3230" t="s"/>
      <c r="AF3230" t="s"/>
      <c r="AG3230" t="s"/>
      <c r="AH3230" t="s"/>
      <c r="AI3230" t="s"/>
      <c r="AJ3230" t="s"/>
      <c r="AK3230" t="s">
        <v>88</v>
      </c>
      <c r="AL3230" t="s"/>
      <c r="AM3230" t="s"/>
      <c r="AN3230" t="s">
        <v>89</v>
      </c>
      <c r="AO3230" t="s">
        <v>1428</v>
      </c>
      <c r="AP3230" t="n">
        <v>106</v>
      </c>
      <c r="AQ3230" t="s">
        <v>91</v>
      </c>
      <c r="AR3230" t="s">
        <v>261</v>
      </c>
      <c r="AS3230" t="s"/>
      <c r="AT3230" t="s">
        <v>93</v>
      </c>
      <c r="AU3230" t="s"/>
      <c r="AV3230" t="s"/>
      <c r="AW3230" t="s"/>
      <c r="AX3230" t="s"/>
      <c r="AY3230" t="n">
        <v>3996607</v>
      </c>
      <c r="AZ3230" t="s">
        <v>4411</v>
      </c>
      <c r="BA3230" t="s"/>
      <c r="BB3230" t="n">
        <v>2314897</v>
      </c>
      <c r="BC3230" t="n">
        <v>98.82463932037351</v>
      </c>
      <c r="BD3230" t="n">
        <v>8.03277780602609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95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4408</v>
      </c>
      <c r="F3231" t="n">
        <v>6617581</v>
      </c>
      <c r="G3231" t="s">
        <v>74</v>
      </c>
      <c r="H3231" t="s">
        <v>75</v>
      </c>
      <c r="I3231" t="s"/>
      <c r="J3231" t="s">
        <v>76</v>
      </c>
      <c r="K3231" t="n">
        <v>4437.25</v>
      </c>
      <c r="L3231" t="s">
        <v>77</v>
      </c>
      <c r="M3231" t="s"/>
      <c r="N3231" t="s">
        <v>4421</v>
      </c>
      <c r="O3231" t="s">
        <v>79</v>
      </c>
      <c r="P3231" t="s">
        <v>4408</v>
      </c>
      <c r="Q3231" t="s"/>
      <c r="R3231" t="s">
        <v>80</v>
      </c>
      <c r="S3231" t="s">
        <v>1427</v>
      </c>
      <c r="T3231" t="s">
        <v>82</v>
      </c>
      <c r="U3231" t="s">
        <v>83</v>
      </c>
      <c r="V3231" t="s">
        <v>84</v>
      </c>
      <c r="W3231" t="s">
        <v>105</v>
      </c>
      <c r="X3231" t="s"/>
      <c r="Y3231" t="s">
        <v>86</v>
      </c>
      <c r="Z3231">
        <f>HYPERLINK("https://hotelmonitor-cachepage.eclerx.com/savepage/tk_15442500832484975_sr_2150.html","info")</f>
        <v/>
      </c>
      <c r="AA3231" t="n">
        <v>105855</v>
      </c>
      <c r="AB3231" t="s"/>
      <c r="AC3231" t="s"/>
      <c r="AD3231" t="s">
        <v>87</v>
      </c>
      <c r="AE3231" t="s"/>
      <c r="AF3231" t="s"/>
      <c r="AG3231" t="s"/>
      <c r="AH3231" t="s"/>
      <c r="AI3231" t="s"/>
      <c r="AJ3231" t="s"/>
      <c r="AK3231" t="s">
        <v>88</v>
      </c>
      <c r="AL3231" t="s"/>
      <c r="AM3231" t="s"/>
      <c r="AN3231" t="s">
        <v>89</v>
      </c>
      <c r="AO3231" t="s">
        <v>1428</v>
      </c>
      <c r="AP3231" t="n">
        <v>106</v>
      </c>
      <c r="AQ3231" t="s">
        <v>91</v>
      </c>
      <c r="AR3231" t="s">
        <v>261</v>
      </c>
      <c r="AS3231" t="s"/>
      <c r="AT3231" t="s">
        <v>93</v>
      </c>
      <c r="AU3231" t="s"/>
      <c r="AV3231" t="s"/>
      <c r="AW3231" t="s"/>
      <c r="AX3231" t="s"/>
      <c r="AY3231" t="n">
        <v>3996607</v>
      </c>
      <c r="AZ3231" t="s">
        <v>4411</v>
      </c>
      <c r="BA3231" t="s"/>
      <c r="BB3231" t="n">
        <v>2314897</v>
      </c>
      <c r="BC3231" t="n">
        <v>98.82463932037351</v>
      </c>
      <c r="BD3231" t="n">
        <v>8.03277780602609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95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4408</v>
      </c>
      <c r="F3232" t="n">
        <v>6617581</v>
      </c>
      <c r="G3232" t="s">
        <v>74</v>
      </c>
      <c r="H3232" t="s">
        <v>75</v>
      </c>
      <c r="I3232" t="s"/>
      <c r="J3232" t="s">
        <v>76</v>
      </c>
      <c r="K3232" t="n">
        <v>4481.89</v>
      </c>
      <c r="L3232" t="s">
        <v>77</v>
      </c>
      <c r="M3232" t="s"/>
      <c r="N3232" t="s">
        <v>4420</v>
      </c>
      <c r="O3232" t="s">
        <v>79</v>
      </c>
      <c r="P3232" t="s">
        <v>4408</v>
      </c>
      <c r="Q3232" t="s"/>
      <c r="R3232" t="s">
        <v>80</v>
      </c>
      <c r="S3232" t="s">
        <v>4422</v>
      </c>
      <c r="T3232" t="s">
        <v>82</v>
      </c>
      <c r="U3232" t="s">
        <v>83</v>
      </c>
      <c r="V3232" t="s">
        <v>84</v>
      </c>
      <c r="W3232" t="s">
        <v>105</v>
      </c>
      <c r="X3232" t="s"/>
      <c r="Y3232" t="s">
        <v>86</v>
      </c>
      <c r="Z3232">
        <f>HYPERLINK("https://hotelmonitor-cachepage.eclerx.com/savepage/tk_15442500832484975_sr_2150.html","info")</f>
        <v/>
      </c>
      <c r="AA3232" t="n">
        <v>105855</v>
      </c>
      <c r="AB3232" t="s"/>
      <c r="AC3232" t="s"/>
      <c r="AD3232" t="s">
        <v>87</v>
      </c>
      <c r="AE3232" t="s"/>
      <c r="AF3232" t="s"/>
      <c r="AG3232" t="s"/>
      <c r="AH3232" t="s"/>
      <c r="AI3232" t="s"/>
      <c r="AJ3232" t="s"/>
      <c r="AK3232" t="s">
        <v>88</v>
      </c>
      <c r="AL3232" t="s"/>
      <c r="AM3232" t="s"/>
      <c r="AN3232" t="s">
        <v>88</v>
      </c>
      <c r="AO3232" t="s"/>
      <c r="AP3232" t="n">
        <v>106</v>
      </c>
      <c r="AQ3232" t="s">
        <v>91</v>
      </c>
      <c r="AR3232" t="s">
        <v>92</v>
      </c>
      <c r="AS3232" t="s"/>
      <c r="AT3232" t="s">
        <v>93</v>
      </c>
      <c r="AU3232" t="s"/>
      <c r="AV3232" t="s"/>
      <c r="AW3232" t="s"/>
      <c r="AX3232" t="s"/>
      <c r="AY3232" t="n">
        <v>3996607</v>
      </c>
      <c r="AZ3232" t="s">
        <v>4411</v>
      </c>
      <c r="BA3232" t="s"/>
      <c r="BB3232" t="n">
        <v>2314897</v>
      </c>
      <c r="BC3232" t="n">
        <v>98.82463932037351</v>
      </c>
      <c r="BD3232" t="n">
        <v>8.03277780602609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95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4408</v>
      </c>
      <c r="F3233" t="n">
        <v>6617581</v>
      </c>
      <c r="G3233" t="s">
        <v>74</v>
      </c>
      <c r="H3233" t="s">
        <v>75</v>
      </c>
      <c r="I3233" t="s"/>
      <c r="J3233" t="s">
        <v>76</v>
      </c>
      <c r="K3233" t="n">
        <v>4481.89</v>
      </c>
      <c r="L3233" t="s">
        <v>77</v>
      </c>
      <c r="M3233" t="s"/>
      <c r="N3233" t="s">
        <v>4421</v>
      </c>
      <c r="O3233" t="s">
        <v>79</v>
      </c>
      <c r="P3233" t="s">
        <v>4408</v>
      </c>
      <c r="Q3233" t="s"/>
      <c r="R3233" t="s">
        <v>80</v>
      </c>
      <c r="S3233" t="s">
        <v>4422</v>
      </c>
      <c r="T3233" t="s">
        <v>82</v>
      </c>
      <c r="U3233" t="s">
        <v>83</v>
      </c>
      <c r="V3233" t="s">
        <v>84</v>
      </c>
      <c r="W3233" t="s">
        <v>105</v>
      </c>
      <c r="X3233" t="s"/>
      <c r="Y3233" t="s">
        <v>86</v>
      </c>
      <c r="Z3233">
        <f>HYPERLINK("https://hotelmonitor-cachepage.eclerx.com/savepage/tk_15442500832484975_sr_2150.html","info")</f>
        <v/>
      </c>
      <c r="AA3233" t="n">
        <v>105855</v>
      </c>
      <c r="AB3233" t="s"/>
      <c r="AC3233" t="s"/>
      <c r="AD3233" t="s">
        <v>87</v>
      </c>
      <c r="AE3233" t="s"/>
      <c r="AF3233" t="s"/>
      <c r="AG3233" t="s"/>
      <c r="AH3233" t="s"/>
      <c r="AI3233" t="s"/>
      <c r="AJ3233" t="s"/>
      <c r="AK3233" t="s">
        <v>88</v>
      </c>
      <c r="AL3233" t="s"/>
      <c r="AM3233" t="s"/>
      <c r="AN3233" t="s">
        <v>88</v>
      </c>
      <c r="AO3233" t="s"/>
      <c r="AP3233" t="n">
        <v>106</v>
      </c>
      <c r="AQ3233" t="s">
        <v>91</v>
      </c>
      <c r="AR3233" t="s">
        <v>92</v>
      </c>
      <c r="AS3233" t="s"/>
      <c r="AT3233" t="s">
        <v>93</v>
      </c>
      <c r="AU3233" t="s"/>
      <c r="AV3233" t="s"/>
      <c r="AW3233" t="s"/>
      <c r="AX3233" t="s"/>
      <c r="AY3233" t="n">
        <v>3996607</v>
      </c>
      <c r="AZ3233" t="s">
        <v>4411</v>
      </c>
      <c r="BA3233" t="s"/>
      <c r="BB3233" t="n">
        <v>2314897</v>
      </c>
      <c r="BC3233" t="n">
        <v>98.82463932037351</v>
      </c>
      <c r="BD3233" t="n">
        <v>8.03277780602609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95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4408</v>
      </c>
      <c r="F3234" t="n">
        <v>6617581</v>
      </c>
      <c r="G3234" t="s">
        <v>74</v>
      </c>
      <c r="H3234" t="s">
        <v>75</v>
      </c>
      <c r="I3234" t="s"/>
      <c r="J3234" t="s">
        <v>76</v>
      </c>
      <c r="K3234" t="n">
        <v>4516.49</v>
      </c>
      <c r="L3234" t="s">
        <v>77</v>
      </c>
      <c r="M3234" t="s"/>
      <c r="N3234" t="s">
        <v>4423</v>
      </c>
      <c r="O3234" t="s">
        <v>79</v>
      </c>
      <c r="P3234" t="s">
        <v>4408</v>
      </c>
      <c r="Q3234" t="s"/>
      <c r="R3234" t="s">
        <v>80</v>
      </c>
      <c r="S3234" t="s">
        <v>4424</v>
      </c>
      <c r="T3234" t="s">
        <v>82</v>
      </c>
      <c r="U3234" t="s">
        <v>83</v>
      </c>
      <c r="V3234" t="s">
        <v>84</v>
      </c>
      <c r="W3234" t="s">
        <v>105</v>
      </c>
      <c r="X3234" t="s"/>
      <c r="Y3234" t="s">
        <v>86</v>
      </c>
      <c r="Z3234">
        <f>HYPERLINK("https://hotelmonitor-cachepage.eclerx.com/savepage/tk_15442500832484975_sr_2150.html","info")</f>
        <v/>
      </c>
      <c r="AA3234" t="n">
        <v>105855</v>
      </c>
      <c r="AB3234" t="s"/>
      <c r="AC3234" t="s"/>
      <c r="AD3234" t="s">
        <v>87</v>
      </c>
      <c r="AE3234" t="s"/>
      <c r="AF3234" t="s"/>
      <c r="AG3234" t="s"/>
      <c r="AH3234" t="s"/>
      <c r="AI3234" t="s"/>
      <c r="AJ3234" t="s"/>
      <c r="AK3234" t="s">
        <v>88</v>
      </c>
      <c r="AL3234" t="s"/>
      <c r="AM3234" t="s"/>
      <c r="AN3234" t="s">
        <v>89</v>
      </c>
      <c r="AO3234" t="s">
        <v>4425</v>
      </c>
      <c r="AP3234" t="n">
        <v>106</v>
      </c>
      <c r="AQ3234" t="s">
        <v>91</v>
      </c>
      <c r="AR3234" t="s">
        <v>71</v>
      </c>
      <c r="AS3234" t="s"/>
      <c r="AT3234" t="s">
        <v>93</v>
      </c>
      <c r="AU3234" t="s"/>
      <c r="AV3234" t="s"/>
      <c r="AW3234" t="s"/>
      <c r="AX3234" t="s"/>
      <c r="AY3234" t="n">
        <v>3996607</v>
      </c>
      <c r="AZ3234" t="s">
        <v>4411</v>
      </c>
      <c r="BA3234" t="s"/>
      <c r="BB3234" t="n">
        <v>2314897</v>
      </c>
      <c r="BC3234" t="n">
        <v>98.82463932037351</v>
      </c>
      <c r="BD3234" t="n">
        <v>8.03277780602609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95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4408</v>
      </c>
      <c r="F3235" t="n">
        <v>6617581</v>
      </c>
      <c r="G3235" t="s">
        <v>74</v>
      </c>
      <c r="H3235" t="s">
        <v>75</v>
      </c>
      <c r="I3235" t="s"/>
      <c r="J3235" t="s">
        <v>76</v>
      </c>
      <c r="K3235" t="n">
        <v>4516.49</v>
      </c>
      <c r="L3235" t="s">
        <v>77</v>
      </c>
      <c r="M3235" t="s"/>
      <c r="N3235" t="s">
        <v>4426</v>
      </c>
      <c r="O3235" t="s">
        <v>79</v>
      </c>
      <c r="P3235" t="s">
        <v>4408</v>
      </c>
      <c r="Q3235" t="s"/>
      <c r="R3235" t="s">
        <v>80</v>
      </c>
      <c r="S3235" t="s">
        <v>4424</v>
      </c>
      <c r="T3235" t="s">
        <v>82</v>
      </c>
      <c r="U3235" t="s">
        <v>83</v>
      </c>
      <c r="V3235" t="s">
        <v>84</v>
      </c>
      <c r="W3235" t="s">
        <v>105</v>
      </c>
      <c r="X3235" t="s"/>
      <c r="Y3235" t="s">
        <v>86</v>
      </c>
      <c r="Z3235">
        <f>HYPERLINK("https://hotelmonitor-cachepage.eclerx.com/savepage/tk_15442500832484975_sr_2150.html","info")</f>
        <v/>
      </c>
      <c r="AA3235" t="n">
        <v>105855</v>
      </c>
      <c r="AB3235" t="s"/>
      <c r="AC3235" t="s"/>
      <c r="AD3235" t="s">
        <v>87</v>
      </c>
      <c r="AE3235" t="s"/>
      <c r="AF3235" t="s"/>
      <c r="AG3235" t="s"/>
      <c r="AH3235" t="s"/>
      <c r="AI3235" t="s"/>
      <c r="AJ3235" t="s"/>
      <c r="AK3235" t="s">
        <v>88</v>
      </c>
      <c r="AL3235" t="s"/>
      <c r="AM3235" t="s"/>
      <c r="AN3235" t="s">
        <v>89</v>
      </c>
      <c r="AO3235" t="s">
        <v>4425</v>
      </c>
      <c r="AP3235" t="n">
        <v>106</v>
      </c>
      <c r="AQ3235" t="s">
        <v>91</v>
      </c>
      <c r="AR3235" t="s">
        <v>71</v>
      </c>
      <c r="AS3235" t="s"/>
      <c r="AT3235" t="s">
        <v>93</v>
      </c>
      <c r="AU3235" t="s"/>
      <c r="AV3235" t="s"/>
      <c r="AW3235" t="s"/>
      <c r="AX3235" t="s"/>
      <c r="AY3235" t="n">
        <v>3996607</v>
      </c>
      <c r="AZ3235" t="s">
        <v>4411</v>
      </c>
      <c r="BA3235" t="s"/>
      <c r="BB3235" t="n">
        <v>2314897</v>
      </c>
      <c r="BC3235" t="n">
        <v>98.82463932037351</v>
      </c>
      <c r="BD3235" t="n">
        <v>8.03277780602609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95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4408</v>
      </c>
      <c r="F3236" t="n">
        <v>6617581</v>
      </c>
      <c r="G3236" t="s">
        <v>74</v>
      </c>
      <c r="H3236" t="s">
        <v>75</v>
      </c>
      <c r="I3236" t="s"/>
      <c r="J3236" t="s">
        <v>76</v>
      </c>
      <c r="K3236" t="n">
        <v>4516.49</v>
      </c>
      <c r="L3236" t="s">
        <v>77</v>
      </c>
      <c r="M3236" t="s"/>
      <c r="N3236" t="s">
        <v>4423</v>
      </c>
      <c r="O3236" t="s">
        <v>79</v>
      </c>
      <c r="P3236" t="s">
        <v>4408</v>
      </c>
      <c r="Q3236" t="s"/>
      <c r="R3236" t="s">
        <v>80</v>
      </c>
      <c r="S3236" t="s">
        <v>4424</v>
      </c>
      <c r="T3236" t="s">
        <v>82</v>
      </c>
      <c r="U3236" t="s">
        <v>83</v>
      </c>
      <c r="V3236" t="s">
        <v>84</v>
      </c>
      <c r="W3236" t="s">
        <v>105</v>
      </c>
      <c r="X3236" t="s"/>
      <c r="Y3236" t="s">
        <v>86</v>
      </c>
      <c r="Z3236">
        <f>HYPERLINK("https://hotelmonitor-cachepage.eclerx.com/savepage/tk_15442500832484975_sr_2150.html","info")</f>
        <v/>
      </c>
      <c r="AA3236" t="n">
        <v>105855</v>
      </c>
      <c r="AB3236" t="s"/>
      <c r="AC3236" t="s"/>
      <c r="AD3236" t="s">
        <v>87</v>
      </c>
      <c r="AE3236" t="s"/>
      <c r="AF3236" t="s"/>
      <c r="AG3236" t="s"/>
      <c r="AH3236" t="s"/>
      <c r="AI3236" t="s"/>
      <c r="AJ3236" t="s"/>
      <c r="AK3236" t="s">
        <v>88</v>
      </c>
      <c r="AL3236" t="s"/>
      <c r="AM3236" t="s"/>
      <c r="AN3236" t="s">
        <v>89</v>
      </c>
      <c r="AO3236" t="s">
        <v>4425</v>
      </c>
      <c r="AP3236" t="n">
        <v>106</v>
      </c>
      <c r="AQ3236" t="s">
        <v>91</v>
      </c>
      <c r="AR3236" t="s">
        <v>261</v>
      </c>
      <c r="AS3236" t="s"/>
      <c r="AT3236" t="s">
        <v>93</v>
      </c>
      <c r="AU3236" t="s"/>
      <c r="AV3236" t="s"/>
      <c r="AW3236" t="s"/>
      <c r="AX3236" t="s"/>
      <c r="AY3236" t="n">
        <v>3996607</v>
      </c>
      <c r="AZ3236" t="s">
        <v>4411</v>
      </c>
      <c r="BA3236" t="s"/>
      <c r="BB3236" t="n">
        <v>2314897</v>
      </c>
      <c r="BC3236" t="n">
        <v>98.82463932037351</v>
      </c>
      <c r="BD3236" t="n">
        <v>8.03277780602609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95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4408</v>
      </c>
      <c r="F3237" t="n">
        <v>6617581</v>
      </c>
      <c r="G3237" t="s">
        <v>74</v>
      </c>
      <c r="H3237" t="s">
        <v>75</v>
      </c>
      <c r="I3237" t="s"/>
      <c r="J3237" t="s">
        <v>76</v>
      </c>
      <c r="K3237" t="n">
        <v>4516.49</v>
      </c>
      <c r="L3237" t="s">
        <v>77</v>
      </c>
      <c r="M3237" t="s"/>
      <c r="N3237" t="s">
        <v>4426</v>
      </c>
      <c r="O3237" t="s">
        <v>79</v>
      </c>
      <c r="P3237" t="s">
        <v>4408</v>
      </c>
      <c r="Q3237" t="s"/>
      <c r="R3237" t="s">
        <v>80</v>
      </c>
      <c r="S3237" t="s">
        <v>4424</v>
      </c>
      <c r="T3237" t="s">
        <v>82</v>
      </c>
      <c r="U3237" t="s">
        <v>83</v>
      </c>
      <c r="V3237" t="s">
        <v>84</v>
      </c>
      <c r="W3237" t="s">
        <v>105</v>
      </c>
      <c r="X3237" t="s"/>
      <c r="Y3237" t="s">
        <v>86</v>
      </c>
      <c r="Z3237">
        <f>HYPERLINK("https://hotelmonitor-cachepage.eclerx.com/savepage/tk_15442500832484975_sr_2150.html","info")</f>
        <v/>
      </c>
      <c r="AA3237" t="n">
        <v>105855</v>
      </c>
      <c r="AB3237" t="s"/>
      <c r="AC3237" t="s"/>
      <c r="AD3237" t="s">
        <v>87</v>
      </c>
      <c r="AE3237" t="s"/>
      <c r="AF3237" t="s"/>
      <c r="AG3237" t="s"/>
      <c r="AH3237" t="s"/>
      <c r="AI3237" t="s"/>
      <c r="AJ3237" t="s"/>
      <c r="AK3237" t="s">
        <v>88</v>
      </c>
      <c r="AL3237" t="s"/>
      <c r="AM3237" t="s"/>
      <c r="AN3237" t="s">
        <v>89</v>
      </c>
      <c r="AO3237" t="s">
        <v>4425</v>
      </c>
      <c r="AP3237" t="n">
        <v>106</v>
      </c>
      <c r="AQ3237" t="s">
        <v>91</v>
      </c>
      <c r="AR3237" t="s">
        <v>261</v>
      </c>
      <c r="AS3237" t="s"/>
      <c r="AT3237" t="s">
        <v>93</v>
      </c>
      <c r="AU3237" t="s"/>
      <c r="AV3237" t="s"/>
      <c r="AW3237" t="s"/>
      <c r="AX3237" t="s"/>
      <c r="AY3237" t="n">
        <v>3996607</v>
      </c>
      <c r="AZ3237" t="s">
        <v>4411</v>
      </c>
      <c r="BA3237" t="s"/>
      <c r="BB3237" t="n">
        <v>2314897</v>
      </c>
      <c r="BC3237" t="n">
        <v>98.82463932037351</v>
      </c>
      <c r="BD3237" t="n">
        <v>8.03277780602609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95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4408</v>
      </c>
      <c r="F3238" t="n">
        <v>6617581</v>
      </c>
      <c r="G3238" t="s">
        <v>74</v>
      </c>
      <c r="H3238" t="s">
        <v>75</v>
      </c>
      <c r="I3238" t="s"/>
      <c r="J3238" t="s">
        <v>76</v>
      </c>
      <c r="K3238" t="n">
        <v>4713.8</v>
      </c>
      <c r="L3238" t="s">
        <v>77</v>
      </c>
      <c r="M3238" t="s"/>
      <c r="N3238" t="s">
        <v>4420</v>
      </c>
      <c r="O3238" t="s">
        <v>79</v>
      </c>
      <c r="P3238" t="s">
        <v>4408</v>
      </c>
      <c r="Q3238" t="s"/>
      <c r="R3238" t="s">
        <v>80</v>
      </c>
      <c r="S3238" t="s">
        <v>1431</v>
      </c>
      <c r="T3238" t="s">
        <v>82</v>
      </c>
      <c r="U3238" t="s">
        <v>83</v>
      </c>
      <c r="V3238" t="s">
        <v>84</v>
      </c>
      <c r="W3238" t="s">
        <v>105</v>
      </c>
      <c r="X3238" t="s"/>
      <c r="Y3238" t="s">
        <v>86</v>
      </c>
      <c r="Z3238">
        <f>HYPERLINK("https://hotelmonitor-cachepage.eclerx.com/savepage/tk_15442500832484975_sr_2150.html","info")</f>
        <v/>
      </c>
      <c r="AA3238" t="n">
        <v>105855</v>
      </c>
      <c r="AB3238" t="s"/>
      <c r="AC3238" t="s"/>
      <c r="AD3238" t="s">
        <v>87</v>
      </c>
      <c r="AE3238" t="s"/>
      <c r="AF3238" t="s"/>
      <c r="AG3238" t="s"/>
      <c r="AH3238" t="s"/>
      <c r="AI3238" t="s"/>
      <c r="AJ3238" t="s"/>
      <c r="AK3238" t="s">
        <v>88</v>
      </c>
      <c r="AL3238" t="s"/>
      <c r="AM3238" t="s"/>
      <c r="AN3238" t="s">
        <v>88</v>
      </c>
      <c r="AO3238" t="s"/>
      <c r="AP3238" t="n">
        <v>106</v>
      </c>
      <c r="AQ3238" t="s">
        <v>91</v>
      </c>
      <c r="AR3238" t="s">
        <v>71</v>
      </c>
      <c r="AS3238" t="s"/>
      <c r="AT3238" t="s">
        <v>93</v>
      </c>
      <c r="AU3238" t="s"/>
      <c r="AV3238" t="s"/>
      <c r="AW3238" t="s"/>
      <c r="AX3238" t="s"/>
      <c r="AY3238" t="n">
        <v>3996607</v>
      </c>
      <c r="AZ3238" t="s">
        <v>4411</v>
      </c>
      <c r="BA3238" t="s"/>
      <c r="BB3238" t="n">
        <v>2314897</v>
      </c>
      <c r="BC3238" t="n">
        <v>98.82463932037351</v>
      </c>
      <c r="BD3238" t="n">
        <v>8.03277780602609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95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4408</v>
      </c>
      <c r="F3239" t="n">
        <v>6617581</v>
      </c>
      <c r="G3239" t="s">
        <v>74</v>
      </c>
      <c r="H3239" t="s">
        <v>75</v>
      </c>
      <c r="I3239" t="s"/>
      <c r="J3239" t="s">
        <v>76</v>
      </c>
      <c r="K3239" t="n">
        <v>4713.8</v>
      </c>
      <c r="L3239" t="s">
        <v>77</v>
      </c>
      <c r="M3239" t="s"/>
      <c r="N3239" t="s">
        <v>4421</v>
      </c>
      <c r="O3239" t="s">
        <v>79</v>
      </c>
      <c r="P3239" t="s">
        <v>4408</v>
      </c>
      <c r="Q3239" t="s"/>
      <c r="R3239" t="s">
        <v>80</v>
      </c>
      <c r="S3239" t="s">
        <v>1431</v>
      </c>
      <c r="T3239" t="s">
        <v>82</v>
      </c>
      <c r="U3239" t="s">
        <v>83</v>
      </c>
      <c r="V3239" t="s">
        <v>84</v>
      </c>
      <c r="W3239" t="s">
        <v>105</v>
      </c>
      <c r="X3239" t="s"/>
      <c r="Y3239" t="s">
        <v>86</v>
      </c>
      <c r="Z3239">
        <f>HYPERLINK("https://hotelmonitor-cachepage.eclerx.com/savepage/tk_15442500832484975_sr_2150.html","info")</f>
        <v/>
      </c>
      <c r="AA3239" t="n">
        <v>105855</v>
      </c>
      <c r="AB3239" t="s"/>
      <c r="AC3239" t="s"/>
      <c r="AD3239" t="s">
        <v>87</v>
      </c>
      <c r="AE3239" t="s"/>
      <c r="AF3239" t="s"/>
      <c r="AG3239" t="s"/>
      <c r="AH3239" t="s"/>
      <c r="AI3239" t="s"/>
      <c r="AJ3239" t="s"/>
      <c r="AK3239" t="s">
        <v>88</v>
      </c>
      <c r="AL3239" t="s"/>
      <c r="AM3239" t="s"/>
      <c r="AN3239" t="s">
        <v>88</v>
      </c>
      <c r="AO3239" t="s"/>
      <c r="AP3239" t="n">
        <v>106</v>
      </c>
      <c r="AQ3239" t="s">
        <v>91</v>
      </c>
      <c r="AR3239" t="s">
        <v>71</v>
      </c>
      <c r="AS3239" t="s"/>
      <c r="AT3239" t="s">
        <v>93</v>
      </c>
      <c r="AU3239" t="s"/>
      <c r="AV3239" t="s"/>
      <c r="AW3239" t="s"/>
      <c r="AX3239" t="s"/>
      <c r="AY3239" t="n">
        <v>3996607</v>
      </c>
      <c r="AZ3239" t="s">
        <v>4411</v>
      </c>
      <c r="BA3239" t="s"/>
      <c r="BB3239" t="n">
        <v>2314897</v>
      </c>
      <c r="BC3239" t="n">
        <v>98.82463932037351</v>
      </c>
      <c r="BD3239" t="n">
        <v>8.03277780602609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95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4408</v>
      </c>
      <c r="F3240" t="n">
        <v>6617581</v>
      </c>
      <c r="G3240" t="s">
        <v>74</v>
      </c>
      <c r="H3240" t="s">
        <v>75</v>
      </c>
      <c r="I3240" t="s"/>
      <c r="J3240" t="s">
        <v>76</v>
      </c>
      <c r="K3240" t="n">
        <v>4713.8</v>
      </c>
      <c r="L3240" t="s">
        <v>77</v>
      </c>
      <c r="M3240" t="s"/>
      <c r="N3240" t="s">
        <v>4420</v>
      </c>
      <c r="O3240" t="s">
        <v>79</v>
      </c>
      <c r="P3240" t="s">
        <v>4408</v>
      </c>
      <c r="Q3240" t="s"/>
      <c r="R3240" t="s">
        <v>80</v>
      </c>
      <c r="S3240" t="s">
        <v>1431</v>
      </c>
      <c r="T3240" t="s">
        <v>82</v>
      </c>
      <c r="U3240" t="s">
        <v>83</v>
      </c>
      <c r="V3240" t="s">
        <v>84</v>
      </c>
      <c r="W3240" t="s">
        <v>105</v>
      </c>
      <c r="X3240" t="s"/>
      <c r="Y3240" t="s">
        <v>86</v>
      </c>
      <c r="Z3240">
        <f>HYPERLINK("https://hotelmonitor-cachepage.eclerx.com/savepage/tk_15442500832484975_sr_2150.html","info")</f>
        <v/>
      </c>
      <c r="AA3240" t="n">
        <v>105855</v>
      </c>
      <c r="AB3240" t="s"/>
      <c r="AC3240" t="s"/>
      <c r="AD3240" t="s">
        <v>87</v>
      </c>
      <c r="AE3240" t="s"/>
      <c r="AF3240" t="s"/>
      <c r="AG3240" t="s"/>
      <c r="AH3240" t="s"/>
      <c r="AI3240" t="s"/>
      <c r="AJ3240" t="s"/>
      <c r="AK3240" t="s">
        <v>88</v>
      </c>
      <c r="AL3240" t="s"/>
      <c r="AM3240" t="s"/>
      <c r="AN3240" t="s">
        <v>88</v>
      </c>
      <c r="AO3240" t="s"/>
      <c r="AP3240" t="n">
        <v>106</v>
      </c>
      <c r="AQ3240" t="s">
        <v>91</v>
      </c>
      <c r="AR3240" t="s">
        <v>261</v>
      </c>
      <c r="AS3240" t="s"/>
      <c r="AT3240" t="s">
        <v>93</v>
      </c>
      <c r="AU3240" t="s"/>
      <c r="AV3240" t="s"/>
      <c r="AW3240" t="s"/>
      <c r="AX3240" t="s"/>
      <c r="AY3240" t="n">
        <v>3996607</v>
      </c>
      <c r="AZ3240" t="s">
        <v>4411</v>
      </c>
      <c r="BA3240" t="s"/>
      <c r="BB3240" t="n">
        <v>2314897</v>
      </c>
      <c r="BC3240" t="n">
        <v>98.82463932037351</v>
      </c>
      <c r="BD3240" t="n">
        <v>8.03277780602609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95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4408</v>
      </c>
      <c r="F3241" t="n">
        <v>6617581</v>
      </c>
      <c r="G3241" t="s">
        <v>74</v>
      </c>
      <c r="H3241" t="s">
        <v>75</v>
      </c>
      <c r="I3241" t="s"/>
      <c r="J3241" t="s">
        <v>76</v>
      </c>
      <c r="K3241" t="n">
        <v>4713.8</v>
      </c>
      <c r="L3241" t="s">
        <v>77</v>
      </c>
      <c r="M3241" t="s"/>
      <c r="N3241" t="s">
        <v>4421</v>
      </c>
      <c r="O3241" t="s">
        <v>79</v>
      </c>
      <c r="P3241" t="s">
        <v>4408</v>
      </c>
      <c r="Q3241" t="s"/>
      <c r="R3241" t="s">
        <v>80</v>
      </c>
      <c r="S3241" t="s">
        <v>1431</v>
      </c>
      <c r="T3241" t="s">
        <v>82</v>
      </c>
      <c r="U3241" t="s">
        <v>83</v>
      </c>
      <c r="V3241" t="s">
        <v>84</v>
      </c>
      <c r="W3241" t="s">
        <v>105</v>
      </c>
      <c r="X3241" t="s"/>
      <c r="Y3241" t="s">
        <v>86</v>
      </c>
      <c r="Z3241">
        <f>HYPERLINK("https://hotelmonitor-cachepage.eclerx.com/savepage/tk_15442500832484975_sr_2150.html","info")</f>
        <v/>
      </c>
      <c r="AA3241" t="n">
        <v>105855</v>
      </c>
      <c r="AB3241" t="s"/>
      <c r="AC3241" t="s"/>
      <c r="AD3241" t="s">
        <v>87</v>
      </c>
      <c r="AE3241" t="s"/>
      <c r="AF3241" t="s"/>
      <c r="AG3241" t="s"/>
      <c r="AH3241" t="s"/>
      <c r="AI3241" t="s"/>
      <c r="AJ3241" t="s"/>
      <c r="AK3241" t="s">
        <v>88</v>
      </c>
      <c r="AL3241" t="s"/>
      <c r="AM3241" t="s"/>
      <c r="AN3241" t="s">
        <v>88</v>
      </c>
      <c r="AO3241" t="s"/>
      <c r="AP3241" t="n">
        <v>106</v>
      </c>
      <c r="AQ3241" t="s">
        <v>91</v>
      </c>
      <c r="AR3241" t="s">
        <v>261</v>
      </c>
      <c r="AS3241" t="s"/>
      <c r="AT3241" t="s">
        <v>93</v>
      </c>
      <c r="AU3241" t="s"/>
      <c r="AV3241" t="s"/>
      <c r="AW3241" t="s"/>
      <c r="AX3241" t="s"/>
      <c r="AY3241" t="n">
        <v>3996607</v>
      </c>
      <c r="AZ3241" t="s">
        <v>4411</v>
      </c>
      <c r="BA3241" t="s"/>
      <c r="BB3241" t="n">
        <v>2314897</v>
      </c>
      <c r="BC3241" t="n">
        <v>98.82463932037351</v>
      </c>
      <c r="BD3241" t="n">
        <v>8.03277780602609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95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4408</v>
      </c>
      <c r="F3242" t="n">
        <v>6617581</v>
      </c>
      <c r="G3242" t="s">
        <v>74</v>
      </c>
      <c r="H3242" t="s">
        <v>75</v>
      </c>
      <c r="I3242" t="s"/>
      <c r="J3242" t="s">
        <v>76</v>
      </c>
      <c r="K3242" t="n">
        <v>4717.78</v>
      </c>
      <c r="L3242" t="s">
        <v>77</v>
      </c>
      <c r="M3242" t="s"/>
      <c r="N3242" t="s">
        <v>4420</v>
      </c>
      <c r="O3242" t="s">
        <v>79</v>
      </c>
      <c r="P3242" t="s">
        <v>4408</v>
      </c>
      <c r="Q3242" t="s"/>
      <c r="R3242" t="s">
        <v>80</v>
      </c>
      <c r="S3242" t="s">
        <v>1435</v>
      </c>
      <c r="T3242" t="s">
        <v>82</v>
      </c>
      <c r="U3242" t="s">
        <v>83</v>
      </c>
      <c r="V3242" t="s">
        <v>84</v>
      </c>
      <c r="W3242" t="s">
        <v>105</v>
      </c>
      <c r="X3242" t="s"/>
      <c r="Y3242" t="s">
        <v>86</v>
      </c>
      <c r="Z3242">
        <f>HYPERLINK("https://hotelmonitor-cachepage.eclerx.com/savepage/tk_15442500832484975_sr_2150.html","info")</f>
        <v/>
      </c>
      <c r="AA3242" t="n">
        <v>105855</v>
      </c>
      <c r="AB3242" t="s"/>
      <c r="AC3242" t="s"/>
      <c r="AD3242" t="s">
        <v>87</v>
      </c>
      <c r="AE3242" t="s"/>
      <c r="AF3242" t="s"/>
      <c r="AG3242" t="s"/>
      <c r="AH3242" t="s"/>
      <c r="AI3242" t="s"/>
      <c r="AJ3242" t="s"/>
      <c r="AK3242" t="s">
        <v>88</v>
      </c>
      <c r="AL3242" t="s"/>
      <c r="AM3242" t="s"/>
      <c r="AN3242" t="s">
        <v>88</v>
      </c>
      <c r="AO3242" t="s"/>
      <c r="AP3242" t="n">
        <v>106</v>
      </c>
      <c r="AQ3242" t="s">
        <v>91</v>
      </c>
      <c r="AR3242" t="s">
        <v>92</v>
      </c>
      <c r="AS3242" t="s"/>
      <c r="AT3242" t="s">
        <v>93</v>
      </c>
      <c r="AU3242" t="s"/>
      <c r="AV3242" t="s"/>
      <c r="AW3242" t="s"/>
      <c r="AX3242" t="s"/>
      <c r="AY3242" t="n">
        <v>3996607</v>
      </c>
      <c r="AZ3242" t="s">
        <v>4411</v>
      </c>
      <c r="BA3242" t="s"/>
      <c r="BB3242" t="n">
        <v>2314897</v>
      </c>
      <c r="BC3242" t="n">
        <v>98.82463932037351</v>
      </c>
      <c r="BD3242" t="n">
        <v>8.03277780602609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95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4408</v>
      </c>
      <c r="F3243" t="n">
        <v>6617581</v>
      </c>
      <c r="G3243" t="s">
        <v>74</v>
      </c>
      <c r="H3243" t="s">
        <v>75</v>
      </c>
      <c r="I3243" t="s"/>
      <c r="J3243" t="s">
        <v>76</v>
      </c>
      <c r="K3243" t="n">
        <v>4717.78</v>
      </c>
      <c r="L3243" t="s">
        <v>77</v>
      </c>
      <c r="M3243" t="s"/>
      <c r="N3243" t="s">
        <v>4421</v>
      </c>
      <c r="O3243" t="s">
        <v>79</v>
      </c>
      <c r="P3243" t="s">
        <v>4408</v>
      </c>
      <c r="Q3243" t="s"/>
      <c r="R3243" t="s">
        <v>80</v>
      </c>
      <c r="S3243" t="s">
        <v>1435</v>
      </c>
      <c r="T3243" t="s">
        <v>82</v>
      </c>
      <c r="U3243" t="s">
        <v>83</v>
      </c>
      <c r="V3243" t="s">
        <v>84</v>
      </c>
      <c r="W3243" t="s">
        <v>105</v>
      </c>
      <c r="X3243" t="s"/>
      <c r="Y3243" t="s">
        <v>86</v>
      </c>
      <c r="Z3243">
        <f>HYPERLINK("https://hotelmonitor-cachepage.eclerx.com/savepage/tk_15442500832484975_sr_2150.html","info")</f>
        <v/>
      </c>
      <c r="AA3243" t="n">
        <v>105855</v>
      </c>
      <c r="AB3243" t="s"/>
      <c r="AC3243" t="s"/>
      <c r="AD3243" t="s">
        <v>87</v>
      </c>
      <c r="AE3243" t="s"/>
      <c r="AF3243" t="s"/>
      <c r="AG3243" t="s"/>
      <c r="AH3243" t="s"/>
      <c r="AI3243" t="s"/>
      <c r="AJ3243" t="s"/>
      <c r="AK3243" t="s">
        <v>88</v>
      </c>
      <c r="AL3243" t="s"/>
      <c r="AM3243" t="s"/>
      <c r="AN3243" t="s">
        <v>88</v>
      </c>
      <c r="AO3243" t="s"/>
      <c r="AP3243" t="n">
        <v>106</v>
      </c>
      <c r="AQ3243" t="s">
        <v>91</v>
      </c>
      <c r="AR3243" t="s">
        <v>92</v>
      </c>
      <c r="AS3243" t="s"/>
      <c r="AT3243" t="s">
        <v>93</v>
      </c>
      <c r="AU3243" t="s"/>
      <c r="AV3243" t="s"/>
      <c r="AW3243" t="s"/>
      <c r="AX3243" t="s"/>
      <c r="AY3243" t="n">
        <v>3996607</v>
      </c>
      <c r="AZ3243" t="s">
        <v>4411</v>
      </c>
      <c r="BA3243" t="s"/>
      <c r="BB3243" t="n">
        <v>2314897</v>
      </c>
      <c r="BC3243" t="n">
        <v>98.82463932037351</v>
      </c>
      <c r="BD3243" t="n">
        <v>8.03277780602609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95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4408</v>
      </c>
      <c r="F3244" t="n">
        <v>6617581</v>
      </c>
      <c r="G3244" t="s">
        <v>74</v>
      </c>
      <c r="H3244" t="s">
        <v>75</v>
      </c>
      <c r="I3244" t="s"/>
      <c r="J3244" t="s">
        <v>76</v>
      </c>
      <c r="K3244" t="n">
        <v>4754.2</v>
      </c>
      <c r="L3244" t="s">
        <v>77</v>
      </c>
      <c r="M3244" t="s"/>
      <c r="N3244" t="s">
        <v>4423</v>
      </c>
      <c r="O3244" t="s">
        <v>79</v>
      </c>
      <c r="P3244" t="s">
        <v>4408</v>
      </c>
      <c r="Q3244" t="s"/>
      <c r="R3244" t="s">
        <v>80</v>
      </c>
      <c r="S3244" t="s">
        <v>4427</v>
      </c>
      <c r="T3244" t="s">
        <v>82</v>
      </c>
      <c r="U3244" t="s">
        <v>83</v>
      </c>
      <c r="V3244" t="s">
        <v>84</v>
      </c>
      <c r="W3244" t="s">
        <v>105</v>
      </c>
      <c r="X3244" t="s"/>
      <c r="Y3244" t="s">
        <v>86</v>
      </c>
      <c r="Z3244">
        <f>HYPERLINK("https://hotelmonitor-cachepage.eclerx.com/savepage/tk_15442500832484975_sr_2150.html","info")</f>
        <v/>
      </c>
      <c r="AA3244" t="n">
        <v>105855</v>
      </c>
      <c r="AB3244" t="s"/>
      <c r="AC3244" t="s"/>
      <c r="AD3244" t="s">
        <v>87</v>
      </c>
      <c r="AE3244" t="s"/>
      <c r="AF3244" t="s"/>
      <c r="AG3244" t="s"/>
      <c r="AH3244" t="s"/>
      <c r="AI3244" t="s"/>
      <c r="AJ3244" t="s"/>
      <c r="AK3244" t="s">
        <v>88</v>
      </c>
      <c r="AL3244" t="s"/>
      <c r="AM3244" t="s"/>
      <c r="AN3244" t="s">
        <v>89</v>
      </c>
      <c r="AO3244" t="s">
        <v>4428</v>
      </c>
      <c r="AP3244" t="n">
        <v>106</v>
      </c>
      <c r="AQ3244" t="s">
        <v>91</v>
      </c>
      <c r="AR3244" t="s">
        <v>71</v>
      </c>
      <c r="AS3244" t="s"/>
      <c r="AT3244" t="s">
        <v>93</v>
      </c>
      <c r="AU3244" t="s"/>
      <c r="AV3244" t="s"/>
      <c r="AW3244" t="s"/>
      <c r="AX3244" t="s"/>
      <c r="AY3244" t="n">
        <v>3996607</v>
      </c>
      <c r="AZ3244" t="s">
        <v>4411</v>
      </c>
      <c r="BA3244" t="s"/>
      <c r="BB3244" t="n">
        <v>2314897</v>
      </c>
      <c r="BC3244" t="n">
        <v>98.82463932037351</v>
      </c>
      <c r="BD3244" t="n">
        <v>8.03277780602609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95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4408</v>
      </c>
      <c r="F3245" t="n">
        <v>6617581</v>
      </c>
      <c r="G3245" t="s">
        <v>74</v>
      </c>
      <c r="H3245" t="s">
        <v>75</v>
      </c>
      <c r="I3245" t="s"/>
      <c r="J3245" t="s">
        <v>76</v>
      </c>
      <c r="K3245" t="n">
        <v>4754.2</v>
      </c>
      <c r="L3245" t="s">
        <v>77</v>
      </c>
      <c r="M3245" t="s"/>
      <c r="N3245" t="s">
        <v>4426</v>
      </c>
      <c r="O3245" t="s">
        <v>79</v>
      </c>
      <c r="P3245" t="s">
        <v>4408</v>
      </c>
      <c r="Q3245" t="s"/>
      <c r="R3245" t="s">
        <v>80</v>
      </c>
      <c r="S3245" t="s">
        <v>4427</v>
      </c>
      <c r="T3245" t="s">
        <v>82</v>
      </c>
      <c r="U3245" t="s">
        <v>83</v>
      </c>
      <c r="V3245" t="s">
        <v>84</v>
      </c>
      <c r="W3245" t="s">
        <v>105</v>
      </c>
      <c r="X3245" t="s"/>
      <c r="Y3245" t="s">
        <v>86</v>
      </c>
      <c r="Z3245">
        <f>HYPERLINK("https://hotelmonitor-cachepage.eclerx.com/savepage/tk_15442500832484975_sr_2150.html","info")</f>
        <v/>
      </c>
      <c r="AA3245" t="n">
        <v>105855</v>
      </c>
      <c r="AB3245" t="s"/>
      <c r="AC3245" t="s"/>
      <c r="AD3245" t="s">
        <v>87</v>
      </c>
      <c r="AE3245" t="s"/>
      <c r="AF3245" t="s"/>
      <c r="AG3245" t="s"/>
      <c r="AH3245" t="s"/>
      <c r="AI3245" t="s"/>
      <c r="AJ3245" t="s"/>
      <c r="AK3245" t="s">
        <v>88</v>
      </c>
      <c r="AL3245" t="s"/>
      <c r="AM3245" t="s"/>
      <c r="AN3245" t="s">
        <v>89</v>
      </c>
      <c r="AO3245" t="s">
        <v>4428</v>
      </c>
      <c r="AP3245" t="n">
        <v>106</v>
      </c>
      <c r="AQ3245" t="s">
        <v>91</v>
      </c>
      <c r="AR3245" t="s">
        <v>71</v>
      </c>
      <c r="AS3245" t="s"/>
      <c r="AT3245" t="s">
        <v>93</v>
      </c>
      <c r="AU3245" t="s"/>
      <c r="AV3245" t="s"/>
      <c r="AW3245" t="s"/>
      <c r="AX3245" t="s"/>
      <c r="AY3245" t="n">
        <v>3996607</v>
      </c>
      <c r="AZ3245" t="s">
        <v>4411</v>
      </c>
      <c r="BA3245" t="s"/>
      <c r="BB3245" t="n">
        <v>2314897</v>
      </c>
      <c r="BC3245" t="n">
        <v>98.82463932037351</v>
      </c>
      <c r="BD3245" t="n">
        <v>8.03277780602609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95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4408</v>
      </c>
      <c r="F3246" t="n">
        <v>6617581</v>
      </c>
      <c r="G3246" t="s">
        <v>74</v>
      </c>
      <c r="H3246" t="s">
        <v>75</v>
      </c>
      <c r="I3246" t="s"/>
      <c r="J3246" t="s">
        <v>76</v>
      </c>
      <c r="K3246" t="n">
        <v>4754.2</v>
      </c>
      <c r="L3246" t="s">
        <v>77</v>
      </c>
      <c r="M3246" t="s"/>
      <c r="N3246" t="s">
        <v>4423</v>
      </c>
      <c r="O3246" t="s">
        <v>79</v>
      </c>
      <c r="P3246" t="s">
        <v>4408</v>
      </c>
      <c r="Q3246" t="s"/>
      <c r="R3246" t="s">
        <v>80</v>
      </c>
      <c r="S3246" t="s">
        <v>4427</v>
      </c>
      <c r="T3246" t="s">
        <v>82</v>
      </c>
      <c r="U3246" t="s">
        <v>83</v>
      </c>
      <c r="V3246" t="s">
        <v>84</v>
      </c>
      <c r="W3246" t="s">
        <v>105</v>
      </c>
      <c r="X3246" t="s"/>
      <c r="Y3246" t="s">
        <v>86</v>
      </c>
      <c r="Z3246">
        <f>HYPERLINK("https://hotelmonitor-cachepage.eclerx.com/savepage/tk_15442500832484975_sr_2150.html","info")</f>
        <v/>
      </c>
      <c r="AA3246" t="n">
        <v>105855</v>
      </c>
      <c r="AB3246" t="s"/>
      <c r="AC3246" t="s"/>
      <c r="AD3246" t="s">
        <v>87</v>
      </c>
      <c r="AE3246" t="s"/>
      <c r="AF3246" t="s"/>
      <c r="AG3246" t="s"/>
      <c r="AH3246" t="s"/>
      <c r="AI3246" t="s"/>
      <c r="AJ3246" t="s"/>
      <c r="AK3246" t="s">
        <v>88</v>
      </c>
      <c r="AL3246" t="s"/>
      <c r="AM3246" t="s"/>
      <c r="AN3246" t="s">
        <v>89</v>
      </c>
      <c r="AO3246" t="s">
        <v>4428</v>
      </c>
      <c r="AP3246" t="n">
        <v>106</v>
      </c>
      <c r="AQ3246" t="s">
        <v>91</v>
      </c>
      <c r="AR3246" t="s">
        <v>261</v>
      </c>
      <c r="AS3246" t="s"/>
      <c r="AT3246" t="s">
        <v>93</v>
      </c>
      <c r="AU3246" t="s"/>
      <c r="AV3246" t="s"/>
      <c r="AW3246" t="s"/>
      <c r="AX3246" t="s"/>
      <c r="AY3246" t="n">
        <v>3996607</v>
      </c>
      <c r="AZ3246" t="s">
        <v>4411</v>
      </c>
      <c r="BA3246" t="s"/>
      <c r="BB3246" t="n">
        <v>2314897</v>
      </c>
      <c r="BC3246" t="n">
        <v>98.82463932037351</v>
      </c>
      <c r="BD3246" t="n">
        <v>8.03277780602609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95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4408</v>
      </c>
      <c r="F3247" t="n">
        <v>6617581</v>
      </c>
      <c r="G3247" t="s">
        <v>74</v>
      </c>
      <c r="H3247" t="s">
        <v>75</v>
      </c>
      <c r="I3247" t="s"/>
      <c r="J3247" t="s">
        <v>76</v>
      </c>
      <c r="K3247" t="n">
        <v>4754.2</v>
      </c>
      <c r="L3247" t="s">
        <v>77</v>
      </c>
      <c r="M3247" t="s"/>
      <c r="N3247" t="s">
        <v>4426</v>
      </c>
      <c r="O3247" t="s">
        <v>79</v>
      </c>
      <c r="P3247" t="s">
        <v>4408</v>
      </c>
      <c r="Q3247" t="s"/>
      <c r="R3247" t="s">
        <v>80</v>
      </c>
      <c r="S3247" t="s">
        <v>4427</v>
      </c>
      <c r="T3247" t="s">
        <v>82</v>
      </c>
      <c r="U3247" t="s">
        <v>83</v>
      </c>
      <c r="V3247" t="s">
        <v>84</v>
      </c>
      <c r="W3247" t="s">
        <v>105</v>
      </c>
      <c r="X3247" t="s"/>
      <c r="Y3247" t="s">
        <v>86</v>
      </c>
      <c r="Z3247">
        <f>HYPERLINK("https://hotelmonitor-cachepage.eclerx.com/savepage/tk_15442500832484975_sr_2150.html","info")</f>
        <v/>
      </c>
      <c r="AA3247" t="n">
        <v>105855</v>
      </c>
      <c r="AB3247" t="s"/>
      <c r="AC3247" t="s"/>
      <c r="AD3247" t="s">
        <v>87</v>
      </c>
      <c r="AE3247" t="s"/>
      <c r="AF3247" t="s"/>
      <c r="AG3247" t="s"/>
      <c r="AH3247" t="s"/>
      <c r="AI3247" t="s"/>
      <c r="AJ3247" t="s"/>
      <c r="AK3247" t="s">
        <v>88</v>
      </c>
      <c r="AL3247" t="s"/>
      <c r="AM3247" t="s"/>
      <c r="AN3247" t="s">
        <v>89</v>
      </c>
      <c r="AO3247" t="s">
        <v>4428</v>
      </c>
      <c r="AP3247" t="n">
        <v>106</v>
      </c>
      <c r="AQ3247" t="s">
        <v>91</v>
      </c>
      <c r="AR3247" t="s">
        <v>261</v>
      </c>
      <c r="AS3247" t="s"/>
      <c r="AT3247" t="s">
        <v>93</v>
      </c>
      <c r="AU3247" t="s"/>
      <c r="AV3247" t="s"/>
      <c r="AW3247" t="s"/>
      <c r="AX3247" t="s"/>
      <c r="AY3247" t="n">
        <v>3996607</v>
      </c>
      <c r="AZ3247" t="s">
        <v>4411</v>
      </c>
      <c r="BA3247" t="s"/>
      <c r="BB3247" t="n">
        <v>2314897</v>
      </c>
      <c r="BC3247" t="n">
        <v>98.82463932037351</v>
      </c>
      <c r="BD3247" t="n">
        <v>8.03277780602609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95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4408</v>
      </c>
      <c r="F3248" t="n">
        <v>6617581</v>
      </c>
      <c r="G3248" t="s">
        <v>74</v>
      </c>
      <c r="H3248" t="s">
        <v>75</v>
      </c>
      <c r="I3248" t="s"/>
      <c r="J3248" t="s">
        <v>76</v>
      </c>
      <c r="K3248" t="n">
        <v>4802.02</v>
      </c>
      <c r="L3248" t="s">
        <v>77</v>
      </c>
      <c r="M3248" t="s"/>
      <c r="N3248" t="s">
        <v>4423</v>
      </c>
      <c r="O3248" t="s">
        <v>79</v>
      </c>
      <c r="P3248" t="s">
        <v>4408</v>
      </c>
      <c r="Q3248" t="s"/>
      <c r="R3248" t="s">
        <v>80</v>
      </c>
      <c r="S3248" t="s">
        <v>4429</v>
      </c>
      <c r="T3248" t="s">
        <v>82</v>
      </c>
      <c r="U3248" t="s">
        <v>83</v>
      </c>
      <c r="V3248" t="s">
        <v>84</v>
      </c>
      <c r="W3248" t="s">
        <v>105</v>
      </c>
      <c r="X3248" t="s"/>
      <c r="Y3248" t="s">
        <v>86</v>
      </c>
      <c r="Z3248">
        <f>HYPERLINK("https://hotelmonitor-cachepage.eclerx.com/savepage/tk_15442500832484975_sr_2150.html","info")</f>
        <v/>
      </c>
      <c r="AA3248" t="n">
        <v>105855</v>
      </c>
      <c r="AB3248" t="s"/>
      <c r="AC3248" t="s"/>
      <c r="AD3248" t="s">
        <v>87</v>
      </c>
      <c r="AE3248" t="s"/>
      <c r="AF3248" t="s"/>
      <c r="AG3248" t="s"/>
      <c r="AH3248" t="s"/>
      <c r="AI3248" t="s"/>
      <c r="AJ3248" t="s"/>
      <c r="AK3248" t="s">
        <v>88</v>
      </c>
      <c r="AL3248" t="s"/>
      <c r="AM3248" t="s"/>
      <c r="AN3248" t="s">
        <v>88</v>
      </c>
      <c r="AO3248" t="s"/>
      <c r="AP3248" t="n">
        <v>106</v>
      </c>
      <c r="AQ3248" t="s">
        <v>91</v>
      </c>
      <c r="AR3248" t="s">
        <v>92</v>
      </c>
      <c r="AS3248" t="s"/>
      <c r="AT3248" t="s">
        <v>93</v>
      </c>
      <c r="AU3248" t="s"/>
      <c r="AV3248" t="s"/>
      <c r="AW3248" t="s"/>
      <c r="AX3248" t="s"/>
      <c r="AY3248" t="n">
        <v>3996607</v>
      </c>
      <c r="AZ3248" t="s">
        <v>4411</v>
      </c>
      <c r="BA3248" t="s"/>
      <c r="BB3248" t="n">
        <v>2314897</v>
      </c>
      <c r="BC3248" t="n">
        <v>98.82463932037351</v>
      </c>
      <c r="BD3248" t="n">
        <v>8.03277780602609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95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4408</v>
      </c>
      <c r="F3249" t="n">
        <v>6617581</v>
      </c>
      <c r="G3249" t="s">
        <v>74</v>
      </c>
      <c r="H3249" t="s">
        <v>75</v>
      </c>
      <c r="I3249" t="s"/>
      <c r="J3249" t="s">
        <v>76</v>
      </c>
      <c r="K3249" t="n">
        <v>5050.51</v>
      </c>
      <c r="L3249" t="s">
        <v>77</v>
      </c>
      <c r="M3249" t="s"/>
      <c r="N3249" t="s">
        <v>4423</v>
      </c>
      <c r="O3249" t="s">
        <v>79</v>
      </c>
      <c r="P3249" t="s">
        <v>4408</v>
      </c>
      <c r="Q3249" t="s"/>
      <c r="R3249" t="s">
        <v>80</v>
      </c>
      <c r="S3249" t="s">
        <v>468</v>
      </c>
      <c r="T3249" t="s">
        <v>82</v>
      </c>
      <c r="U3249" t="s">
        <v>83</v>
      </c>
      <c r="V3249" t="s">
        <v>84</v>
      </c>
      <c r="W3249" t="s">
        <v>105</v>
      </c>
      <c r="X3249" t="s"/>
      <c r="Y3249" t="s">
        <v>86</v>
      </c>
      <c r="Z3249">
        <f>HYPERLINK("https://hotelmonitor-cachepage.eclerx.com/savepage/tk_15442500832484975_sr_2150.html","info")</f>
        <v/>
      </c>
      <c r="AA3249" t="n">
        <v>105855</v>
      </c>
      <c r="AB3249" t="s"/>
      <c r="AC3249" t="s"/>
      <c r="AD3249" t="s">
        <v>87</v>
      </c>
      <c r="AE3249" t="s"/>
      <c r="AF3249" t="s"/>
      <c r="AG3249" t="s"/>
      <c r="AH3249" t="s"/>
      <c r="AI3249" t="s"/>
      <c r="AJ3249" t="s"/>
      <c r="AK3249" t="s">
        <v>88</v>
      </c>
      <c r="AL3249" t="s"/>
      <c r="AM3249" t="s"/>
      <c r="AN3249" t="s">
        <v>88</v>
      </c>
      <c r="AO3249" t="s"/>
      <c r="AP3249" t="n">
        <v>106</v>
      </c>
      <c r="AQ3249" t="s">
        <v>91</v>
      </c>
      <c r="AR3249" t="s">
        <v>71</v>
      </c>
      <c r="AS3249" t="s"/>
      <c r="AT3249" t="s">
        <v>93</v>
      </c>
      <c r="AU3249" t="s"/>
      <c r="AV3249" t="s"/>
      <c r="AW3249" t="s"/>
      <c r="AX3249" t="s"/>
      <c r="AY3249" t="n">
        <v>3996607</v>
      </c>
      <c r="AZ3249" t="s">
        <v>4411</v>
      </c>
      <c r="BA3249" t="s"/>
      <c r="BB3249" t="n">
        <v>2314897</v>
      </c>
      <c r="BC3249" t="n">
        <v>98.82463932037351</v>
      </c>
      <c r="BD3249" t="n">
        <v>8.03277780602609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95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4408</v>
      </c>
      <c r="F3250" t="n">
        <v>6617581</v>
      </c>
      <c r="G3250" t="s">
        <v>74</v>
      </c>
      <c r="H3250" t="s">
        <v>75</v>
      </c>
      <c r="I3250" t="s"/>
      <c r="J3250" t="s">
        <v>76</v>
      </c>
      <c r="K3250" t="n">
        <v>5050.51</v>
      </c>
      <c r="L3250" t="s">
        <v>77</v>
      </c>
      <c r="M3250" t="s"/>
      <c r="N3250" t="s">
        <v>4426</v>
      </c>
      <c r="O3250" t="s">
        <v>79</v>
      </c>
      <c r="P3250" t="s">
        <v>4408</v>
      </c>
      <c r="Q3250" t="s"/>
      <c r="R3250" t="s">
        <v>80</v>
      </c>
      <c r="S3250" t="s">
        <v>468</v>
      </c>
      <c r="T3250" t="s">
        <v>82</v>
      </c>
      <c r="U3250" t="s">
        <v>83</v>
      </c>
      <c r="V3250" t="s">
        <v>84</v>
      </c>
      <c r="W3250" t="s">
        <v>105</v>
      </c>
      <c r="X3250" t="s"/>
      <c r="Y3250" t="s">
        <v>86</v>
      </c>
      <c r="Z3250">
        <f>HYPERLINK("https://hotelmonitor-cachepage.eclerx.com/savepage/tk_15442500832484975_sr_2150.html","info")</f>
        <v/>
      </c>
      <c r="AA3250" t="n">
        <v>105855</v>
      </c>
      <c r="AB3250" t="s"/>
      <c r="AC3250" t="s"/>
      <c r="AD3250" t="s">
        <v>87</v>
      </c>
      <c r="AE3250" t="s"/>
      <c r="AF3250" t="s"/>
      <c r="AG3250" t="s"/>
      <c r="AH3250" t="s"/>
      <c r="AI3250" t="s"/>
      <c r="AJ3250" t="s"/>
      <c r="AK3250" t="s">
        <v>88</v>
      </c>
      <c r="AL3250" t="s"/>
      <c r="AM3250" t="s"/>
      <c r="AN3250" t="s">
        <v>88</v>
      </c>
      <c r="AO3250" t="s"/>
      <c r="AP3250" t="n">
        <v>106</v>
      </c>
      <c r="AQ3250" t="s">
        <v>91</v>
      </c>
      <c r="AR3250" t="s">
        <v>71</v>
      </c>
      <c r="AS3250" t="s"/>
      <c r="AT3250" t="s">
        <v>93</v>
      </c>
      <c r="AU3250" t="s"/>
      <c r="AV3250" t="s"/>
      <c r="AW3250" t="s"/>
      <c r="AX3250" t="s"/>
      <c r="AY3250" t="n">
        <v>3996607</v>
      </c>
      <c r="AZ3250" t="s">
        <v>4411</v>
      </c>
      <c r="BA3250" t="s"/>
      <c r="BB3250" t="n">
        <v>2314897</v>
      </c>
      <c r="BC3250" t="n">
        <v>98.82463932037351</v>
      </c>
      <c r="BD3250" t="n">
        <v>8.03277780602609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95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4408</v>
      </c>
      <c r="F3251" t="n">
        <v>6617581</v>
      </c>
      <c r="G3251" t="s">
        <v>74</v>
      </c>
      <c r="H3251" t="s">
        <v>75</v>
      </c>
      <c r="I3251" t="s"/>
      <c r="J3251" t="s">
        <v>76</v>
      </c>
      <c r="K3251" t="n">
        <v>5050.51</v>
      </c>
      <c r="L3251" t="s">
        <v>77</v>
      </c>
      <c r="M3251" t="s"/>
      <c r="N3251" t="s">
        <v>4423</v>
      </c>
      <c r="O3251" t="s">
        <v>79</v>
      </c>
      <c r="P3251" t="s">
        <v>4408</v>
      </c>
      <c r="Q3251" t="s"/>
      <c r="R3251" t="s">
        <v>80</v>
      </c>
      <c r="S3251" t="s">
        <v>468</v>
      </c>
      <c r="T3251" t="s">
        <v>82</v>
      </c>
      <c r="U3251" t="s">
        <v>83</v>
      </c>
      <c r="V3251" t="s">
        <v>84</v>
      </c>
      <c r="W3251" t="s">
        <v>105</v>
      </c>
      <c r="X3251" t="s"/>
      <c r="Y3251" t="s">
        <v>86</v>
      </c>
      <c r="Z3251">
        <f>HYPERLINK("https://hotelmonitor-cachepage.eclerx.com/savepage/tk_15442500832484975_sr_2150.html","info")</f>
        <v/>
      </c>
      <c r="AA3251" t="n">
        <v>105855</v>
      </c>
      <c r="AB3251" t="s"/>
      <c r="AC3251" t="s"/>
      <c r="AD3251" t="s">
        <v>87</v>
      </c>
      <c r="AE3251" t="s"/>
      <c r="AF3251" t="s"/>
      <c r="AG3251" t="s"/>
      <c r="AH3251" t="s"/>
      <c r="AI3251" t="s"/>
      <c r="AJ3251" t="s"/>
      <c r="AK3251" t="s">
        <v>88</v>
      </c>
      <c r="AL3251" t="s"/>
      <c r="AM3251" t="s"/>
      <c r="AN3251" t="s">
        <v>88</v>
      </c>
      <c r="AO3251" t="s"/>
      <c r="AP3251" t="n">
        <v>106</v>
      </c>
      <c r="AQ3251" t="s">
        <v>91</v>
      </c>
      <c r="AR3251" t="s">
        <v>261</v>
      </c>
      <c r="AS3251" t="s"/>
      <c r="AT3251" t="s">
        <v>93</v>
      </c>
      <c r="AU3251" t="s"/>
      <c r="AV3251" t="s"/>
      <c r="AW3251" t="s"/>
      <c r="AX3251" t="s"/>
      <c r="AY3251" t="n">
        <v>3996607</v>
      </c>
      <c r="AZ3251" t="s">
        <v>4411</v>
      </c>
      <c r="BA3251" t="s"/>
      <c r="BB3251" t="n">
        <v>2314897</v>
      </c>
      <c r="BC3251" t="n">
        <v>98.82463932037351</v>
      </c>
      <c r="BD3251" t="n">
        <v>8.03277780602609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95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4408</v>
      </c>
      <c r="F3252" t="n">
        <v>6617581</v>
      </c>
      <c r="G3252" t="s">
        <v>74</v>
      </c>
      <c r="H3252" t="s">
        <v>75</v>
      </c>
      <c r="I3252" t="s"/>
      <c r="J3252" t="s">
        <v>76</v>
      </c>
      <c r="K3252" t="n">
        <v>5050.51</v>
      </c>
      <c r="L3252" t="s">
        <v>77</v>
      </c>
      <c r="M3252" t="s"/>
      <c r="N3252" t="s">
        <v>4426</v>
      </c>
      <c r="O3252" t="s">
        <v>79</v>
      </c>
      <c r="P3252" t="s">
        <v>4408</v>
      </c>
      <c r="Q3252" t="s"/>
      <c r="R3252" t="s">
        <v>80</v>
      </c>
      <c r="S3252" t="s">
        <v>468</v>
      </c>
      <c r="T3252" t="s">
        <v>82</v>
      </c>
      <c r="U3252" t="s">
        <v>83</v>
      </c>
      <c r="V3252" t="s">
        <v>84</v>
      </c>
      <c r="W3252" t="s">
        <v>105</v>
      </c>
      <c r="X3252" t="s"/>
      <c r="Y3252" t="s">
        <v>86</v>
      </c>
      <c r="Z3252">
        <f>HYPERLINK("https://hotelmonitor-cachepage.eclerx.com/savepage/tk_15442500832484975_sr_2150.html","info")</f>
        <v/>
      </c>
      <c r="AA3252" t="n">
        <v>105855</v>
      </c>
      <c r="AB3252" t="s"/>
      <c r="AC3252" t="s"/>
      <c r="AD3252" t="s">
        <v>87</v>
      </c>
      <c r="AE3252" t="s"/>
      <c r="AF3252" t="s"/>
      <c r="AG3252" t="s"/>
      <c r="AH3252" t="s"/>
      <c r="AI3252" t="s"/>
      <c r="AJ3252" t="s"/>
      <c r="AK3252" t="s">
        <v>88</v>
      </c>
      <c r="AL3252" t="s"/>
      <c r="AM3252" t="s"/>
      <c r="AN3252" t="s">
        <v>88</v>
      </c>
      <c r="AO3252" t="s"/>
      <c r="AP3252" t="n">
        <v>106</v>
      </c>
      <c r="AQ3252" t="s">
        <v>91</v>
      </c>
      <c r="AR3252" t="s">
        <v>261</v>
      </c>
      <c r="AS3252" t="s"/>
      <c r="AT3252" t="s">
        <v>93</v>
      </c>
      <c r="AU3252" t="s"/>
      <c r="AV3252" t="s"/>
      <c r="AW3252" t="s"/>
      <c r="AX3252" t="s"/>
      <c r="AY3252" t="n">
        <v>3996607</v>
      </c>
      <c r="AZ3252" t="s">
        <v>4411</v>
      </c>
      <c r="BA3252" t="s"/>
      <c r="BB3252" t="n">
        <v>2314897</v>
      </c>
      <c r="BC3252" t="n">
        <v>98.82463932037351</v>
      </c>
      <c r="BD3252" t="n">
        <v>8.03277780602609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95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4408</v>
      </c>
      <c r="F3253" t="n">
        <v>6617581</v>
      </c>
      <c r="G3253" t="s">
        <v>74</v>
      </c>
      <c r="H3253" t="s">
        <v>75</v>
      </c>
      <c r="I3253" t="s"/>
      <c r="J3253" t="s">
        <v>76</v>
      </c>
      <c r="K3253" t="n">
        <v>5054.75</v>
      </c>
      <c r="L3253" t="s">
        <v>77</v>
      </c>
      <c r="M3253" t="s"/>
      <c r="N3253" t="s">
        <v>4423</v>
      </c>
      <c r="O3253" t="s">
        <v>79</v>
      </c>
      <c r="P3253" t="s">
        <v>4408</v>
      </c>
      <c r="Q3253" t="s"/>
      <c r="R3253" t="s">
        <v>80</v>
      </c>
      <c r="S3253" t="s">
        <v>468</v>
      </c>
      <c r="T3253" t="s">
        <v>82</v>
      </c>
      <c r="U3253" t="s">
        <v>83</v>
      </c>
      <c r="V3253" t="s">
        <v>84</v>
      </c>
      <c r="W3253" t="s">
        <v>105</v>
      </c>
      <c r="X3253" t="s"/>
      <c r="Y3253" t="s">
        <v>86</v>
      </c>
      <c r="Z3253">
        <f>HYPERLINK("https://hotelmonitor-cachepage.eclerx.com/savepage/tk_15442500832484975_sr_2150.html","info")</f>
        <v/>
      </c>
      <c r="AA3253" t="n">
        <v>105855</v>
      </c>
      <c r="AB3253" t="s"/>
      <c r="AC3253" t="s"/>
      <c r="AD3253" t="s">
        <v>87</v>
      </c>
      <c r="AE3253" t="s"/>
      <c r="AF3253" t="s"/>
      <c r="AG3253" t="s"/>
      <c r="AH3253" t="s"/>
      <c r="AI3253" t="s"/>
      <c r="AJ3253" t="s"/>
      <c r="AK3253" t="s">
        <v>88</v>
      </c>
      <c r="AL3253" t="s"/>
      <c r="AM3253" t="s"/>
      <c r="AN3253" t="s">
        <v>88</v>
      </c>
      <c r="AO3253" t="s"/>
      <c r="AP3253" t="n">
        <v>106</v>
      </c>
      <c r="AQ3253" t="s">
        <v>91</v>
      </c>
      <c r="AR3253" t="s">
        <v>92</v>
      </c>
      <c r="AS3253" t="s"/>
      <c r="AT3253" t="s">
        <v>93</v>
      </c>
      <c r="AU3253" t="s"/>
      <c r="AV3253" t="s"/>
      <c r="AW3253" t="s"/>
      <c r="AX3253" t="s"/>
      <c r="AY3253" t="n">
        <v>3996607</v>
      </c>
      <c r="AZ3253" t="s">
        <v>4411</v>
      </c>
      <c r="BA3253" t="s"/>
      <c r="BB3253" t="n">
        <v>2314897</v>
      </c>
      <c r="BC3253" t="n">
        <v>98.82463932037351</v>
      </c>
      <c r="BD3253" t="n">
        <v>8.03277780602609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95</v>
      </c>
    </row>
    <row r="3254" spans="1:70">
      <c r="A3254" t="s">
        <v>145</v>
      </c>
      <c r="B3254" t="s">
        <v>71</v>
      </c>
      <c r="C3254" t="s">
        <v>72</v>
      </c>
      <c r="D3254" t="n">
        <v>2</v>
      </c>
      <c r="E3254" t="s">
        <v>3741</v>
      </c>
      <c r="F3254" t="n">
        <v>-1</v>
      </c>
      <c r="G3254" t="s">
        <v>74</v>
      </c>
      <c r="H3254" t="s">
        <v>75</v>
      </c>
      <c r="I3254" t="s"/>
      <c r="J3254" t="s">
        <v>76</v>
      </c>
      <c r="K3254" t="n">
        <v>392.81</v>
      </c>
      <c r="L3254" t="s">
        <v>77</v>
      </c>
      <c r="M3254" t="s"/>
      <c r="N3254" t="s">
        <v>1726</v>
      </c>
      <c r="O3254" t="s">
        <v>79</v>
      </c>
      <c r="P3254" t="s">
        <v>3741</v>
      </c>
      <c r="Q3254" t="s"/>
      <c r="R3254" t="s">
        <v>80</v>
      </c>
      <c r="S3254" t="s">
        <v>4430</v>
      </c>
      <c r="T3254" t="s">
        <v>82</v>
      </c>
      <c r="U3254" t="s">
        <v>83</v>
      </c>
      <c r="V3254" t="s">
        <v>84</v>
      </c>
      <c r="W3254" t="s">
        <v>85</v>
      </c>
      <c r="X3254" t="s"/>
      <c r="Y3254" t="s">
        <v>86</v>
      </c>
      <c r="Z3254">
        <f>HYPERLINK("https://hotelmonitor-cachepage.eclerx.com/savepage/tk_15442514387056723_sr_2150.html","info")</f>
        <v/>
      </c>
      <c r="AA3254" t="n">
        <v>-5005169</v>
      </c>
      <c r="AB3254" t="s"/>
      <c r="AC3254" t="s"/>
      <c r="AD3254" t="s">
        <v>87</v>
      </c>
      <c r="AE3254" t="s"/>
      <c r="AF3254" t="s"/>
      <c r="AG3254" t="s"/>
      <c r="AH3254" t="s"/>
      <c r="AI3254" t="s"/>
      <c r="AJ3254" t="s"/>
      <c r="AK3254" t="s">
        <v>88</v>
      </c>
      <c r="AL3254" t="s"/>
      <c r="AM3254" t="s"/>
      <c r="AN3254" t="s">
        <v>89</v>
      </c>
      <c r="AO3254" t="s">
        <v>4431</v>
      </c>
      <c r="AP3254" t="n">
        <v>516</v>
      </c>
      <c r="AQ3254" t="s">
        <v>91</v>
      </c>
      <c r="AR3254" t="s">
        <v>71</v>
      </c>
      <c r="AS3254" t="s"/>
      <c r="AT3254" t="s">
        <v>93</v>
      </c>
      <c r="AU3254" t="s"/>
      <c r="AV3254" t="s"/>
      <c r="AW3254" t="s"/>
      <c r="AX3254" t="s"/>
      <c r="AY3254" t="n">
        <v>5005169</v>
      </c>
      <c r="AZ3254" t="s">
        <v>3744</v>
      </c>
      <c r="BA3254" t="s"/>
      <c r="BB3254" t="n">
        <v>1094533</v>
      </c>
      <c r="BC3254" t="n">
        <v>98.9712917804718</v>
      </c>
      <c r="BD3254" t="n">
        <v>7.80315945884697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119</v>
      </c>
    </row>
    <row r="3255" spans="1:70">
      <c r="A3255" t="s">
        <v>145</v>
      </c>
      <c r="B3255" t="s">
        <v>71</v>
      </c>
      <c r="C3255" t="s">
        <v>72</v>
      </c>
      <c r="D3255" t="n">
        <v>2</v>
      </c>
      <c r="E3255" t="s">
        <v>3741</v>
      </c>
      <c r="F3255" t="n">
        <v>-1</v>
      </c>
      <c r="G3255" t="s">
        <v>74</v>
      </c>
      <c r="H3255" t="s">
        <v>75</v>
      </c>
      <c r="I3255" t="s"/>
      <c r="J3255" t="s">
        <v>76</v>
      </c>
      <c r="K3255" t="n">
        <v>420.46</v>
      </c>
      <c r="L3255" t="s">
        <v>77</v>
      </c>
      <c r="M3255" t="s"/>
      <c r="N3255" t="s">
        <v>1726</v>
      </c>
      <c r="O3255" t="s">
        <v>79</v>
      </c>
      <c r="P3255" t="s">
        <v>3741</v>
      </c>
      <c r="Q3255" t="s"/>
      <c r="R3255" t="s">
        <v>80</v>
      </c>
      <c r="S3255" t="s">
        <v>4432</v>
      </c>
      <c r="T3255" t="s">
        <v>82</v>
      </c>
      <c r="U3255" t="s">
        <v>83</v>
      </c>
      <c r="V3255" t="s">
        <v>84</v>
      </c>
      <c r="W3255" t="s">
        <v>85</v>
      </c>
      <c r="X3255" t="s"/>
      <c r="Y3255" t="s">
        <v>86</v>
      </c>
      <c r="Z3255">
        <f>HYPERLINK("https://hotelmonitor-cachepage.eclerx.com/savepage/tk_15442514387056723_sr_2150.html","info")</f>
        <v/>
      </c>
      <c r="AA3255" t="n">
        <v>-5005169</v>
      </c>
      <c r="AB3255" t="s"/>
      <c r="AC3255" t="s"/>
      <c r="AD3255" t="s">
        <v>87</v>
      </c>
      <c r="AE3255" t="s"/>
      <c r="AF3255" t="s"/>
      <c r="AG3255" t="s"/>
      <c r="AH3255" t="s"/>
      <c r="AI3255" t="s"/>
      <c r="AJ3255" t="s"/>
      <c r="AK3255" t="s">
        <v>88</v>
      </c>
      <c r="AL3255" t="s"/>
      <c r="AM3255" t="s"/>
      <c r="AN3255" t="s">
        <v>89</v>
      </c>
      <c r="AO3255" t="s">
        <v>4433</v>
      </c>
      <c r="AP3255" t="n">
        <v>516</v>
      </c>
      <c r="AQ3255" t="s">
        <v>91</v>
      </c>
      <c r="AR3255" t="s">
        <v>71</v>
      </c>
      <c r="AS3255" t="s"/>
      <c r="AT3255" t="s">
        <v>93</v>
      </c>
      <c r="AU3255" t="s"/>
      <c r="AV3255" t="s"/>
      <c r="AW3255" t="s"/>
      <c r="AX3255" t="s"/>
      <c r="AY3255" t="n">
        <v>5005169</v>
      </c>
      <c r="AZ3255" t="s">
        <v>3744</v>
      </c>
      <c r="BA3255" t="s"/>
      <c r="BB3255" t="n">
        <v>1094533</v>
      </c>
      <c r="BC3255" t="n">
        <v>98.9712917804718</v>
      </c>
      <c r="BD3255" t="n">
        <v>7.80315945884697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119</v>
      </c>
    </row>
    <row r="3256" spans="1:70">
      <c r="A3256" t="s">
        <v>145</v>
      </c>
      <c r="B3256" t="s">
        <v>71</v>
      </c>
      <c r="C3256" t="s">
        <v>72</v>
      </c>
      <c r="D3256" t="n">
        <v>2</v>
      </c>
      <c r="E3256" t="s">
        <v>4434</v>
      </c>
      <c r="F3256" t="n">
        <v>-1</v>
      </c>
      <c r="G3256" t="s">
        <v>74</v>
      </c>
      <c r="H3256" t="s">
        <v>75</v>
      </c>
      <c r="I3256" t="s"/>
      <c r="J3256" t="s">
        <v>76</v>
      </c>
      <c r="K3256" t="n">
        <v>560.75</v>
      </c>
      <c r="L3256" t="s">
        <v>77</v>
      </c>
      <c r="M3256" t="s"/>
      <c r="N3256" t="s">
        <v>1751</v>
      </c>
      <c r="O3256" t="s">
        <v>79</v>
      </c>
      <c r="P3256" t="s">
        <v>4434</v>
      </c>
      <c r="Q3256" t="s"/>
      <c r="R3256" t="s">
        <v>354</v>
      </c>
      <c r="S3256" t="s">
        <v>1264</v>
      </c>
      <c r="T3256" t="s">
        <v>82</v>
      </c>
      <c r="U3256" t="s">
        <v>83</v>
      </c>
      <c r="V3256" t="s">
        <v>84</v>
      </c>
      <c r="W3256" t="s">
        <v>85</v>
      </c>
      <c r="X3256" t="s"/>
      <c r="Y3256" t="s">
        <v>86</v>
      </c>
      <c r="Z3256">
        <f>HYPERLINK("https://hotelmonitor-cachepage.eclerx.com/savepage/tk_15442512414977708_sr_2150.html","info")</f>
        <v/>
      </c>
      <c r="AA3256" t="n">
        <v>-6078152</v>
      </c>
      <c r="AB3256" t="s"/>
      <c r="AC3256" t="s"/>
      <c r="AD3256" t="s">
        <v>87</v>
      </c>
      <c r="AE3256" t="s"/>
      <c r="AF3256" t="s"/>
      <c r="AG3256" t="s"/>
      <c r="AH3256" t="s"/>
      <c r="AI3256" t="s"/>
      <c r="AJ3256" t="s"/>
      <c r="AK3256" t="s">
        <v>88</v>
      </c>
      <c r="AL3256" t="s"/>
      <c r="AM3256" t="s"/>
      <c r="AN3256" t="s">
        <v>88</v>
      </c>
      <c r="AO3256" t="s"/>
      <c r="AP3256" t="n">
        <v>477</v>
      </c>
      <c r="AQ3256" t="s">
        <v>91</v>
      </c>
      <c r="AR3256" t="s">
        <v>92</v>
      </c>
      <c r="AS3256" t="s"/>
      <c r="AT3256" t="s">
        <v>93</v>
      </c>
      <c r="AU3256" t="s"/>
      <c r="AV3256" t="s"/>
      <c r="AW3256" t="s"/>
      <c r="AX3256" t="s"/>
      <c r="AY3256" t="n">
        <v>6078152</v>
      </c>
      <c r="AZ3256" t="s">
        <v>4435</v>
      </c>
      <c r="BA3256" t="s"/>
      <c r="BB3256" t="n">
        <v>4221611</v>
      </c>
      <c r="BC3256" t="n">
        <v>99.143636</v>
      </c>
      <c r="BD3256" t="n">
        <v>7.9334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95</v>
      </c>
    </row>
    <row r="3257" spans="1:70">
      <c r="A3257" t="s">
        <v>145</v>
      </c>
      <c r="B3257" t="s">
        <v>71</v>
      </c>
      <c r="C3257" t="s">
        <v>72</v>
      </c>
      <c r="D3257" t="n">
        <v>2</v>
      </c>
      <c r="E3257" t="s">
        <v>4434</v>
      </c>
      <c r="F3257" t="n">
        <v>-1</v>
      </c>
      <c r="G3257" t="s">
        <v>74</v>
      </c>
      <c r="H3257" t="s">
        <v>75</v>
      </c>
      <c r="I3257" t="s"/>
      <c r="J3257" t="s">
        <v>76</v>
      </c>
      <c r="K3257" t="n">
        <v>654.2</v>
      </c>
      <c r="L3257" t="s">
        <v>77</v>
      </c>
      <c r="M3257" t="s"/>
      <c r="N3257" t="s">
        <v>4436</v>
      </c>
      <c r="O3257" t="s">
        <v>79</v>
      </c>
      <c r="P3257" t="s">
        <v>4434</v>
      </c>
      <c r="Q3257" t="s"/>
      <c r="R3257" t="s">
        <v>354</v>
      </c>
      <c r="S3257" t="s">
        <v>498</v>
      </c>
      <c r="T3257" t="s">
        <v>82</v>
      </c>
      <c r="U3257" t="s">
        <v>83</v>
      </c>
      <c r="V3257" t="s">
        <v>84</v>
      </c>
      <c r="W3257" t="s">
        <v>85</v>
      </c>
      <c r="X3257" t="s"/>
      <c r="Y3257" t="s">
        <v>86</v>
      </c>
      <c r="Z3257">
        <f>HYPERLINK("https://hotelmonitor-cachepage.eclerx.com/savepage/tk_15442512414977708_sr_2150.html","info")</f>
        <v/>
      </c>
      <c r="AA3257" t="n">
        <v>-6078152</v>
      </c>
      <c r="AB3257" t="s"/>
      <c r="AC3257" t="s"/>
      <c r="AD3257" t="s">
        <v>87</v>
      </c>
      <c r="AE3257" t="s"/>
      <c r="AF3257" t="s"/>
      <c r="AG3257" t="s"/>
      <c r="AH3257" t="s"/>
      <c r="AI3257" t="s"/>
      <c r="AJ3257" t="s"/>
      <c r="AK3257" t="s">
        <v>88</v>
      </c>
      <c r="AL3257" t="s"/>
      <c r="AM3257" t="s"/>
      <c r="AN3257" t="s">
        <v>88</v>
      </c>
      <c r="AO3257" t="s"/>
      <c r="AP3257" t="n">
        <v>477</v>
      </c>
      <c r="AQ3257" t="s">
        <v>91</v>
      </c>
      <c r="AR3257" t="s">
        <v>92</v>
      </c>
      <c r="AS3257" t="s"/>
      <c r="AT3257" t="s">
        <v>93</v>
      </c>
      <c r="AU3257" t="s"/>
      <c r="AV3257" t="s"/>
      <c r="AW3257" t="s"/>
      <c r="AX3257" t="s"/>
      <c r="AY3257" t="n">
        <v>6078152</v>
      </c>
      <c r="AZ3257" t="s">
        <v>4435</v>
      </c>
      <c r="BA3257" t="s"/>
      <c r="BB3257" t="n">
        <v>4221611</v>
      </c>
      <c r="BC3257" t="n">
        <v>99.143636</v>
      </c>
      <c r="BD3257" t="n">
        <v>7.9334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95</v>
      </c>
    </row>
    <row r="3258" spans="1:70">
      <c r="A3258" t="s">
        <v>145</v>
      </c>
      <c r="B3258" t="s">
        <v>71</v>
      </c>
      <c r="C3258" t="s">
        <v>72</v>
      </c>
      <c r="D3258" t="n">
        <v>2</v>
      </c>
      <c r="E3258" t="s">
        <v>4434</v>
      </c>
      <c r="F3258" t="n">
        <v>-1</v>
      </c>
      <c r="G3258" t="s">
        <v>74</v>
      </c>
      <c r="H3258" t="s">
        <v>75</v>
      </c>
      <c r="I3258" t="s"/>
      <c r="J3258" t="s">
        <v>76</v>
      </c>
      <c r="K3258" t="n">
        <v>841.12</v>
      </c>
      <c r="L3258" t="s">
        <v>77</v>
      </c>
      <c r="M3258" t="s"/>
      <c r="N3258" t="s">
        <v>1959</v>
      </c>
      <c r="O3258" t="s">
        <v>79</v>
      </c>
      <c r="P3258" t="s">
        <v>4434</v>
      </c>
      <c r="Q3258" t="s"/>
      <c r="R3258" t="s">
        <v>354</v>
      </c>
      <c r="S3258" t="s">
        <v>501</v>
      </c>
      <c r="T3258" t="s">
        <v>82</v>
      </c>
      <c r="U3258" t="s">
        <v>83</v>
      </c>
      <c r="V3258" t="s">
        <v>84</v>
      </c>
      <c r="W3258" t="s">
        <v>85</v>
      </c>
      <c r="X3258" t="s"/>
      <c r="Y3258" t="s">
        <v>86</v>
      </c>
      <c r="Z3258">
        <f>HYPERLINK("https://hotelmonitor-cachepage.eclerx.com/savepage/tk_15442512414977708_sr_2150.html","info")</f>
        <v/>
      </c>
      <c r="AA3258" t="n">
        <v>-6078152</v>
      </c>
      <c r="AB3258" t="s"/>
      <c r="AC3258" t="s"/>
      <c r="AD3258" t="s">
        <v>87</v>
      </c>
      <c r="AE3258" t="s"/>
      <c r="AF3258" t="s"/>
      <c r="AG3258" t="s"/>
      <c r="AH3258" t="s"/>
      <c r="AI3258" t="s"/>
      <c r="AJ3258" t="s"/>
      <c r="AK3258" t="s">
        <v>88</v>
      </c>
      <c r="AL3258" t="s"/>
      <c r="AM3258" t="s"/>
      <c r="AN3258" t="s">
        <v>88</v>
      </c>
      <c r="AO3258" t="s"/>
      <c r="AP3258" t="n">
        <v>477</v>
      </c>
      <c r="AQ3258" t="s">
        <v>91</v>
      </c>
      <c r="AR3258" t="s">
        <v>92</v>
      </c>
      <c r="AS3258" t="s"/>
      <c r="AT3258" t="s">
        <v>93</v>
      </c>
      <c r="AU3258" t="s"/>
      <c r="AV3258" t="s"/>
      <c r="AW3258" t="s"/>
      <c r="AX3258" t="s"/>
      <c r="AY3258" t="n">
        <v>6078152</v>
      </c>
      <c r="AZ3258" t="s">
        <v>4435</v>
      </c>
      <c r="BA3258" t="s"/>
      <c r="BB3258" t="n">
        <v>4221611</v>
      </c>
      <c r="BC3258" t="n">
        <v>99.143636</v>
      </c>
      <c r="BD3258" t="n">
        <v>7.9334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95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4437</v>
      </c>
      <c r="F3259" t="n">
        <v>545199</v>
      </c>
      <c r="G3259" t="s">
        <v>74</v>
      </c>
      <c r="H3259" t="s">
        <v>75</v>
      </c>
      <c r="I3259" t="s"/>
      <c r="J3259" t="s">
        <v>76</v>
      </c>
      <c r="K3259" t="n">
        <v>1322.91</v>
      </c>
      <c r="L3259" t="s">
        <v>77</v>
      </c>
      <c r="M3259" t="s"/>
      <c r="N3259" t="s">
        <v>444</v>
      </c>
      <c r="O3259" t="s">
        <v>79</v>
      </c>
      <c r="P3259" t="s">
        <v>4437</v>
      </c>
      <c r="Q3259" t="s"/>
      <c r="R3259" t="s">
        <v>148</v>
      </c>
      <c r="S3259" t="s">
        <v>4438</v>
      </c>
      <c r="T3259" t="s">
        <v>82</v>
      </c>
      <c r="U3259" t="s">
        <v>83</v>
      </c>
      <c r="V3259" t="s">
        <v>84</v>
      </c>
      <c r="W3259" t="s">
        <v>85</v>
      </c>
      <c r="X3259" t="s"/>
      <c r="Y3259" t="s">
        <v>86</v>
      </c>
      <c r="Z3259">
        <f>HYPERLINK("https://hotelmonitor-cachepage.eclerx.com/savepage/tk_15442506308524826_sr_2150.html","info")</f>
        <v/>
      </c>
      <c r="AA3259" t="n">
        <v>78934</v>
      </c>
      <c r="AB3259" t="s"/>
      <c r="AC3259" t="s"/>
      <c r="AD3259" t="s">
        <v>87</v>
      </c>
      <c r="AE3259" t="s"/>
      <c r="AF3259" t="s"/>
      <c r="AG3259" t="s"/>
      <c r="AH3259" t="s"/>
      <c r="AI3259" t="s"/>
      <c r="AJ3259" t="s"/>
      <c r="AK3259" t="s">
        <v>88</v>
      </c>
      <c r="AL3259" t="s"/>
      <c r="AM3259" t="s"/>
      <c r="AN3259" t="s">
        <v>89</v>
      </c>
      <c r="AO3259" t="s">
        <v>4439</v>
      </c>
      <c r="AP3259" t="n">
        <v>334</v>
      </c>
      <c r="AQ3259" t="s">
        <v>91</v>
      </c>
      <c r="AR3259" t="s">
        <v>71</v>
      </c>
      <c r="AS3259" t="s"/>
      <c r="AT3259" t="s">
        <v>93</v>
      </c>
      <c r="AU3259" t="s"/>
      <c r="AV3259" t="s"/>
      <c r="AW3259" t="s"/>
      <c r="AX3259" t="s"/>
      <c r="AY3259" t="n">
        <v>2911753</v>
      </c>
      <c r="AZ3259" t="s">
        <v>4440</v>
      </c>
      <c r="BA3259" t="s"/>
      <c r="BB3259" t="n">
        <v>1193446</v>
      </c>
      <c r="BC3259" t="n">
        <v>98.80738599999999</v>
      </c>
      <c r="BD3259" t="n">
        <v>8.045842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95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4437</v>
      </c>
      <c r="F3260" t="n">
        <v>545199</v>
      </c>
      <c r="G3260" t="s">
        <v>74</v>
      </c>
      <c r="H3260" t="s">
        <v>75</v>
      </c>
      <c r="I3260" t="s"/>
      <c r="J3260" t="s">
        <v>76</v>
      </c>
      <c r="K3260" t="n">
        <v>1322.91</v>
      </c>
      <c r="L3260" t="s">
        <v>77</v>
      </c>
      <c r="M3260" t="s"/>
      <c r="N3260" t="s">
        <v>444</v>
      </c>
      <c r="O3260" t="s">
        <v>79</v>
      </c>
      <c r="P3260" t="s">
        <v>4437</v>
      </c>
      <c r="Q3260" t="s"/>
      <c r="R3260" t="s">
        <v>148</v>
      </c>
      <c r="S3260" t="s">
        <v>4438</v>
      </c>
      <c r="T3260" t="s">
        <v>82</v>
      </c>
      <c r="U3260" t="s">
        <v>83</v>
      </c>
      <c r="V3260" t="s">
        <v>84</v>
      </c>
      <c r="W3260" t="s">
        <v>85</v>
      </c>
      <c r="X3260" t="s"/>
      <c r="Y3260" t="s">
        <v>86</v>
      </c>
      <c r="Z3260">
        <f>HYPERLINK("https://hotelmonitor-cachepage.eclerx.com/savepage/tk_15442506308524826_sr_2150.html","info")</f>
        <v/>
      </c>
      <c r="AA3260" t="n">
        <v>78934</v>
      </c>
      <c r="AB3260" t="s"/>
      <c r="AC3260" t="s"/>
      <c r="AD3260" t="s">
        <v>87</v>
      </c>
      <c r="AE3260" t="s"/>
      <c r="AF3260" t="s"/>
      <c r="AG3260" t="s"/>
      <c r="AH3260" t="s"/>
      <c r="AI3260" t="s"/>
      <c r="AJ3260" t="s"/>
      <c r="AK3260" t="s">
        <v>88</v>
      </c>
      <c r="AL3260" t="s"/>
      <c r="AM3260" t="s"/>
      <c r="AN3260" t="s">
        <v>89</v>
      </c>
      <c r="AO3260" t="s">
        <v>4439</v>
      </c>
      <c r="AP3260" t="n">
        <v>334</v>
      </c>
      <c r="AQ3260" t="s">
        <v>91</v>
      </c>
      <c r="AR3260" t="s">
        <v>261</v>
      </c>
      <c r="AS3260" t="s"/>
      <c r="AT3260" t="s">
        <v>93</v>
      </c>
      <c r="AU3260" t="s"/>
      <c r="AV3260" t="s"/>
      <c r="AW3260" t="s"/>
      <c r="AX3260" t="s"/>
      <c r="AY3260" t="n">
        <v>2911753</v>
      </c>
      <c r="AZ3260" t="s">
        <v>4440</v>
      </c>
      <c r="BA3260" t="s"/>
      <c r="BB3260" t="n">
        <v>1193446</v>
      </c>
      <c r="BC3260" t="n">
        <v>98.80738599999999</v>
      </c>
      <c r="BD3260" t="n">
        <v>8.045842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95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4437</v>
      </c>
      <c r="F3261" t="n">
        <v>545199</v>
      </c>
      <c r="G3261" t="s">
        <v>74</v>
      </c>
      <c r="H3261" t="s">
        <v>75</v>
      </c>
      <c r="I3261" t="s"/>
      <c r="J3261" t="s">
        <v>76</v>
      </c>
      <c r="K3261" t="n">
        <v>1516.42</v>
      </c>
      <c r="L3261" t="s">
        <v>77</v>
      </c>
      <c r="M3261" t="s"/>
      <c r="N3261" t="s">
        <v>4441</v>
      </c>
      <c r="O3261" t="s">
        <v>79</v>
      </c>
      <c r="P3261" t="s">
        <v>4437</v>
      </c>
      <c r="Q3261" t="s"/>
      <c r="R3261" t="s">
        <v>148</v>
      </c>
      <c r="S3261" t="s">
        <v>527</v>
      </c>
      <c r="T3261" t="s">
        <v>82</v>
      </c>
      <c r="U3261" t="s">
        <v>83</v>
      </c>
      <c r="V3261" t="s">
        <v>84</v>
      </c>
      <c r="W3261" t="s">
        <v>85</v>
      </c>
      <c r="X3261" t="s"/>
      <c r="Y3261" t="s">
        <v>86</v>
      </c>
      <c r="Z3261">
        <f>HYPERLINK("https://hotelmonitor-cachepage.eclerx.com/savepage/tk_15442506308524826_sr_2150.html","info")</f>
        <v/>
      </c>
      <c r="AA3261" t="n">
        <v>78934</v>
      </c>
      <c r="AB3261" t="s"/>
      <c r="AC3261" t="s"/>
      <c r="AD3261" t="s">
        <v>87</v>
      </c>
      <c r="AE3261" t="s"/>
      <c r="AF3261" t="s"/>
      <c r="AG3261" t="s"/>
      <c r="AH3261" t="s"/>
      <c r="AI3261" t="s"/>
      <c r="AJ3261" t="s"/>
      <c r="AK3261" t="s">
        <v>88</v>
      </c>
      <c r="AL3261" t="s"/>
      <c r="AM3261" t="s"/>
      <c r="AN3261" t="s">
        <v>88</v>
      </c>
      <c r="AO3261" t="s"/>
      <c r="AP3261" t="n">
        <v>334</v>
      </c>
      <c r="AQ3261" t="s">
        <v>91</v>
      </c>
      <c r="AR3261" t="s">
        <v>92</v>
      </c>
      <c r="AS3261" t="s"/>
      <c r="AT3261" t="s">
        <v>93</v>
      </c>
      <c r="AU3261" t="s"/>
      <c r="AV3261" t="s"/>
      <c r="AW3261" t="s"/>
      <c r="AX3261" t="s"/>
      <c r="AY3261" t="n">
        <v>2911753</v>
      </c>
      <c r="AZ3261" t="s">
        <v>4440</v>
      </c>
      <c r="BA3261" t="s"/>
      <c r="BB3261" t="n">
        <v>1193446</v>
      </c>
      <c r="BC3261" t="n">
        <v>98.80738599999999</v>
      </c>
      <c r="BD3261" t="n">
        <v>8.045842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95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4437</v>
      </c>
      <c r="F3262" t="n">
        <v>545199</v>
      </c>
      <c r="G3262" t="s">
        <v>74</v>
      </c>
      <c r="H3262" t="s">
        <v>75</v>
      </c>
      <c r="I3262" t="s"/>
      <c r="J3262" t="s">
        <v>76</v>
      </c>
      <c r="K3262" t="n">
        <v>1980.92</v>
      </c>
      <c r="L3262" t="s">
        <v>77</v>
      </c>
      <c r="M3262" t="s"/>
      <c r="N3262" t="s">
        <v>444</v>
      </c>
      <c r="O3262" t="s">
        <v>79</v>
      </c>
      <c r="P3262" t="s">
        <v>4437</v>
      </c>
      <c r="Q3262" t="s"/>
      <c r="R3262" t="s">
        <v>148</v>
      </c>
      <c r="S3262" t="s">
        <v>2086</v>
      </c>
      <c r="T3262" t="s">
        <v>82</v>
      </c>
      <c r="U3262" t="s">
        <v>83</v>
      </c>
      <c r="V3262" t="s">
        <v>84</v>
      </c>
      <c r="W3262" t="s">
        <v>85</v>
      </c>
      <c r="X3262" t="s"/>
      <c r="Y3262" t="s">
        <v>86</v>
      </c>
      <c r="Z3262">
        <f>HYPERLINK("https://hotelmonitor-cachepage.eclerx.com/savepage/tk_15442506308524826_sr_2150.html","info")</f>
        <v/>
      </c>
      <c r="AA3262" t="n">
        <v>78934</v>
      </c>
      <c r="AB3262" t="s"/>
      <c r="AC3262" t="s"/>
      <c r="AD3262" t="s">
        <v>87</v>
      </c>
      <c r="AE3262" t="s"/>
      <c r="AF3262" t="s"/>
      <c r="AG3262" t="s"/>
      <c r="AH3262" t="s"/>
      <c r="AI3262" t="s"/>
      <c r="AJ3262" t="s"/>
      <c r="AK3262" t="s">
        <v>88</v>
      </c>
      <c r="AL3262" t="s"/>
      <c r="AM3262" t="s"/>
      <c r="AN3262" t="s">
        <v>89</v>
      </c>
      <c r="AO3262" t="s">
        <v>4442</v>
      </c>
      <c r="AP3262" t="n">
        <v>334</v>
      </c>
      <c r="AQ3262" t="s">
        <v>91</v>
      </c>
      <c r="AR3262" t="s">
        <v>71</v>
      </c>
      <c r="AS3262" t="s"/>
      <c r="AT3262" t="s">
        <v>93</v>
      </c>
      <c r="AU3262" t="s"/>
      <c r="AV3262" t="s"/>
      <c r="AW3262" t="s"/>
      <c r="AX3262" t="s"/>
      <c r="AY3262" t="n">
        <v>2911753</v>
      </c>
      <c r="AZ3262" t="s">
        <v>4440</v>
      </c>
      <c r="BA3262" t="s"/>
      <c r="BB3262" t="n">
        <v>1193446</v>
      </c>
      <c r="BC3262" t="n">
        <v>98.80738599999999</v>
      </c>
      <c r="BD3262" t="n">
        <v>8.045842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95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4437</v>
      </c>
      <c r="F3263" t="n">
        <v>545199</v>
      </c>
      <c r="G3263" t="s">
        <v>74</v>
      </c>
      <c r="H3263" t="s">
        <v>75</v>
      </c>
      <c r="I3263" t="s"/>
      <c r="J3263" t="s">
        <v>76</v>
      </c>
      <c r="K3263" t="n">
        <v>1980.92</v>
      </c>
      <c r="L3263" t="s">
        <v>77</v>
      </c>
      <c r="M3263" t="s"/>
      <c r="N3263" t="s">
        <v>444</v>
      </c>
      <c r="O3263" t="s">
        <v>79</v>
      </c>
      <c r="P3263" t="s">
        <v>4437</v>
      </c>
      <c r="Q3263" t="s"/>
      <c r="R3263" t="s">
        <v>148</v>
      </c>
      <c r="S3263" t="s">
        <v>2086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>
        <f>HYPERLINK("https://hotelmonitor-cachepage.eclerx.com/savepage/tk_15442506308524826_sr_2150.html","info")</f>
        <v/>
      </c>
      <c r="AA3263" t="n">
        <v>78934</v>
      </c>
      <c r="AB3263" t="s"/>
      <c r="AC3263" t="s"/>
      <c r="AD3263" t="s">
        <v>87</v>
      </c>
      <c r="AE3263" t="s"/>
      <c r="AF3263" t="s"/>
      <c r="AG3263" t="s"/>
      <c r="AH3263" t="s"/>
      <c r="AI3263" t="s"/>
      <c r="AJ3263" t="s"/>
      <c r="AK3263" t="s">
        <v>88</v>
      </c>
      <c r="AL3263" t="s"/>
      <c r="AM3263" t="s"/>
      <c r="AN3263" t="s">
        <v>89</v>
      </c>
      <c r="AO3263" t="s">
        <v>4442</v>
      </c>
      <c r="AP3263" t="n">
        <v>334</v>
      </c>
      <c r="AQ3263" t="s">
        <v>91</v>
      </c>
      <c r="AR3263" t="s">
        <v>261</v>
      </c>
      <c r="AS3263" t="s"/>
      <c r="AT3263" t="s">
        <v>93</v>
      </c>
      <c r="AU3263" t="s"/>
      <c r="AV3263" t="s"/>
      <c r="AW3263" t="s"/>
      <c r="AX3263" t="s"/>
      <c r="AY3263" t="n">
        <v>2911753</v>
      </c>
      <c r="AZ3263" t="s">
        <v>4440</v>
      </c>
      <c r="BA3263" t="s"/>
      <c r="BB3263" t="n">
        <v>1193446</v>
      </c>
      <c r="BC3263" t="n">
        <v>98.80738599999999</v>
      </c>
      <c r="BD3263" t="n">
        <v>8.045842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95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4437</v>
      </c>
      <c r="F3264" t="n">
        <v>545199</v>
      </c>
      <c r="G3264" t="s">
        <v>74</v>
      </c>
      <c r="H3264" t="s">
        <v>75</v>
      </c>
      <c r="I3264" t="s"/>
      <c r="J3264" t="s">
        <v>76</v>
      </c>
      <c r="K3264" t="n">
        <v>2888.18</v>
      </c>
      <c r="L3264" t="s">
        <v>77</v>
      </c>
      <c r="M3264" t="s"/>
      <c r="N3264" t="s">
        <v>444</v>
      </c>
      <c r="O3264" t="s">
        <v>79</v>
      </c>
      <c r="P3264" t="s">
        <v>4437</v>
      </c>
      <c r="Q3264" t="s"/>
      <c r="R3264" t="s">
        <v>148</v>
      </c>
      <c r="S3264" t="s">
        <v>4443</v>
      </c>
      <c r="T3264" t="s">
        <v>82</v>
      </c>
      <c r="U3264" t="s">
        <v>83</v>
      </c>
      <c r="V3264" t="s">
        <v>84</v>
      </c>
      <c r="W3264" t="s">
        <v>105</v>
      </c>
      <c r="X3264" t="s"/>
      <c r="Y3264" t="s">
        <v>86</v>
      </c>
      <c r="Z3264">
        <f>HYPERLINK("https://hotelmonitor-cachepage.eclerx.com/savepage/tk_15442506308524826_sr_2150.html","info")</f>
        <v/>
      </c>
      <c r="AA3264" t="n">
        <v>78934</v>
      </c>
      <c r="AB3264" t="s"/>
      <c r="AC3264" t="s"/>
      <c r="AD3264" t="s">
        <v>87</v>
      </c>
      <c r="AE3264" t="s"/>
      <c r="AF3264" t="s"/>
      <c r="AG3264" t="s"/>
      <c r="AH3264" t="s"/>
      <c r="AI3264" t="s"/>
      <c r="AJ3264" t="s"/>
      <c r="AK3264" t="s">
        <v>88</v>
      </c>
      <c r="AL3264" t="s"/>
      <c r="AM3264" t="s"/>
      <c r="AN3264" t="s">
        <v>89</v>
      </c>
      <c r="AO3264" t="s">
        <v>4444</v>
      </c>
      <c r="AP3264" t="n">
        <v>334</v>
      </c>
      <c r="AQ3264" t="s">
        <v>91</v>
      </c>
      <c r="AR3264" t="s">
        <v>71</v>
      </c>
      <c r="AS3264" t="s"/>
      <c r="AT3264" t="s">
        <v>93</v>
      </c>
      <c r="AU3264" t="s"/>
      <c r="AV3264" t="s"/>
      <c r="AW3264" t="s"/>
      <c r="AX3264" t="s"/>
      <c r="AY3264" t="n">
        <v>2911753</v>
      </c>
      <c r="AZ3264" t="s">
        <v>4440</v>
      </c>
      <c r="BA3264" t="s"/>
      <c r="BB3264" t="n">
        <v>1193446</v>
      </c>
      <c r="BC3264" t="n">
        <v>98.80738599999999</v>
      </c>
      <c r="BD3264" t="n">
        <v>8.045842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95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4437</v>
      </c>
      <c r="F3265" t="n">
        <v>545199</v>
      </c>
      <c r="G3265" t="s">
        <v>74</v>
      </c>
      <c r="H3265" t="s">
        <v>75</v>
      </c>
      <c r="I3265" t="s"/>
      <c r="J3265" t="s">
        <v>76</v>
      </c>
      <c r="K3265" t="n">
        <v>2888.18</v>
      </c>
      <c r="L3265" t="s">
        <v>77</v>
      </c>
      <c r="M3265" t="s"/>
      <c r="N3265" t="s">
        <v>444</v>
      </c>
      <c r="O3265" t="s">
        <v>79</v>
      </c>
      <c r="P3265" t="s">
        <v>4437</v>
      </c>
      <c r="Q3265" t="s"/>
      <c r="R3265" t="s">
        <v>148</v>
      </c>
      <c r="S3265" t="s">
        <v>4443</v>
      </c>
      <c r="T3265" t="s">
        <v>82</v>
      </c>
      <c r="U3265" t="s">
        <v>83</v>
      </c>
      <c r="V3265" t="s">
        <v>84</v>
      </c>
      <c r="W3265" t="s">
        <v>105</v>
      </c>
      <c r="X3265" t="s"/>
      <c r="Y3265" t="s">
        <v>86</v>
      </c>
      <c r="Z3265">
        <f>HYPERLINK("https://hotelmonitor-cachepage.eclerx.com/savepage/tk_15442506308524826_sr_2150.html","info")</f>
        <v/>
      </c>
      <c r="AA3265" t="n">
        <v>78934</v>
      </c>
      <c r="AB3265" t="s"/>
      <c r="AC3265" t="s"/>
      <c r="AD3265" t="s">
        <v>87</v>
      </c>
      <c r="AE3265" t="s"/>
      <c r="AF3265" t="s"/>
      <c r="AG3265" t="s"/>
      <c r="AH3265" t="s"/>
      <c r="AI3265" t="s"/>
      <c r="AJ3265" t="s"/>
      <c r="AK3265" t="s">
        <v>88</v>
      </c>
      <c r="AL3265" t="s"/>
      <c r="AM3265" t="s"/>
      <c r="AN3265" t="s">
        <v>89</v>
      </c>
      <c r="AO3265" t="s">
        <v>4444</v>
      </c>
      <c r="AP3265" t="n">
        <v>334</v>
      </c>
      <c r="AQ3265" t="s">
        <v>91</v>
      </c>
      <c r="AR3265" t="s">
        <v>261</v>
      </c>
      <c r="AS3265" t="s"/>
      <c r="AT3265" t="s">
        <v>93</v>
      </c>
      <c r="AU3265" t="s"/>
      <c r="AV3265" t="s"/>
      <c r="AW3265" t="s"/>
      <c r="AX3265" t="s"/>
      <c r="AY3265" t="n">
        <v>2911753</v>
      </c>
      <c r="AZ3265" t="s">
        <v>4440</v>
      </c>
      <c r="BA3265" t="s"/>
      <c r="BB3265" t="n">
        <v>1193446</v>
      </c>
      <c r="BC3265" t="n">
        <v>98.80738599999999</v>
      </c>
      <c r="BD3265" t="n">
        <v>8.045842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95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4437</v>
      </c>
      <c r="F3266" t="n">
        <v>545199</v>
      </c>
      <c r="G3266" t="s">
        <v>74</v>
      </c>
      <c r="H3266" t="s">
        <v>75</v>
      </c>
      <c r="I3266" t="s"/>
      <c r="J3266" t="s">
        <v>76</v>
      </c>
      <c r="K3266" t="n">
        <v>3336.14</v>
      </c>
      <c r="L3266" t="s">
        <v>77</v>
      </c>
      <c r="M3266" t="s"/>
      <c r="N3266" t="s">
        <v>4441</v>
      </c>
      <c r="O3266" t="s">
        <v>79</v>
      </c>
      <c r="P3266" t="s">
        <v>4437</v>
      </c>
      <c r="Q3266" t="s"/>
      <c r="R3266" t="s">
        <v>148</v>
      </c>
      <c r="S3266" t="s">
        <v>1275</v>
      </c>
      <c r="T3266" t="s">
        <v>82</v>
      </c>
      <c r="U3266" t="s">
        <v>83</v>
      </c>
      <c r="V3266" t="s">
        <v>84</v>
      </c>
      <c r="W3266" t="s">
        <v>105</v>
      </c>
      <c r="X3266" t="s"/>
      <c r="Y3266" t="s">
        <v>86</v>
      </c>
      <c r="Z3266">
        <f>HYPERLINK("https://hotelmonitor-cachepage.eclerx.com/savepage/tk_15442506308524826_sr_2150.html","info")</f>
        <v/>
      </c>
      <c r="AA3266" t="n">
        <v>78934</v>
      </c>
      <c r="AB3266" t="s"/>
      <c r="AC3266" t="s"/>
      <c r="AD3266" t="s">
        <v>87</v>
      </c>
      <c r="AE3266" t="s"/>
      <c r="AF3266" t="s"/>
      <c r="AG3266" t="s"/>
      <c r="AH3266" t="s"/>
      <c r="AI3266" t="s"/>
      <c r="AJ3266" t="s"/>
      <c r="AK3266" t="s">
        <v>88</v>
      </c>
      <c r="AL3266" t="s"/>
      <c r="AM3266" t="s"/>
      <c r="AN3266" t="s">
        <v>88</v>
      </c>
      <c r="AO3266" t="s"/>
      <c r="AP3266" t="n">
        <v>334</v>
      </c>
      <c r="AQ3266" t="s">
        <v>91</v>
      </c>
      <c r="AR3266" t="s">
        <v>92</v>
      </c>
      <c r="AS3266" t="s"/>
      <c r="AT3266" t="s">
        <v>93</v>
      </c>
      <c r="AU3266" t="s"/>
      <c r="AV3266" t="s"/>
      <c r="AW3266" t="s"/>
      <c r="AX3266" t="s"/>
      <c r="AY3266" t="n">
        <v>2911753</v>
      </c>
      <c r="AZ3266" t="s">
        <v>4440</v>
      </c>
      <c r="BA3266" t="s"/>
      <c r="BB3266" t="n">
        <v>1193446</v>
      </c>
      <c r="BC3266" t="n">
        <v>98.80738599999999</v>
      </c>
      <c r="BD3266" t="n">
        <v>8.045842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95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4437</v>
      </c>
      <c r="F3267" t="n">
        <v>545199</v>
      </c>
      <c r="G3267" t="s">
        <v>74</v>
      </c>
      <c r="H3267" t="s">
        <v>75</v>
      </c>
      <c r="I3267" t="s"/>
      <c r="J3267" t="s">
        <v>76</v>
      </c>
      <c r="K3267" t="n">
        <v>4278.78</v>
      </c>
      <c r="L3267" t="s">
        <v>77</v>
      </c>
      <c r="M3267" t="s"/>
      <c r="N3267" t="s">
        <v>444</v>
      </c>
      <c r="O3267" t="s">
        <v>79</v>
      </c>
      <c r="P3267" t="s">
        <v>4437</v>
      </c>
      <c r="Q3267" t="s"/>
      <c r="R3267" t="s">
        <v>148</v>
      </c>
      <c r="S3267" t="s">
        <v>1503</v>
      </c>
      <c r="T3267" t="s">
        <v>82</v>
      </c>
      <c r="U3267" t="s">
        <v>83</v>
      </c>
      <c r="V3267" t="s">
        <v>84</v>
      </c>
      <c r="W3267" t="s">
        <v>105</v>
      </c>
      <c r="X3267" t="s"/>
      <c r="Y3267" t="s">
        <v>86</v>
      </c>
      <c r="Z3267">
        <f>HYPERLINK("https://hotelmonitor-cachepage.eclerx.com/savepage/tk_15442506308524826_sr_2150.html","info")</f>
        <v/>
      </c>
      <c r="AA3267" t="n">
        <v>78934</v>
      </c>
      <c r="AB3267" t="s"/>
      <c r="AC3267" t="s"/>
      <c r="AD3267" t="s">
        <v>87</v>
      </c>
      <c r="AE3267" t="s"/>
      <c r="AF3267" t="s"/>
      <c r="AG3267" t="s"/>
      <c r="AH3267" t="s"/>
      <c r="AI3267" t="s"/>
      <c r="AJ3267" t="s"/>
      <c r="AK3267" t="s">
        <v>88</v>
      </c>
      <c r="AL3267" t="s"/>
      <c r="AM3267" t="s"/>
      <c r="AN3267" t="s">
        <v>89</v>
      </c>
      <c r="AO3267" t="s">
        <v>4445</v>
      </c>
      <c r="AP3267" t="n">
        <v>334</v>
      </c>
      <c r="AQ3267" t="s">
        <v>91</v>
      </c>
      <c r="AR3267" t="s">
        <v>71</v>
      </c>
      <c r="AS3267" t="s"/>
      <c r="AT3267" t="s">
        <v>93</v>
      </c>
      <c r="AU3267" t="s"/>
      <c r="AV3267" t="s"/>
      <c r="AW3267" t="s"/>
      <c r="AX3267" t="s"/>
      <c r="AY3267" t="n">
        <v>2911753</v>
      </c>
      <c r="AZ3267" t="s">
        <v>4440</v>
      </c>
      <c r="BA3267" t="s"/>
      <c r="BB3267" t="n">
        <v>1193446</v>
      </c>
      <c r="BC3267" t="n">
        <v>98.80738599999999</v>
      </c>
      <c r="BD3267" t="n">
        <v>8.045842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95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4437</v>
      </c>
      <c r="F3268" t="n">
        <v>545199</v>
      </c>
      <c r="G3268" t="s">
        <v>74</v>
      </c>
      <c r="H3268" t="s">
        <v>75</v>
      </c>
      <c r="I3268" t="s"/>
      <c r="J3268" t="s">
        <v>76</v>
      </c>
      <c r="K3268" t="n">
        <v>4278.78</v>
      </c>
      <c r="L3268" t="s">
        <v>77</v>
      </c>
      <c r="M3268" t="s"/>
      <c r="N3268" t="s">
        <v>444</v>
      </c>
      <c r="O3268" t="s">
        <v>79</v>
      </c>
      <c r="P3268" t="s">
        <v>4437</v>
      </c>
      <c r="Q3268" t="s"/>
      <c r="R3268" t="s">
        <v>148</v>
      </c>
      <c r="S3268" t="s">
        <v>1503</v>
      </c>
      <c r="T3268" t="s">
        <v>82</v>
      </c>
      <c r="U3268" t="s">
        <v>83</v>
      </c>
      <c r="V3268" t="s">
        <v>84</v>
      </c>
      <c r="W3268" t="s">
        <v>105</v>
      </c>
      <c r="X3268" t="s"/>
      <c r="Y3268" t="s">
        <v>86</v>
      </c>
      <c r="Z3268">
        <f>HYPERLINK("https://hotelmonitor-cachepage.eclerx.com/savepage/tk_15442506308524826_sr_2150.html","info")</f>
        <v/>
      </c>
      <c r="AA3268" t="n">
        <v>78934</v>
      </c>
      <c r="AB3268" t="s"/>
      <c r="AC3268" t="s"/>
      <c r="AD3268" t="s">
        <v>87</v>
      </c>
      <c r="AE3268" t="s"/>
      <c r="AF3268" t="s"/>
      <c r="AG3268" t="s"/>
      <c r="AH3268" t="s"/>
      <c r="AI3268" t="s"/>
      <c r="AJ3268" t="s"/>
      <c r="AK3268" t="s">
        <v>88</v>
      </c>
      <c r="AL3268" t="s"/>
      <c r="AM3268" t="s"/>
      <c r="AN3268" t="s">
        <v>89</v>
      </c>
      <c r="AO3268" t="s">
        <v>4445</v>
      </c>
      <c r="AP3268" t="n">
        <v>334</v>
      </c>
      <c r="AQ3268" t="s">
        <v>91</v>
      </c>
      <c r="AR3268" t="s">
        <v>261</v>
      </c>
      <c r="AS3268" t="s"/>
      <c r="AT3268" t="s">
        <v>93</v>
      </c>
      <c r="AU3268" t="s"/>
      <c r="AV3268" t="s"/>
      <c r="AW3268" t="s"/>
      <c r="AX3268" t="s"/>
      <c r="AY3268" t="n">
        <v>2911753</v>
      </c>
      <c r="AZ3268" t="s">
        <v>4440</v>
      </c>
      <c r="BA3268" t="s"/>
      <c r="BB3268" t="n">
        <v>1193446</v>
      </c>
      <c r="BC3268" t="n">
        <v>98.80738599999999</v>
      </c>
      <c r="BD3268" t="n">
        <v>8.045842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95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4446</v>
      </c>
      <c r="F3269" t="n">
        <v>1744663</v>
      </c>
      <c r="G3269" t="s">
        <v>74</v>
      </c>
      <c r="H3269" t="s">
        <v>75</v>
      </c>
      <c r="I3269" t="s"/>
      <c r="J3269" t="s">
        <v>76</v>
      </c>
      <c r="K3269" t="n">
        <v>1189.46</v>
      </c>
      <c r="L3269" t="s">
        <v>77</v>
      </c>
      <c r="M3269" t="s"/>
      <c r="N3269" t="s">
        <v>474</v>
      </c>
      <c r="O3269" t="s">
        <v>79</v>
      </c>
      <c r="P3269" t="s">
        <v>4446</v>
      </c>
      <c r="Q3269" t="s"/>
      <c r="R3269" t="s">
        <v>237</v>
      </c>
      <c r="S3269" t="s">
        <v>1324</v>
      </c>
      <c r="T3269" t="s">
        <v>82</v>
      </c>
      <c r="U3269" t="s">
        <v>83</v>
      </c>
      <c r="V3269" t="s">
        <v>84</v>
      </c>
      <c r="W3269" t="s">
        <v>85</v>
      </c>
      <c r="X3269" t="s"/>
      <c r="Y3269" t="s">
        <v>86</v>
      </c>
      <c r="Z3269">
        <f>HYPERLINK("https://hotelmonitor-cachepage.eclerx.com/savepage/tk_15442503461956754_sr_2150.html","info")</f>
        <v/>
      </c>
      <c r="AA3269" t="n">
        <v>236677</v>
      </c>
      <c r="AB3269" t="s"/>
      <c r="AC3269" t="s"/>
      <c r="AD3269" t="s">
        <v>87</v>
      </c>
      <c r="AE3269" t="s"/>
      <c r="AF3269" t="s"/>
      <c r="AG3269" t="s"/>
      <c r="AH3269" t="s"/>
      <c r="AI3269" t="s"/>
      <c r="AJ3269" t="s"/>
      <c r="AK3269" t="s">
        <v>88</v>
      </c>
      <c r="AL3269" t="s"/>
      <c r="AM3269" t="s"/>
      <c r="AN3269" t="s">
        <v>88</v>
      </c>
      <c r="AO3269" t="s"/>
      <c r="AP3269" t="n">
        <v>220</v>
      </c>
      <c r="AQ3269" t="s">
        <v>91</v>
      </c>
      <c r="AR3269" t="s">
        <v>92</v>
      </c>
      <c r="AS3269" t="s"/>
      <c r="AT3269" t="s">
        <v>93</v>
      </c>
      <c r="AU3269" t="s"/>
      <c r="AV3269" t="s"/>
      <c r="AW3269" t="s"/>
      <c r="AX3269" t="s"/>
      <c r="AY3269" t="n">
        <v>846606</v>
      </c>
      <c r="AZ3269" t="s">
        <v>4447</v>
      </c>
      <c r="BA3269" t="s"/>
      <c r="BB3269" t="n">
        <v>247585</v>
      </c>
      <c r="BC3269" t="n">
        <v>98.8291025161743</v>
      </c>
      <c r="BD3269" t="n">
        <v>8.03462103511157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95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4448</v>
      </c>
      <c r="F3270" t="n">
        <v>-1</v>
      </c>
      <c r="G3270" t="s">
        <v>74</v>
      </c>
      <c r="H3270" t="s">
        <v>75</v>
      </c>
      <c r="I3270" t="s"/>
      <c r="J3270" t="s">
        <v>76</v>
      </c>
      <c r="K3270" t="n">
        <v>294.86</v>
      </c>
      <c r="L3270" t="s">
        <v>77</v>
      </c>
      <c r="M3270" t="s"/>
      <c r="N3270" t="s">
        <v>2164</v>
      </c>
      <c r="O3270" t="s">
        <v>79</v>
      </c>
      <c r="P3270" t="s">
        <v>4448</v>
      </c>
      <c r="Q3270" t="s"/>
      <c r="R3270" t="s">
        <v>359</v>
      </c>
      <c r="S3270" t="s">
        <v>689</v>
      </c>
      <c r="T3270" t="s">
        <v>82</v>
      </c>
      <c r="U3270" t="s">
        <v>83</v>
      </c>
      <c r="V3270" t="s">
        <v>84</v>
      </c>
      <c r="W3270" t="s">
        <v>85</v>
      </c>
      <c r="X3270" t="s"/>
      <c r="Y3270" t="s">
        <v>86</v>
      </c>
      <c r="Z3270">
        <f>HYPERLINK("https://hotelmonitor-cachepage.eclerx.com/savepage/tk_1544250810868176_sr_2150.html","info")</f>
        <v/>
      </c>
      <c r="AA3270" t="n">
        <v>-3475821</v>
      </c>
      <c r="AB3270" t="s"/>
      <c r="AC3270" t="s"/>
      <c r="AD3270" t="s">
        <v>87</v>
      </c>
      <c r="AE3270" t="s"/>
      <c r="AF3270" t="s"/>
      <c r="AG3270" t="s"/>
      <c r="AH3270" t="s"/>
      <c r="AI3270" t="s"/>
      <c r="AJ3270" t="s"/>
      <c r="AK3270" t="s">
        <v>88</v>
      </c>
      <c r="AL3270" t="s"/>
      <c r="AM3270" t="s"/>
      <c r="AN3270" t="s">
        <v>88</v>
      </c>
      <c r="AO3270" t="s"/>
      <c r="AP3270" t="n">
        <v>398</v>
      </c>
      <c r="AQ3270" t="s">
        <v>91</v>
      </c>
      <c r="AR3270" t="s">
        <v>92</v>
      </c>
      <c r="AS3270" t="s"/>
      <c r="AT3270" t="s">
        <v>93</v>
      </c>
      <c r="AU3270" t="s"/>
      <c r="AV3270" t="s"/>
      <c r="AW3270" t="s"/>
      <c r="AX3270" t="s"/>
      <c r="AY3270" t="n">
        <v>3475821</v>
      </c>
      <c r="AZ3270" t="s">
        <v>4449</v>
      </c>
      <c r="BA3270" t="s"/>
      <c r="BB3270" t="n">
        <v>734581</v>
      </c>
      <c r="BC3270" t="n">
        <v>98.91630000000001</v>
      </c>
      <c r="BD3270" t="n">
        <v>8.06213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95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4448</v>
      </c>
      <c r="F3271" t="n">
        <v>-1</v>
      </c>
      <c r="G3271" t="s">
        <v>74</v>
      </c>
      <c r="H3271" t="s">
        <v>75</v>
      </c>
      <c r="I3271" t="s"/>
      <c r="J3271" t="s">
        <v>76</v>
      </c>
      <c r="K3271" t="n">
        <v>842.46</v>
      </c>
      <c r="L3271" t="s">
        <v>77</v>
      </c>
      <c r="M3271" t="s"/>
      <c r="N3271" t="s">
        <v>4450</v>
      </c>
      <c r="O3271" t="s">
        <v>79</v>
      </c>
      <c r="P3271" t="s">
        <v>4448</v>
      </c>
      <c r="Q3271" t="s"/>
      <c r="R3271" t="s">
        <v>359</v>
      </c>
      <c r="S3271" t="s">
        <v>654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>
        <f>HYPERLINK("https://hotelmonitor-cachepage.eclerx.com/savepage/tk_1544250810868176_sr_2150.html","info")</f>
        <v/>
      </c>
      <c r="AA3271" t="n">
        <v>-3475821</v>
      </c>
      <c r="AB3271" t="s"/>
      <c r="AC3271" t="s"/>
      <c r="AD3271" t="s">
        <v>87</v>
      </c>
      <c r="AE3271" t="s"/>
      <c r="AF3271" t="s"/>
      <c r="AG3271" t="s"/>
      <c r="AH3271" t="s"/>
      <c r="AI3271" t="s"/>
      <c r="AJ3271" t="s"/>
      <c r="AK3271" t="s">
        <v>88</v>
      </c>
      <c r="AL3271" t="s"/>
      <c r="AM3271" t="s"/>
      <c r="AN3271" t="s">
        <v>88</v>
      </c>
      <c r="AO3271" t="s"/>
      <c r="AP3271" t="n">
        <v>398</v>
      </c>
      <c r="AQ3271" t="s">
        <v>91</v>
      </c>
      <c r="AR3271" t="s">
        <v>92</v>
      </c>
      <c r="AS3271" t="s"/>
      <c r="AT3271" t="s">
        <v>93</v>
      </c>
      <c r="AU3271" t="s"/>
      <c r="AV3271" t="s"/>
      <c r="AW3271" t="s"/>
      <c r="AX3271" t="s"/>
      <c r="AY3271" t="n">
        <v>3475821</v>
      </c>
      <c r="AZ3271" t="s">
        <v>4449</v>
      </c>
      <c r="BA3271" t="s"/>
      <c r="BB3271" t="n">
        <v>734581</v>
      </c>
      <c r="BC3271" t="n">
        <v>98.91630000000001</v>
      </c>
      <c r="BD3271" t="n">
        <v>8.06213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95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4451</v>
      </c>
      <c r="F3272" t="n">
        <v>-1</v>
      </c>
      <c r="G3272" t="s">
        <v>74</v>
      </c>
      <c r="H3272" t="s">
        <v>75</v>
      </c>
      <c r="I3272" t="s"/>
      <c r="J3272" t="s">
        <v>76</v>
      </c>
      <c r="K3272" t="n">
        <v>1010.95</v>
      </c>
      <c r="L3272" t="s">
        <v>77</v>
      </c>
      <c r="M3272" t="s"/>
      <c r="N3272" t="s">
        <v>358</v>
      </c>
      <c r="O3272" t="s">
        <v>79</v>
      </c>
      <c r="P3272" t="s">
        <v>4451</v>
      </c>
      <c r="Q3272" t="s"/>
      <c r="R3272" t="s">
        <v>115</v>
      </c>
      <c r="S3272" t="s">
        <v>656</v>
      </c>
      <c r="T3272" t="s">
        <v>82</v>
      </c>
      <c r="U3272" t="s">
        <v>83</v>
      </c>
      <c r="V3272" t="s">
        <v>84</v>
      </c>
      <c r="W3272" t="s">
        <v>85</v>
      </c>
      <c r="X3272" t="s"/>
      <c r="Y3272" t="s">
        <v>86</v>
      </c>
      <c r="Z3272">
        <f>HYPERLINK("https://hotelmonitor-cachepage.eclerx.com/savepage/tk_1544250620986605_sr_2150.html","info")</f>
        <v/>
      </c>
      <c r="AA3272" t="n">
        <v>-3739205</v>
      </c>
      <c r="AB3272" t="s"/>
      <c r="AC3272" t="s"/>
      <c r="AD3272" t="s">
        <v>87</v>
      </c>
      <c r="AE3272" t="s"/>
      <c r="AF3272" t="s"/>
      <c r="AG3272" t="s"/>
      <c r="AH3272" t="s"/>
      <c r="AI3272" t="s"/>
      <c r="AJ3272" t="s"/>
      <c r="AK3272" t="s">
        <v>88</v>
      </c>
      <c r="AL3272" t="s"/>
      <c r="AM3272" t="s"/>
      <c r="AN3272" t="s">
        <v>88</v>
      </c>
      <c r="AO3272" t="s"/>
      <c r="AP3272" t="n">
        <v>330</v>
      </c>
      <c r="AQ3272" t="s">
        <v>91</v>
      </c>
      <c r="AR3272" t="s">
        <v>92</v>
      </c>
      <c r="AS3272" t="s"/>
      <c r="AT3272" t="s">
        <v>93</v>
      </c>
      <c r="AU3272" t="s"/>
      <c r="AV3272" t="s"/>
      <c r="AW3272" t="s"/>
      <c r="AX3272" t="s"/>
      <c r="AY3272" t="n">
        <v>3739205</v>
      </c>
      <c r="AZ3272" t="s">
        <v>4452</v>
      </c>
      <c r="BA3272" t="s"/>
      <c r="BB3272" t="n">
        <v>1641041</v>
      </c>
      <c r="BC3272" t="n">
        <v>98.80634000000001</v>
      </c>
      <c r="BD3272" t="n">
        <v>8.050245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95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4453</v>
      </c>
      <c r="F3273" t="n">
        <v>-1</v>
      </c>
      <c r="G3273" t="s">
        <v>74</v>
      </c>
      <c r="H3273" t="s">
        <v>75</v>
      </c>
      <c r="I3273" t="s"/>
      <c r="J3273" t="s">
        <v>76</v>
      </c>
      <c r="K3273" t="n">
        <v>1247.95</v>
      </c>
      <c r="L3273" t="s">
        <v>77</v>
      </c>
      <c r="M3273" t="s"/>
      <c r="N3273" t="s">
        <v>103</v>
      </c>
      <c r="O3273" t="s">
        <v>79</v>
      </c>
      <c r="P3273" t="s">
        <v>4453</v>
      </c>
      <c r="Q3273" t="s"/>
      <c r="R3273" t="s">
        <v>237</v>
      </c>
      <c r="S3273" t="s">
        <v>4454</v>
      </c>
      <c r="T3273" t="s">
        <v>82</v>
      </c>
      <c r="U3273" t="s">
        <v>83</v>
      </c>
      <c r="V3273" t="s">
        <v>84</v>
      </c>
      <c r="W3273" t="s">
        <v>85</v>
      </c>
      <c r="X3273" t="s"/>
      <c r="Y3273" t="s">
        <v>86</v>
      </c>
      <c r="Z3273">
        <f>HYPERLINK("https://hotelmonitor-cachepage.eclerx.com/savepage/tk_15442500490486026_sr_2150.html","info")</f>
        <v/>
      </c>
      <c r="AA3273" t="n">
        <v>-6683875</v>
      </c>
      <c r="AB3273" t="s"/>
      <c r="AC3273" t="s"/>
      <c r="AD3273" t="s">
        <v>87</v>
      </c>
      <c r="AE3273" t="s"/>
      <c r="AF3273" t="s"/>
      <c r="AG3273" t="s"/>
      <c r="AH3273" t="s"/>
      <c r="AI3273" t="s"/>
      <c r="AJ3273" t="s"/>
      <c r="AK3273" t="s">
        <v>88</v>
      </c>
      <c r="AL3273" t="s"/>
      <c r="AM3273" t="s"/>
      <c r="AN3273" t="s">
        <v>89</v>
      </c>
      <c r="AO3273" t="s">
        <v>4455</v>
      </c>
      <c r="AP3273" t="n">
        <v>88</v>
      </c>
      <c r="AQ3273" t="s">
        <v>91</v>
      </c>
      <c r="AR3273" t="s">
        <v>71</v>
      </c>
      <c r="AS3273" t="s"/>
      <c r="AT3273" t="s">
        <v>93</v>
      </c>
      <c r="AU3273" t="s"/>
      <c r="AV3273" t="s"/>
      <c r="AW3273" t="s"/>
      <c r="AX3273" t="s"/>
      <c r="AY3273" t="n">
        <v>6683875</v>
      </c>
      <c r="AZ3273" t="s">
        <v>4456</v>
      </c>
      <c r="BA3273" t="s"/>
      <c r="BB3273" t="n">
        <v>148977</v>
      </c>
      <c r="BC3273" t="n">
        <v>98.83002999999999</v>
      </c>
      <c r="BD3273" t="n">
        <v>8.035158173174541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95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4453</v>
      </c>
      <c r="F3274" t="n">
        <v>-1</v>
      </c>
      <c r="G3274" t="s">
        <v>74</v>
      </c>
      <c r="H3274" t="s">
        <v>75</v>
      </c>
      <c r="I3274" t="s"/>
      <c r="J3274" t="s">
        <v>76</v>
      </c>
      <c r="K3274" t="n">
        <v>1347.8</v>
      </c>
      <c r="L3274" t="s">
        <v>77</v>
      </c>
      <c r="M3274" t="s"/>
      <c r="N3274" t="s">
        <v>103</v>
      </c>
      <c r="O3274" t="s">
        <v>79</v>
      </c>
      <c r="P3274" t="s">
        <v>4453</v>
      </c>
      <c r="Q3274" t="s"/>
      <c r="R3274" t="s">
        <v>237</v>
      </c>
      <c r="S3274" t="s">
        <v>3108</v>
      </c>
      <c r="T3274" t="s">
        <v>82</v>
      </c>
      <c r="U3274" t="s">
        <v>83</v>
      </c>
      <c r="V3274" t="s">
        <v>84</v>
      </c>
      <c r="W3274" t="s">
        <v>85</v>
      </c>
      <c r="X3274" t="s"/>
      <c r="Y3274" t="s">
        <v>86</v>
      </c>
      <c r="Z3274">
        <f>HYPERLINK("https://hotelmonitor-cachepage.eclerx.com/savepage/tk_15442500490486026_sr_2150.html","info")</f>
        <v/>
      </c>
      <c r="AA3274" t="n">
        <v>-6683875</v>
      </c>
      <c r="AB3274" t="s"/>
      <c r="AC3274" t="s"/>
      <c r="AD3274" t="s">
        <v>87</v>
      </c>
      <c r="AE3274" t="s"/>
      <c r="AF3274" t="s"/>
      <c r="AG3274" t="s"/>
      <c r="AH3274" t="s"/>
      <c r="AI3274" t="s"/>
      <c r="AJ3274" t="s"/>
      <c r="AK3274" t="s">
        <v>88</v>
      </c>
      <c r="AL3274" t="s"/>
      <c r="AM3274" t="s"/>
      <c r="AN3274" t="s">
        <v>89</v>
      </c>
      <c r="AO3274" t="s">
        <v>940</v>
      </c>
      <c r="AP3274" t="n">
        <v>88</v>
      </c>
      <c r="AQ3274" t="s">
        <v>91</v>
      </c>
      <c r="AR3274" t="s">
        <v>71</v>
      </c>
      <c r="AS3274" t="s"/>
      <c r="AT3274" t="s">
        <v>93</v>
      </c>
      <c r="AU3274" t="s"/>
      <c r="AV3274" t="s"/>
      <c r="AW3274" t="s"/>
      <c r="AX3274" t="s"/>
      <c r="AY3274" t="n">
        <v>6683875</v>
      </c>
      <c r="AZ3274" t="s">
        <v>4456</v>
      </c>
      <c r="BA3274" t="s"/>
      <c r="BB3274" t="n">
        <v>148977</v>
      </c>
      <c r="BC3274" t="n">
        <v>98.83002999999999</v>
      </c>
      <c r="BD3274" t="n">
        <v>8.035158173174541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95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4457</v>
      </c>
      <c r="F3275" t="n">
        <v>545216</v>
      </c>
      <c r="G3275" t="s">
        <v>74</v>
      </c>
      <c r="H3275" t="s">
        <v>75</v>
      </c>
      <c r="I3275" t="s"/>
      <c r="J3275" t="s">
        <v>76</v>
      </c>
      <c r="K3275" t="n">
        <v>3046.67</v>
      </c>
      <c r="L3275" t="s">
        <v>77</v>
      </c>
      <c r="M3275" t="s"/>
      <c r="N3275" t="s">
        <v>444</v>
      </c>
      <c r="O3275" t="s">
        <v>79</v>
      </c>
      <c r="P3275" t="s">
        <v>4458</v>
      </c>
      <c r="Q3275" t="s"/>
      <c r="R3275" t="s">
        <v>80</v>
      </c>
      <c r="S3275" t="s">
        <v>4459</v>
      </c>
      <c r="T3275" t="s">
        <v>82</v>
      </c>
      <c r="U3275" t="s">
        <v>83</v>
      </c>
      <c r="V3275" t="s">
        <v>84</v>
      </c>
      <c r="W3275" t="s">
        <v>85</v>
      </c>
      <c r="X3275" t="s"/>
      <c r="Y3275" t="s">
        <v>86</v>
      </c>
      <c r="Z3275">
        <f>HYPERLINK("https://hotelmonitor-cachepage.eclerx.com/savepage/tk_15442501672366273_sr_2150.html","info")</f>
        <v/>
      </c>
      <c r="AA3275" t="n">
        <v>84619</v>
      </c>
      <c r="AB3275" t="s"/>
      <c r="AC3275" t="s"/>
      <c r="AD3275" t="s">
        <v>87</v>
      </c>
      <c r="AE3275" t="s"/>
      <c r="AF3275" t="s"/>
      <c r="AG3275" t="s"/>
      <c r="AH3275" t="s"/>
      <c r="AI3275" t="s"/>
      <c r="AJ3275" t="s"/>
      <c r="AK3275" t="s">
        <v>88</v>
      </c>
      <c r="AL3275" t="s"/>
      <c r="AM3275" t="s"/>
      <c r="AN3275" t="s">
        <v>89</v>
      </c>
      <c r="AO3275" t="s">
        <v>4460</v>
      </c>
      <c r="AP3275" t="n">
        <v>153</v>
      </c>
      <c r="AQ3275" t="s">
        <v>91</v>
      </c>
      <c r="AR3275" t="s">
        <v>71</v>
      </c>
      <c r="AS3275" t="s"/>
      <c r="AT3275" t="s">
        <v>93</v>
      </c>
      <c r="AU3275" t="s"/>
      <c r="AV3275" t="s"/>
      <c r="AW3275" t="s"/>
      <c r="AX3275" t="s"/>
      <c r="AY3275" t="n">
        <v>754645</v>
      </c>
      <c r="AZ3275" t="s"/>
      <c r="BA3275" t="s"/>
      <c r="BB3275" t="n">
        <v>48383</v>
      </c>
      <c r="BC3275" t="n">
        <v>98.81855555999999</v>
      </c>
      <c r="BD3275" t="n">
        <v>8.034966667000001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95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4457</v>
      </c>
      <c r="F3276" t="n">
        <v>545216</v>
      </c>
      <c r="G3276" t="s">
        <v>74</v>
      </c>
      <c r="H3276" t="s">
        <v>75</v>
      </c>
      <c r="I3276" t="s"/>
      <c r="J3276" t="s">
        <v>76</v>
      </c>
      <c r="K3276" t="n">
        <v>3046.67</v>
      </c>
      <c r="L3276" t="s">
        <v>77</v>
      </c>
      <c r="M3276" t="s"/>
      <c r="N3276" t="s">
        <v>444</v>
      </c>
      <c r="O3276" t="s">
        <v>79</v>
      </c>
      <c r="P3276" t="s">
        <v>4458</v>
      </c>
      <c r="Q3276" t="s"/>
      <c r="R3276" t="s">
        <v>80</v>
      </c>
      <c r="S3276" t="s">
        <v>4459</v>
      </c>
      <c r="T3276" t="s">
        <v>82</v>
      </c>
      <c r="U3276" t="s">
        <v>83</v>
      </c>
      <c r="V3276" t="s">
        <v>84</v>
      </c>
      <c r="W3276" t="s">
        <v>85</v>
      </c>
      <c r="X3276" t="s"/>
      <c r="Y3276" t="s">
        <v>86</v>
      </c>
      <c r="Z3276">
        <f>HYPERLINK("https://hotelmonitor-cachepage.eclerx.com/savepage/tk_15442501672366273_sr_2150.html","info")</f>
        <v/>
      </c>
      <c r="AA3276" t="n">
        <v>84619</v>
      </c>
      <c r="AB3276" t="s"/>
      <c r="AC3276" t="s"/>
      <c r="AD3276" t="s">
        <v>87</v>
      </c>
      <c r="AE3276" t="s"/>
      <c r="AF3276" t="s"/>
      <c r="AG3276" t="s"/>
      <c r="AH3276" t="s"/>
      <c r="AI3276" t="s"/>
      <c r="AJ3276" t="s"/>
      <c r="AK3276" t="s">
        <v>88</v>
      </c>
      <c r="AL3276" t="s"/>
      <c r="AM3276" t="s"/>
      <c r="AN3276" t="s">
        <v>89</v>
      </c>
      <c r="AO3276" t="s">
        <v>4460</v>
      </c>
      <c r="AP3276" t="n">
        <v>153</v>
      </c>
      <c r="AQ3276" t="s">
        <v>91</v>
      </c>
      <c r="AR3276" t="s">
        <v>261</v>
      </c>
      <c r="AS3276" t="s"/>
      <c r="AT3276" t="s">
        <v>93</v>
      </c>
      <c r="AU3276" t="s"/>
      <c r="AV3276" t="s"/>
      <c r="AW3276" t="s"/>
      <c r="AX3276" t="s"/>
      <c r="AY3276" t="n">
        <v>754645</v>
      </c>
      <c r="AZ3276" t="s"/>
      <c r="BA3276" t="s"/>
      <c r="BB3276" t="n">
        <v>48383</v>
      </c>
      <c r="BC3276" t="n">
        <v>98.81855555999999</v>
      </c>
      <c r="BD3276" t="n">
        <v>8.034966667000001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95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4457</v>
      </c>
      <c r="F3277" t="n">
        <v>545216</v>
      </c>
      <c r="G3277" t="s">
        <v>74</v>
      </c>
      <c r="H3277" t="s">
        <v>75</v>
      </c>
      <c r="I3277" t="s"/>
      <c r="J3277" t="s">
        <v>76</v>
      </c>
      <c r="K3277" t="n">
        <v>3060</v>
      </c>
      <c r="L3277" t="s">
        <v>77</v>
      </c>
      <c r="M3277" t="s"/>
      <c r="N3277" t="s">
        <v>444</v>
      </c>
      <c r="O3277" t="s">
        <v>79</v>
      </c>
      <c r="P3277" t="s">
        <v>4458</v>
      </c>
      <c r="Q3277" t="s"/>
      <c r="R3277" t="s">
        <v>80</v>
      </c>
      <c r="S3277" t="s">
        <v>3383</v>
      </c>
      <c r="T3277" t="s">
        <v>82</v>
      </c>
      <c r="U3277" t="s">
        <v>83</v>
      </c>
      <c r="V3277" t="s">
        <v>84</v>
      </c>
      <c r="W3277" t="s">
        <v>85</v>
      </c>
      <c r="X3277" t="s"/>
      <c r="Y3277" t="s">
        <v>86</v>
      </c>
      <c r="Z3277">
        <f>HYPERLINK("https://hotelmonitor-cachepage.eclerx.com/savepage/tk_15442501672366273_sr_2150.html","info")</f>
        <v/>
      </c>
      <c r="AA3277" t="n">
        <v>84619</v>
      </c>
      <c r="AB3277" t="s"/>
      <c r="AC3277" t="s"/>
      <c r="AD3277" t="s">
        <v>87</v>
      </c>
      <c r="AE3277" t="s"/>
      <c r="AF3277" t="s"/>
      <c r="AG3277" t="s"/>
      <c r="AH3277" t="s"/>
      <c r="AI3277" t="s"/>
      <c r="AJ3277" t="s"/>
      <c r="AK3277" t="s">
        <v>88</v>
      </c>
      <c r="AL3277" t="s"/>
      <c r="AM3277" t="s"/>
      <c r="AN3277" t="s">
        <v>89</v>
      </c>
      <c r="AO3277" t="s">
        <v>1077</v>
      </c>
      <c r="AP3277" t="n">
        <v>153</v>
      </c>
      <c r="AQ3277" t="s">
        <v>91</v>
      </c>
      <c r="AR3277" t="s">
        <v>92</v>
      </c>
      <c r="AS3277" t="s"/>
      <c r="AT3277" t="s">
        <v>93</v>
      </c>
      <c r="AU3277" t="s"/>
      <c r="AV3277" t="s"/>
      <c r="AW3277" t="s"/>
      <c r="AX3277" t="s"/>
      <c r="AY3277" t="n">
        <v>754645</v>
      </c>
      <c r="AZ3277" t="s"/>
      <c r="BA3277" t="s"/>
      <c r="BB3277" t="n">
        <v>48383</v>
      </c>
      <c r="BC3277" t="n">
        <v>98.81855555999999</v>
      </c>
      <c r="BD3277" t="n">
        <v>8.034966667000001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95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4457</v>
      </c>
      <c r="F3278" t="n">
        <v>545216</v>
      </c>
      <c r="G3278" t="s">
        <v>74</v>
      </c>
      <c r="H3278" t="s">
        <v>75</v>
      </c>
      <c r="I3278" t="s"/>
      <c r="J3278" t="s">
        <v>76</v>
      </c>
      <c r="K3278" t="n">
        <v>3289.51</v>
      </c>
      <c r="L3278" t="s">
        <v>77</v>
      </c>
      <c r="M3278" t="s"/>
      <c r="N3278" t="s">
        <v>444</v>
      </c>
      <c r="O3278" t="s">
        <v>79</v>
      </c>
      <c r="P3278" t="s">
        <v>4458</v>
      </c>
      <c r="Q3278" t="s"/>
      <c r="R3278" t="s">
        <v>80</v>
      </c>
      <c r="S3278" t="s">
        <v>4461</v>
      </c>
      <c r="T3278" t="s">
        <v>82</v>
      </c>
      <c r="U3278" t="s">
        <v>83</v>
      </c>
      <c r="V3278" t="s">
        <v>84</v>
      </c>
      <c r="W3278" t="s">
        <v>105</v>
      </c>
      <c r="X3278" t="s"/>
      <c r="Y3278" t="s">
        <v>86</v>
      </c>
      <c r="Z3278">
        <f>HYPERLINK("https://hotelmonitor-cachepage.eclerx.com/savepage/tk_15442501672366273_sr_2150.html","info")</f>
        <v/>
      </c>
      <c r="AA3278" t="n">
        <v>84619</v>
      </c>
      <c r="AB3278" t="s"/>
      <c r="AC3278" t="s"/>
      <c r="AD3278" t="s">
        <v>87</v>
      </c>
      <c r="AE3278" t="s"/>
      <c r="AF3278" t="s"/>
      <c r="AG3278" t="s"/>
      <c r="AH3278" t="s"/>
      <c r="AI3278" t="s"/>
      <c r="AJ3278" t="s"/>
      <c r="AK3278" t="s">
        <v>88</v>
      </c>
      <c r="AL3278" t="s"/>
      <c r="AM3278" t="s"/>
      <c r="AN3278" t="s">
        <v>89</v>
      </c>
      <c r="AO3278" t="s">
        <v>1529</v>
      </c>
      <c r="AP3278" t="n">
        <v>153</v>
      </c>
      <c r="AQ3278" t="s">
        <v>91</v>
      </c>
      <c r="AR3278" t="s">
        <v>92</v>
      </c>
      <c r="AS3278" t="s"/>
      <c r="AT3278" t="s">
        <v>93</v>
      </c>
      <c r="AU3278" t="s"/>
      <c r="AV3278" t="s"/>
      <c r="AW3278" t="s"/>
      <c r="AX3278" t="s"/>
      <c r="AY3278" t="n">
        <v>754645</v>
      </c>
      <c r="AZ3278" t="s"/>
      <c r="BA3278" t="s"/>
      <c r="BB3278" t="n">
        <v>48383</v>
      </c>
      <c r="BC3278" t="n">
        <v>98.81855555999999</v>
      </c>
      <c r="BD3278" t="n">
        <v>8.034966667000001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95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4457</v>
      </c>
      <c r="F3279" t="n">
        <v>545216</v>
      </c>
      <c r="G3279" t="s">
        <v>74</v>
      </c>
      <c r="H3279" t="s">
        <v>75</v>
      </c>
      <c r="I3279" t="s"/>
      <c r="J3279" t="s">
        <v>76</v>
      </c>
      <c r="K3279" t="n">
        <v>3310.72</v>
      </c>
      <c r="L3279" t="s">
        <v>77</v>
      </c>
      <c r="M3279" t="s"/>
      <c r="N3279" t="s">
        <v>444</v>
      </c>
      <c r="O3279" t="s">
        <v>79</v>
      </c>
      <c r="P3279" t="s">
        <v>4458</v>
      </c>
      <c r="Q3279" t="s"/>
      <c r="R3279" t="s">
        <v>80</v>
      </c>
      <c r="S3279" t="s">
        <v>4462</v>
      </c>
      <c r="T3279" t="s">
        <v>82</v>
      </c>
      <c r="U3279" t="s">
        <v>83</v>
      </c>
      <c r="V3279" t="s">
        <v>84</v>
      </c>
      <c r="W3279" t="s">
        <v>105</v>
      </c>
      <c r="X3279" t="s"/>
      <c r="Y3279" t="s">
        <v>86</v>
      </c>
      <c r="Z3279">
        <f>HYPERLINK("https://hotelmonitor-cachepage.eclerx.com/savepage/tk_15442501672366273_sr_2150.html","info")</f>
        <v/>
      </c>
      <c r="AA3279" t="n">
        <v>84619</v>
      </c>
      <c r="AB3279" t="s"/>
      <c r="AC3279" t="s"/>
      <c r="AD3279" t="s">
        <v>87</v>
      </c>
      <c r="AE3279" t="s"/>
      <c r="AF3279" t="s"/>
      <c r="AG3279" t="s"/>
      <c r="AH3279" t="s"/>
      <c r="AI3279" t="s"/>
      <c r="AJ3279" t="s"/>
      <c r="AK3279" t="s">
        <v>88</v>
      </c>
      <c r="AL3279" t="s"/>
      <c r="AM3279" t="s"/>
      <c r="AN3279" t="s">
        <v>89</v>
      </c>
      <c r="AO3279" t="s">
        <v>4463</v>
      </c>
      <c r="AP3279" t="n">
        <v>153</v>
      </c>
      <c r="AQ3279" t="s">
        <v>91</v>
      </c>
      <c r="AR3279" t="s">
        <v>71</v>
      </c>
      <c r="AS3279" t="s"/>
      <c r="AT3279" t="s">
        <v>93</v>
      </c>
      <c r="AU3279" t="s"/>
      <c r="AV3279" t="s"/>
      <c r="AW3279" t="s"/>
      <c r="AX3279" t="s"/>
      <c r="AY3279" t="n">
        <v>754645</v>
      </c>
      <c r="AZ3279" t="s"/>
      <c r="BA3279" t="s"/>
      <c r="BB3279" t="n">
        <v>48383</v>
      </c>
      <c r="BC3279" t="n">
        <v>98.81855555999999</v>
      </c>
      <c r="BD3279" t="n">
        <v>8.034966667000001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95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4457</v>
      </c>
      <c r="F3280" t="n">
        <v>545216</v>
      </c>
      <c r="G3280" t="s">
        <v>74</v>
      </c>
      <c r="H3280" t="s">
        <v>75</v>
      </c>
      <c r="I3280" t="s"/>
      <c r="J3280" t="s">
        <v>76</v>
      </c>
      <c r="K3280" t="n">
        <v>3310.72</v>
      </c>
      <c r="L3280" t="s">
        <v>77</v>
      </c>
      <c r="M3280" t="s"/>
      <c r="N3280" t="s">
        <v>444</v>
      </c>
      <c r="O3280" t="s">
        <v>79</v>
      </c>
      <c r="P3280" t="s">
        <v>4458</v>
      </c>
      <c r="Q3280" t="s"/>
      <c r="R3280" t="s">
        <v>80</v>
      </c>
      <c r="S3280" t="s">
        <v>4462</v>
      </c>
      <c r="T3280" t="s">
        <v>82</v>
      </c>
      <c r="U3280" t="s">
        <v>83</v>
      </c>
      <c r="V3280" t="s">
        <v>84</v>
      </c>
      <c r="W3280" t="s">
        <v>105</v>
      </c>
      <c r="X3280" t="s"/>
      <c r="Y3280" t="s">
        <v>86</v>
      </c>
      <c r="Z3280">
        <f>HYPERLINK("https://hotelmonitor-cachepage.eclerx.com/savepage/tk_15442501672366273_sr_2150.html","info")</f>
        <v/>
      </c>
      <c r="AA3280" t="n">
        <v>84619</v>
      </c>
      <c r="AB3280" t="s"/>
      <c r="AC3280" t="s"/>
      <c r="AD3280" t="s">
        <v>87</v>
      </c>
      <c r="AE3280" t="s"/>
      <c r="AF3280" t="s"/>
      <c r="AG3280" t="s"/>
      <c r="AH3280" t="s"/>
      <c r="AI3280" t="s"/>
      <c r="AJ3280" t="s"/>
      <c r="AK3280" t="s">
        <v>88</v>
      </c>
      <c r="AL3280" t="s"/>
      <c r="AM3280" t="s"/>
      <c r="AN3280" t="s">
        <v>89</v>
      </c>
      <c r="AO3280" t="s">
        <v>4463</v>
      </c>
      <c r="AP3280" t="n">
        <v>153</v>
      </c>
      <c r="AQ3280" t="s">
        <v>91</v>
      </c>
      <c r="AR3280" t="s">
        <v>261</v>
      </c>
      <c r="AS3280" t="s"/>
      <c r="AT3280" t="s">
        <v>93</v>
      </c>
      <c r="AU3280" t="s"/>
      <c r="AV3280" t="s"/>
      <c r="AW3280" t="s"/>
      <c r="AX3280" t="s"/>
      <c r="AY3280" t="n">
        <v>754645</v>
      </c>
      <c r="AZ3280" t="s"/>
      <c r="BA3280" t="s"/>
      <c r="BB3280" t="n">
        <v>48383</v>
      </c>
      <c r="BC3280" t="n">
        <v>98.81855555999999</v>
      </c>
      <c r="BD3280" t="n">
        <v>8.034966667000001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95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4457</v>
      </c>
      <c r="F3281" t="n">
        <v>545216</v>
      </c>
      <c r="G3281" t="s">
        <v>74</v>
      </c>
      <c r="H3281" t="s">
        <v>75</v>
      </c>
      <c r="I3281" t="s"/>
      <c r="J3281" t="s">
        <v>76</v>
      </c>
      <c r="K3281" t="n">
        <v>3421.94</v>
      </c>
      <c r="L3281" t="s">
        <v>77</v>
      </c>
      <c r="M3281" t="s"/>
      <c r="N3281" t="s">
        <v>444</v>
      </c>
      <c r="O3281" t="s">
        <v>79</v>
      </c>
      <c r="P3281" t="s">
        <v>4458</v>
      </c>
      <c r="Q3281" t="s"/>
      <c r="R3281" t="s">
        <v>80</v>
      </c>
      <c r="S3281" t="s">
        <v>4464</v>
      </c>
      <c r="T3281" t="s">
        <v>82</v>
      </c>
      <c r="U3281" t="s">
        <v>83</v>
      </c>
      <c r="V3281" t="s">
        <v>84</v>
      </c>
      <c r="W3281" t="s">
        <v>85</v>
      </c>
      <c r="X3281" t="s"/>
      <c r="Y3281" t="s">
        <v>86</v>
      </c>
      <c r="Z3281">
        <f>HYPERLINK("https://hotelmonitor-cachepage.eclerx.com/savepage/tk_15442501672366273_sr_2150.html","info")</f>
        <v/>
      </c>
      <c r="AA3281" t="n">
        <v>84619</v>
      </c>
      <c r="AB3281" t="s"/>
      <c r="AC3281" t="s"/>
      <c r="AD3281" t="s">
        <v>87</v>
      </c>
      <c r="AE3281" t="s"/>
      <c r="AF3281" t="s"/>
      <c r="AG3281" t="s"/>
      <c r="AH3281" t="s"/>
      <c r="AI3281" t="s"/>
      <c r="AJ3281" t="s"/>
      <c r="AK3281" t="s">
        <v>88</v>
      </c>
      <c r="AL3281" t="s"/>
      <c r="AM3281" t="s"/>
      <c r="AN3281" t="s">
        <v>89</v>
      </c>
      <c r="AO3281" t="s">
        <v>4465</v>
      </c>
      <c r="AP3281" t="n">
        <v>153</v>
      </c>
      <c r="AQ3281" t="s">
        <v>91</v>
      </c>
      <c r="AR3281" t="s">
        <v>71</v>
      </c>
      <c r="AS3281" t="s"/>
      <c r="AT3281" t="s">
        <v>93</v>
      </c>
      <c r="AU3281" t="s"/>
      <c r="AV3281" t="s"/>
      <c r="AW3281" t="s"/>
      <c r="AX3281" t="s"/>
      <c r="AY3281" t="n">
        <v>754645</v>
      </c>
      <c r="AZ3281" t="s"/>
      <c r="BA3281" t="s"/>
      <c r="BB3281" t="n">
        <v>48383</v>
      </c>
      <c r="BC3281" t="n">
        <v>98.81855555999999</v>
      </c>
      <c r="BD3281" t="n">
        <v>8.034966667000001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95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4457</v>
      </c>
      <c r="F3282" t="n">
        <v>545216</v>
      </c>
      <c r="G3282" t="s">
        <v>74</v>
      </c>
      <c r="H3282" t="s">
        <v>75</v>
      </c>
      <c r="I3282" t="s"/>
      <c r="J3282" t="s">
        <v>76</v>
      </c>
      <c r="K3282" t="n">
        <v>3421.94</v>
      </c>
      <c r="L3282" t="s">
        <v>77</v>
      </c>
      <c r="M3282" t="s"/>
      <c r="N3282" t="s">
        <v>444</v>
      </c>
      <c r="O3282" t="s">
        <v>79</v>
      </c>
      <c r="P3282" t="s">
        <v>4458</v>
      </c>
      <c r="Q3282" t="s"/>
      <c r="R3282" t="s">
        <v>80</v>
      </c>
      <c r="S3282" t="s">
        <v>4464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>
        <f>HYPERLINK("https://hotelmonitor-cachepage.eclerx.com/savepage/tk_15442501672366273_sr_2150.html","info")</f>
        <v/>
      </c>
      <c r="AA3282" t="n">
        <v>84619</v>
      </c>
      <c r="AB3282" t="s"/>
      <c r="AC3282" t="s"/>
      <c r="AD3282" t="s">
        <v>87</v>
      </c>
      <c r="AE3282" t="s"/>
      <c r="AF3282" t="s"/>
      <c r="AG3282" t="s"/>
      <c r="AH3282" t="s"/>
      <c r="AI3282" t="s"/>
      <c r="AJ3282" t="s"/>
      <c r="AK3282" t="s">
        <v>88</v>
      </c>
      <c r="AL3282" t="s"/>
      <c r="AM3282" t="s"/>
      <c r="AN3282" t="s">
        <v>89</v>
      </c>
      <c r="AO3282" t="s">
        <v>4465</v>
      </c>
      <c r="AP3282" t="n">
        <v>153</v>
      </c>
      <c r="AQ3282" t="s">
        <v>91</v>
      </c>
      <c r="AR3282" t="s">
        <v>71</v>
      </c>
      <c r="AS3282" t="s"/>
      <c r="AT3282" t="s">
        <v>93</v>
      </c>
      <c r="AU3282" t="s"/>
      <c r="AV3282" t="s"/>
      <c r="AW3282" t="s"/>
      <c r="AX3282" t="s"/>
      <c r="AY3282" t="n">
        <v>754645</v>
      </c>
      <c r="AZ3282" t="s"/>
      <c r="BA3282" t="s"/>
      <c r="BB3282" t="n">
        <v>48383</v>
      </c>
      <c r="BC3282" t="n">
        <v>98.81855555999999</v>
      </c>
      <c r="BD3282" t="n">
        <v>8.034966667000001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95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4457</v>
      </c>
      <c r="F3283" t="n">
        <v>545216</v>
      </c>
      <c r="G3283" t="s">
        <v>74</v>
      </c>
      <c r="H3283" t="s">
        <v>75</v>
      </c>
      <c r="I3283" t="s"/>
      <c r="J3283" t="s">
        <v>76</v>
      </c>
      <c r="K3283" t="n">
        <v>3421.94</v>
      </c>
      <c r="L3283" t="s">
        <v>77</v>
      </c>
      <c r="M3283" t="s"/>
      <c r="N3283" t="s">
        <v>444</v>
      </c>
      <c r="O3283" t="s">
        <v>79</v>
      </c>
      <c r="P3283" t="s">
        <v>4458</v>
      </c>
      <c r="Q3283" t="s"/>
      <c r="R3283" t="s">
        <v>80</v>
      </c>
      <c r="S3283" t="s">
        <v>4464</v>
      </c>
      <c r="T3283" t="s">
        <v>82</v>
      </c>
      <c r="U3283" t="s">
        <v>83</v>
      </c>
      <c r="V3283" t="s">
        <v>84</v>
      </c>
      <c r="W3283" t="s">
        <v>85</v>
      </c>
      <c r="X3283" t="s"/>
      <c r="Y3283" t="s">
        <v>86</v>
      </c>
      <c r="Z3283">
        <f>HYPERLINK("https://hotelmonitor-cachepage.eclerx.com/savepage/tk_15442501672366273_sr_2150.html","info")</f>
        <v/>
      </c>
      <c r="AA3283" t="n">
        <v>84619</v>
      </c>
      <c r="AB3283" t="s"/>
      <c r="AC3283" t="s"/>
      <c r="AD3283" t="s">
        <v>87</v>
      </c>
      <c r="AE3283" t="s"/>
      <c r="AF3283" t="s"/>
      <c r="AG3283" t="s"/>
      <c r="AH3283" t="s"/>
      <c r="AI3283" t="s"/>
      <c r="AJ3283" t="s"/>
      <c r="AK3283" t="s">
        <v>88</v>
      </c>
      <c r="AL3283" t="s"/>
      <c r="AM3283" t="s"/>
      <c r="AN3283" t="s">
        <v>89</v>
      </c>
      <c r="AO3283" t="s">
        <v>4465</v>
      </c>
      <c r="AP3283" t="n">
        <v>153</v>
      </c>
      <c r="AQ3283" t="s">
        <v>91</v>
      </c>
      <c r="AR3283" t="s">
        <v>261</v>
      </c>
      <c r="AS3283" t="s"/>
      <c r="AT3283" t="s">
        <v>93</v>
      </c>
      <c r="AU3283" t="s"/>
      <c r="AV3283" t="s"/>
      <c r="AW3283" t="s"/>
      <c r="AX3283" t="s"/>
      <c r="AY3283" t="n">
        <v>754645</v>
      </c>
      <c r="AZ3283" t="s"/>
      <c r="BA3283" t="s"/>
      <c r="BB3283" t="n">
        <v>48383</v>
      </c>
      <c r="BC3283" t="n">
        <v>98.81855555999999</v>
      </c>
      <c r="BD3283" t="n">
        <v>8.034966667000001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95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4457</v>
      </c>
      <c r="F3284" t="n">
        <v>545216</v>
      </c>
      <c r="G3284" t="s">
        <v>74</v>
      </c>
      <c r="H3284" t="s">
        <v>75</v>
      </c>
      <c r="I3284" t="s"/>
      <c r="J3284" t="s">
        <v>76</v>
      </c>
      <c r="K3284" t="n">
        <v>3421.94</v>
      </c>
      <c r="L3284" t="s">
        <v>77</v>
      </c>
      <c r="M3284" t="s"/>
      <c r="N3284" t="s">
        <v>444</v>
      </c>
      <c r="O3284" t="s">
        <v>79</v>
      </c>
      <c r="P3284" t="s">
        <v>4458</v>
      </c>
      <c r="Q3284" t="s"/>
      <c r="R3284" t="s">
        <v>80</v>
      </c>
      <c r="S3284" t="s">
        <v>4464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>
        <f>HYPERLINK("https://hotelmonitor-cachepage.eclerx.com/savepage/tk_15442501672366273_sr_2150.html","info")</f>
        <v/>
      </c>
      <c r="AA3284" t="n">
        <v>84619</v>
      </c>
      <c r="AB3284" t="s"/>
      <c r="AC3284" t="s"/>
      <c r="AD3284" t="s">
        <v>87</v>
      </c>
      <c r="AE3284" t="s"/>
      <c r="AF3284" t="s"/>
      <c r="AG3284" t="s"/>
      <c r="AH3284" t="s"/>
      <c r="AI3284" t="s"/>
      <c r="AJ3284" t="s"/>
      <c r="AK3284" t="s">
        <v>88</v>
      </c>
      <c r="AL3284" t="s"/>
      <c r="AM3284" t="s"/>
      <c r="AN3284" t="s">
        <v>89</v>
      </c>
      <c r="AO3284" t="s">
        <v>4465</v>
      </c>
      <c r="AP3284" t="n">
        <v>153</v>
      </c>
      <c r="AQ3284" t="s">
        <v>91</v>
      </c>
      <c r="AR3284" t="s">
        <v>261</v>
      </c>
      <c r="AS3284" t="s"/>
      <c r="AT3284" t="s">
        <v>93</v>
      </c>
      <c r="AU3284" t="s"/>
      <c r="AV3284" t="s"/>
      <c r="AW3284" t="s"/>
      <c r="AX3284" t="s"/>
      <c r="AY3284" t="n">
        <v>754645</v>
      </c>
      <c r="AZ3284" t="s"/>
      <c r="BA3284" t="s"/>
      <c r="BB3284" t="n">
        <v>48383</v>
      </c>
      <c r="BC3284" t="n">
        <v>98.81855555999999</v>
      </c>
      <c r="BD3284" t="n">
        <v>8.034966667000001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95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4457</v>
      </c>
      <c r="F3285" t="n">
        <v>545216</v>
      </c>
      <c r="G3285" t="s">
        <v>74</v>
      </c>
      <c r="H3285" t="s">
        <v>75</v>
      </c>
      <c r="I3285" t="s"/>
      <c r="J3285" t="s">
        <v>76</v>
      </c>
      <c r="K3285" t="n">
        <v>3442.5</v>
      </c>
      <c r="L3285" t="s">
        <v>77</v>
      </c>
      <c r="M3285" t="s"/>
      <c r="N3285" t="s">
        <v>4466</v>
      </c>
      <c r="O3285" t="s">
        <v>79</v>
      </c>
      <c r="P3285" t="s">
        <v>4458</v>
      </c>
      <c r="Q3285" t="s"/>
      <c r="R3285" t="s">
        <v>80</v>
      </c>
      <c r="S3285" t="s">
        <v>3388</v>
      </c>
      <c r="T3285" t="s">
        <v>82</v>
      </c>
      <c r="U3285" t="s">
        <v>83</v>
      </c>
      <c r="V3285" t="s">
        <v>84</v>
      </c>
      <c r="W3285" t="s">
        <v>85</v>
      </c>
      <c r="X3285" t="s"/>
      <c r="Y3285" t="s">
        <v>86</v>
      </c>
      <c r="Z3285">
        <f>HYPERLINK("https://hotelmonitor-cachepage.eclerx.com/savepage/tk_15442501672366273_sr_2150.html","info")</f>
        <v/>
      </c>
      <c r="AA3285" t="n">
        <v>84619</v>
      </c>
      <c r="AB3285" t="s"/>
      <c r="AC3285" t="s"/>
      <c r="AD3285" t="s">
        <v>87</v>
      </c>
      <c r="AE3285" t="s"/>
      <c r="AF3285" t="s"/>
      <c r="AG3285" t="s"/>
      <c r="AH3285" t="s"/>
      <c r="AI3285" t="s"/>
      <c r="AJ3285" t="s"/>
      <c r="AK3285" t="s">
        <v>88</v>
      </c>
      <c r="AL3285" t="s"/>
      <c r="AM3285" t="s"/>
      <c r="AN3285" t="s">
        <v>89</v>
      </c>
      <c r="AO3285" t="s">
        <v>1077</v>
      </c>
      <c r="AP3285" t="n">
        <v>153</v>
      </c>
      <c r="AQ3285" t="s">
        <v>91</v>
      </c>
      <c r="AR3285" t="s">
        <v>92</v>
      </c>
      <c r="AS3285" t="s"/>
      <c r="AT3285" t="s">
        <v>93</v>
      </c>
      <c r="AU3285" t="s"/>
      <c r="AV3285" t="s"/>
      <c r="AW3285" t="s"/>
      <c r="AX3285" t="s"/>
      <c r="AY3285" t="n">
        <v>754645</v>
      </c>
      <c r="AZ3285" t="s"/>
      <c r="BA3285" t="s"/>
      <c r="BB3285" t="n">
        <v>48383</v>
      </c>
      <c r="BC3285" t="n">
        <v>98.81855555999999</v>
      </c>
      <c r="BD3285" t="n">
        <v>8.034966667000001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95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4457</v>
      </c>
      <c r="F3286" t="n">
        <v>545216</v>
      </c>
      <c r="G3286" t="s">
        <v>74</v>
      </c>
      <c r="H3286" t="s">
        <v>75</v>
      </c>
      <c r="I3286" t="s"/>
      <c r="J3286" t="s">
        <v>76</v>
      </c>
      <c r="K3286" t="n">
        <v>3464.71</v>
      </c>
      <c r="L3286" t="s">
        <v>77</v>
      </c>
      <c r="M3286" t="s"/>
      <c r="N3286" t="s">
        <v>4466</v>
      </c>
      <c r="O3286" t="s">
        <v>79</v>
      </c>
      <c r="P3286" t="s">
        <v>4458</v>
      </c>
      <c r="Q3286" t="s"/>
      <c r="R3286" t="s">
        <v>80</v>
      </c>
      <c r="S3286" t="s">
        <v>4467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>
        <f>HYPERLINK("https://hotelmonitor-cachepage.eclerx.com/savepage/tk_15442501672366273_sr_2150.html","info")</f>
        <v/>
      </c>
      <c r="AA3286" t="n">
        <v>84619</v>
      </c>
      <c r="AB3286" t="s"/>
      <c r="AC3286" t="s"/>
      <c r="AD3286" t="s">
        <v>87</v>
      </c>
      <c r="AE3286" t="s"/>
      <c r="AF3286" t="s"/>
      <c r="AG3286" t="s"/>
      <c r="AH3286" t="s"/>
      <c r="AI3286" t="s"/>
      <c r="AJ3286" t="s"/>
      <c r="AK3286" t="s">
        <v>88</v>
      </c>
      <c r="AL3286" t="s"/>
      <c r="AM3286" t="s"/>
      <c r="AN3286" t="s">
        <v>89</v>
      </c>
      <c r="AO3286" t="s">
        <v>4468</v>
      </c>
      <c r="AP3286" t="n">
        <v>153</v>
      </c>
      <c r="AQ3286" t="s">
        <v>91</v>
      </c>
      <c r="AR3286" t="s">
        <v>71</v>
      </c>
      <c r="AS3286" t="s"/>
      <c r="AT3286" t="s">
        <v>93</v>
      </c>
      <c r="AU3286" t="s"/>
      <c r="AV3286" t="s"/>
      <c r="AW3286" t="s"/>
      <c r="AX3286" t="s"/>
      <c r="AY3286" t="n">
        <v>754645</v>
      </c>
      <c r="AZ3286" t="s"/>
      <c r="BA3286" t="s"/>
      <c r="BB3286" t="n">
        <v>48383</v>
      </c>
      <c r="BC3286" t="n">
        <v>98.81855555999999</v>
      </c>
      <c r="BD3286" t="n">
        <v>8.034966667000001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95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4457</v>
      </c>
      <c r="F3287" t="n">
        <v>545216</v>
      </c>
      <c r="G3287" t="s">
        <v>74</v>
      </c>
      <c r="H3287" t="s">
        <v>75</v>
      </c>
      <c r="I3287" t="s"/>
      <c r="J3287" t="s">
        <v>76</v>
      </c>
      <c r="K3287" t="n">
        <v>3464.71</v>
      </c>
      <c r="L3287" t="s">
        <v>77</v>
      </c>
      <c r="M3287" t="s"/>
      <c r="N3287" t="s">
        <v>4466</v>
      </c>
      <c r="O3287" t="s">
        <v>79</v>
      </c>
      <c r="P3287" t="s">
        <v>4458</v>
      </c>
      <c r="Q3287" t="s"/>
      <c r="R3287" t="s">
        <v>80</v>
      </c>
      <c r="S3287" t="s">
        <v>4467</v>
      </c>
      <c r="T3287" t="s">
        <v>82</v>
      </c>
      <c r="U3287" t="s">
        <v>83</v>
      </c>
      <c r="V3287" t="s">
        <v>84</v>
      </c>
      <c r="W3287" t="s">
        <v>85</v>
      </c>
      <c r="X3287" t="s"/>
      <c r="Y3287" t="s">
        <v>86</v>
      </c>
      <c r="Z3287">
        <f>HYPERLINK("https://hotelmonitor-cachepage.eclerx.com/savepage/tk_15442501672366273_sr_2150.html","info")</f>
        <v/>
      </c>
      <c r="AA3287" t="n">
        <v>84619</v>
      </c>
      <c r="AB3287" t="s"/>
      <c r="AC3287" t="s"/>
      <c r="AD3287" t="s">
        <v>87</v>
      </c>
      <c r="AE3287" t="s"/>
      <c r="AF3287" t="s"/>
      <c r="AG3287" t="s"/>
      <c r="AH3287" t="s"/>
      <c r="AI3287" t="s"/>
      <c r="AJ3287" t="s"/>
      <c r="AK3287" t="s">
        <v>88</v>
      </c>
      <c r="AL3287" t="s"/>
      <c r="AM3287" t="s"/>
      <c r="AN3287" t="s">
        <v>89</v>
      </c>
      <c r="AO3287" t="s">
        <v>4468</v>
      </c>
      <c r="AP3287" t="n">
        <v>153</v>
      </c>
      <c r="AQ3287" t="s">
        <v>91</v>
      </c>
      <c r="AR3287" t="s">
        <v>261</v>
      </c>
      <c r="AS3287" t="s"/>
      <c r="AT3287" t="s">
        <v>93</v>
      </c>
      <c r="AU3287" t="s"/>
      <c r="AV3287" t="s"/>
      <c r="AW3287" t="s"/>
      <c r="AX3287" t="s"/>
      <c r="AY3287" t="n">
        <v>754645</v>
      </c>
      <c r="AZ3287" t="s"/>
      <c r="BA3287" t="s"/>
      <c r="BB3287" t="n">
        <v>48383</v>
      </c>
      <c r="BC3287" t="n">
        <v>98.81855555999999</v>
      </c>
      <c r="BD3287" t="n">
        <v>8.034966667000001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95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4457</v>
      </c>
      <c r="F3288" t="n">
        <v>545216</v>
      </c>
      <c r="G3288" t="s">
        <v>74</v>
      </c>
      <c r="H3288" t="s">
        <v>75</v>
      </c>
      <c r="I3288" t="s"/>
      <c r="J3288" t="s">
        <v>76</v>
      </c>
      <c r="K3288" t="n">
        <v>3600</v>
      </c>
      <c r="L3288" t="s">
        <v>77</v>
      </c>
      <c r="M3288" t="s"/>
      <c r="N3288" t="s">
        <v>444</v>
      </c>
      <c r="O3288" t="s">
        <v>79</v>
      </c>
      <c r="P3288" t="s">
        <v>4458</v>
      </c>
      <c r="Q3288" t="s"/>
      <c r="R3288" t="s">
        <v>80</v>
      </c>
      <c r="S3288" t="s">
        <v>3392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>
        <f>HYPERLINK("https://hotelmonitor-cachepage.eclerx.com/savepage/tk_15442501672366273_sr_2150.html","info")</f>
        <v/>
      </c>
      <c r="AA3288" t="n">
        <v>84619</v>
      </c>
      <c r="AB3288" t="s"/>
      <c r="AC3288" t="s"/>
      <c r="AD3288" t="s">
        <v>87</v>
      </c>
      <c r="AE3288" t="s"/>
      <c r="AF3288" t="s"/>
      <c r="AG3288" t="s"/>
      <c r="AH3288" t="s"/>
      <c r="AI3288" t="s"/>
      <c r="AJ3288" t="s"/>
      <c r="AK3288" t="s">
        <v>88</v>
      </c>
      <c r="AL3288" t="s"/>
      <c r="AM3288" t="s"/>
      <c r="AN3288" t="s">
        <v>89</v>
      </c>
      <c r="AO3288" t="s">
        <v>100</v>
      </c>
      <c r="AP3288" t="n">
        <v>153</v>
      </c>
      <c r="AQ3288" t="s">
        <v>91</v>
      </c>
      <c r="AR3288" t="s">
        <v>92</v>
      </c>
      <c r="AS3288" t="s"/>
      <c r="AT3288" t="s">
        <v>93</v>
      </c>
      <c r="AU3288" t="s"/>
      <c r="AV3288" t="s"/>
      <c r="AW3288" t="s"/>
      <c r="AX3288" t="s"/>
      <c r="AY3288" t="n">
        <v>754645</v>
      </c>
      <c r="AZ3288" t="s"/>
      <c r="BA3288" t="s"/>
      <c r="BB3288" t="n">
        <v>48383</v>
      </c>
      <c r="BC3288" t="n">
        <v>98.81855555999999</v>
      </c>
      <c r="BD3288" t="n">
        <v>8.034966667000001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95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4457</v>
      </c>
      <c r="F3289" t="n">
        <v>545216</v>
      </c>
      <c r="G3289" t="s">
        <v>74</v>
      </c>
      <c r="H3289" t="s">
        <v>75</v>
      </c>
      <c r="I3289" t="s"/>
      <c r="J3289" t="s">
        <v>76</v>
      </c>
      <c r="K3289" t="n">
        <v>3672</v>
      </c>
      <c r="L3289" t="s">
        <v>77</v>
      </c>
      <c r="M3289" t="s"/>
      <c r="N3289" t="s">
        <v>4466</v>
      </c>
      <c r="O3289" t="s">
        <v>79</v>
      </c>
      <c r="P3289" t="s">
        <v>4458</v>
      </c>
      <c r="Q3289" t="s"/>
      <c r="R3289" t="s">
        <v>80</v>
      </c>
      <c r="S3289" t="s">
        <v>4469</v>
      </c>
      <c r="T3289" t="s">
        <v>82</v>
      </c>
      <c r="U3289" t="s">
        <v>83</v>
      </c>
      <c r="V3289" t="s">
        <v>84</v>
      </c>
      <c r="W3289" t="s">
        <v>105</v>
      </c>
      <c r="X3289" t="s"/>
      <c r="Y3289" t="s">
        <v>86</v>
      </c>
      <c r="Z3289">
        <f>HYPERLINK("https://hotelmonitor-cachepage.eclerx.com/savepage/tk_15442501672366273_sr_2150.html","info")</f>
        <v/>
      </c>
      <c r="AA3289" t="n">
        <v>84619</v>
      </c>
      <c r="AB3289" t="s"/>
      <c r="AC3289" t="s"/>
      <c r="AD3289" t="s">
        <v>87</v>
      </c>
      <c r="AE3289" t="s"/>
      <c r="AF3289" t="s"/>
      <c r="AG3289" t="s"/>
      <c r="AH3289" t="s"/>
      <c r="AI3289" t="s"/>
      <c r="AJ3289" t="s"/>
      <c r="AK3289" t="s">
        <v>88</v>
      </c>
      <c r="AL3289" t="s"/>
      <c r="AM3289" t="s"/>
      <c r="AN3289" t="s">
        <v>89</v>
      </c>
      <c r="AO3289" t="s">
        <v>386</v>
      </c>
      <c r="AP3289" t="n">
        <v>153</v>
      </c>
      <c r="AQ3289" t="s">
        <v>91</v>
      </c>
      <c r="AR3289" t="s">
        <v>92</v>
      </c>
      <c r="AS3289" t="s"/>
      <c r="AT3289" t="s">
        <v>93</v>
      </c>
      <c r="AU3289" t="s"/>
      <c r="AV3289" t="s"/>
      <c r="AW3289" t="s"/>
      <c r="AX3289" t="s"/>
      <c r="AY3289" t="n">
        <v>754645</v>
      </c>
      <c r="AZ3289" t="s"/>
      <c r="BA3289" t="s"/>
      <c r="BB3289" t="n">
        <v>48383</v>
      </c>
      <c r="BC3289" t="n">
        <v>98.81855555999999</v>
      </c>
      <c r="BD3289" t="n">
        <v>8.034966667000001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95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4457</v>
      </c>
      <c r="F3290" t="n">
        <v>545216</v>
      </c>
      <c r="G3290" t="s">
        <v>74</v>
      </c>
      <c r="H3290" t="s">
        <v>75</v>
      </c>
      <c r="I3290" t="s"/>
      <c r="J3290" t="s">
        <v>76</v>
      </c>
      <c r="K3290" t="n">
        <v>3678.58</v>
      </c>
      <c r="L3290" t="s">
        <v>77</v>
      </c>
      <c r="M3290" t="s"/>
      <c r="N3290" t="s">
        <v>444</v>
      </c>
      <c r="O3290" t="s">
        <v>79</v>
      </c>
      <c r="P3290" t="s">
        <v>4458</v>
      </c>
      <c r="Q3290" t="s"/>
      <c r="R3290" t="s">
        <v>80</v>
      </c>
      <c r="S3290" t="s">
        <v>4470</v>
      </c>
      <c r="T3290" t="s">
        <v>82</v>
      </c>
      <c r="U3290" t="s">
        <v>83</v>
      </c>
      <c r="V3290" t="s">
        <v>84</v>
      </c>
      <c r="W3290" t="s">
        <v>105</v>
      </c>
      <c r="X3290" t="s"/>
      <c r="Y3290" t="s">
        <v>86</v>
      </c>
      <c r="Z3290">
        <f>HYPERLINK("https://hotelmonitor-cachepage.eclerx.com/savepage/tk_15442501672366273_sr_2150.html","info")</f>
        <v/>
      </c>
      <c r="AA3290" t="n">
        <v>84619</v>
      </c>
      <c r="AB3290" t="s"/>
      <c r="AC3290" t="s"/>
      <c r="AD3290" t="s">
        <v>87</v>
      </c>
      <c r="AE3290" t="s"/>
      <c r="AF3290" t="s"/>
      <c r="AG3290" t="s"/>
      <c r="AH3290" t="s"/>
      <c r="AI3290" t="s"/>
      <c r="AJ3290" t="s"/>
      <c r="AK3290" t="s">
        <v>88</v>
      </c>
      <c r="AL3290" t="s"/>
      <c r="AM3290" t="s"/>
      <c r="AN3290" t="s">
        <v>89</v>
      </c>
      <c r="AO3290" t="s">
        <v>4471</v>
      </c>
      <c r="AP3290" t="n">
        <v>153</v>
      </c>
      <c r="AQ3290" t="s">
        <v>91</v>
      </c>
      <c r="AR3290" t="s">
        <v>71</v>
      </c>
      <c r="AS3290" t="s"/>
      <c r="AT3290" t="s">
        <v>93</v>
      </c>
      <c r="AU3290" t="s"/>
      <c r="AV3290" t="s"/>
      <c r="AW3290" t="s"/>
      <c r="AX3290" t="s"/>
      <c r="AY3290" t="n">
        <v>754645</v>
      </c>
      <c r="AZ3290" t="s"/>
      <c r="BA3290" t="s"/>
      <c r="BB3290" t="n">
        <v>48383</v>
      </c>
      <c r="BC3290" t="n">
        <v>98.81855555999999</v>
      </c>
      <c r="BD3290" t="n">
        <v>8.034966667000001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95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4457</v>
      </c>
      <c r="F3291" t="n">
        <v>545216</v>
      </c>
      <c r="G3291" t="s">
        <v>74</v>
      </c>
      <c r="H3291" t="s">
        <v>75</v>
      </c>
      <c r="I3291" t="s"/>
      <c r="J3291" t="s">
        <v>76</v>
      </c>
      <c r="K3291" t="n">
        <v>3678.58</v>
      </c>
      <c r="L3291" t="s">
        <v>77</v>
      </c>
      <c r="M3291" t="s"/>
      <c r="N3291" t="s">
        <v>444</v>
      </c>
      <c r="O3291" t="s">
        <v>79</v>
      </c>
      <c r="P3291" t="s">
        <v>4458</v>
      </c>
      <c r="Q3291" t="s"/>
      <c r="R3291" t="s">
        <v>80</v>
      </c>
      <c r="S3291" t="s">
        <v>4470</v>
      </c>
      <c r="T3291" t="s">
        <v>82</v>
      </c>
      <c r="U3291" t="s">
        <v>83</v>
      </c>
      <c r="V3291" t="s">
        <v>84</v>
      </c>
      <c r="W3291" t="s">
        <v>105</v>
      </c>
      <c r="X3291" t="s"/>
      <c r="Y3291" t="s">
        <v>86</v>
      </c>
      <c r="Z3291">
        <f>HYPERLINK("https://hotelmonitor-cachepage.eclerx.com/savepage/tk_15442501672366273_sr_2150.html","info")</f>
        <v/>
      </c>
      <c r="AA3291" t="n">
        <v>84619</v>
      </c>
      <c r="AB3291" t="s"/>
      <c r="AC3291" t="s"/>
      <c r="AD3291" t="s">
        <v>87</v>
      </c>
      <c r="AE3291" t="s"/>
      <c r="AF3291" t="s"/>
      <c r="AG3291" t="s"/>
      <c r="AH3291" t="s"/>
      <c r="AI3291" t="s"/>
      <c r="AJ3291" t="s"/>
      <c r="AK3291" t="s">
        <v>88</v>
      </c>
      <c r="AL3291" t="s"/>
      <c r="AM3291" t="s"/>
      <c r="AN3291" t="s">
        <v>89</v>
      </c>
      <c r="AO3291" t="s">
        <v>4471</v>
      </c>
      <c r="AP3291" t="n">
        <v>153</v>
      </c>
      <c r="AQ3291" t="s">
        <v>91</v>
      </c>
      <c r="AR3291" t="s">
        <v>71</v>
      </c>
      <c r="AS3291" t="s"/>
      <c r="AT3291" t="s">
        <v>93</v>
      </c>
      <c r="AU3291" t="s"/>
      <c r="AV3291" t="s"/>
      <c r="AW3291" t="s"/>
      <c r="AX3291" t="s"/>
      <c r="AY3291" t="n">
        <v>754645</v>
      </c>
      <c r="AZ3291" t="s"/>
      <c r="BA3291" t="s"/>
      <c r="BB3291" t="n">
        <v>48383</v>
      </c>
      <c r="BC3291" t="n">
        <v>98.81855555999999</v>
      </c>
      <c r="BD3291" t="n">
        <v>8.034966667000001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95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4457</v>
      </c>
      <c r="F3292" t="n">
        <v>545216</v>
      </c>
      <c r="G3292" t="s">
        <v>74</v>
      </c>
      <c r="H3292" t="s">
        <v>75</v>
      </c>
      <c r="I3292" t="s"/>
      <c r="J3292" t="s">
        <v>76</v>
      </c>
      <c r="K3292" t="n">
        <v>3678.58</v>
      </c>
      <c r="L3292" t="s">
        <v>77</v>
      </c>
      <c r="M3292" t="s"/>
      <c r="N3292" t="s">
        <v>444</v>
      </c>
      <c r="O3292" t="s">
        <v>79</v>
      </c>
      <c r="P3292" t="s">
        <v>4458</v>
      </c>
      <c r="Q3292" t="s"/>
      <c r="R3292" t="s">
        <v>80</v>
      </c>
      <c r="S3292" t="s">
        <v>4470</v>
      </c>
      <c r="T3292" t="s">
        <v>82</v>
      </c>
      <c r="U3292" t="s">
        <v>83</v>
      </c>
      <c r="V3292" t="s">
        <v>84</v>
      </c>
      <c r="W3292" t="s">
        <v>105</v>
      </c>
      <c r="X3292" t="s"/>
      <c r="Y3292" t="s">
        <v>86</v>
      </c>
      <c r="Z3292">
        <f>HYPERLINK("https://hotelmonitor-cachepage.eclerx.com/savepage/tk_15442501672366273_sr_2150.html","info")</f>
        <v/>
      </c>
      <c r="AA3292" t="n">
        <v>84619</v>
      </c>
      <c r="AB3292" t="s"/>
      <c r="AC3292" t="s"/>
      <c r="AD3292" t="s">
        <v>87</v>
      </c>
      <c r="AE3292" t="s"/>
      <c r="AF3292" t="s"/>
      <c r="AG3292" t="s"/>
      <c r="AH3292" t="s"/>
      <c r="AI3292" t="s"/>
      <c r="AJ3292" t="s"/>
      <c r="AK3292" t="s">
        <v>88</v>
      </c>
      <c r="AL3292" t="s"/>
      <c r="AM3292" t="s"/>
      <c r="AN3292" t="s">
        <v>89</v>
      </c>
      <c r="AO3292" t="s">
        <v>4471</v>
      </c>
      <c r="AP3292" t="n">
        <v>153</v>
      </c>
      <c r="AQ3292" t="s">
        <v>91</v>
      </c>
      <c r="AR3292" t="s">
        <v>261</v>
      </c>
      <c r="AS3292" t="s"/>
      <c r="AT3292" t="s">
        <v>93</v>
      </c>
      <c r="AU3292" t="s"/>
      <c r="AV3292" t="s"/>
      <c r="AW3292" t="s"/>
      <c r="AX3292" t="s"/>
      <c r="AY3292" t="n">
        <v>754645</v>
      </c>
      <c r="AZ3292" t="s"/>
      <c r="BA3292" t="s"/>
      <c r="BB3292" t="n">
        <v>48383</v>
      </c>
      <c r="BC3292" t="n">
        <v>98.81855555999999</v>
      </c>
      <c r="BD3292" t="n">
        <v>8.034966667000001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95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4457</v>
      </c>
      <c r="F3293" t="n">
        <v>545216</v>
      </c>
      <c r="G3293" t="s">
        <v>74</v>
      </c>
      <c r="H3293" t="s">
        <v>75</v>
      </c>
      <c r="I3293" t="s"/>
      <c r="J3293" t="s">
        <v>76</v>
      </c>
      <c r="K3293" t="n">
        <v>3678.58</v>
      </c>
      <c r="L3293" t="s">
        <v>77</v>
      </c>
      <c r="M3293" t="s"/>
      <c r="N3293" t="s">
        <v>444</v>
      </c>
      <c r="O3293" t="s">
        <v>79</v>
      </c>
      <c r="P3293" t="s">
        <v>4458</v>
      </c>
      <c r="Q3293" t="s"/>
      <c r="R3293" t="s">
        <v>80</v>
      </c>
      <c r="S3293" t="s">
        <v>4470</v>
      </c>
      <c r="T3293" t="s">
        <v>82</v>
      </c>
      <c r="U3293" t="s">
        <v>83</v>
      </c>
      <c r="V3293" t="s">
        <v>84</v>
      </c>
      <c r="W3293" t="s">
        <v>105</v>
      </c>
      <c r="X3293" t="s"/>
      <c r="Y3293" t="s">
        <v>86</v>
      </c>
      <c r="Z3293">
        <f>HYPERLINK("https://hotelmonitor-cachepage.eclerx.com/savepage/tk_15442501672366273_sr_2150.html","info")</f>
        <v/>
      </c>
      <c r="AA3293" t="n">
        <v>84619</v>
      </c>
      <c r="AB3293" t="s"/>
      <c r="AC3293" t="s"/>
      <c r="AD3293" t="s">
        <v>87</v>
      </c>
      <c r="AE3293" t="s"/>
      <c r="AF3293" t="s"/>
      <c r="AG3293" t="s"/>
      <c r="AH3293" t="s"/>
      <c r="AI3293" t="s"/>
      <c r="AJ3293" t="s"/>
      <c r="AK3293" t="s">
        <v>88</v>
      </c>
      <c r="AL3293" t="s"/>
      <c r="AM3293" t="s"/>
      <c r="AN3293" t="s">
        <v>89</v>
      </c>
      <c r="AO3293" t="s">
        <v>4471</v>
      </c>
      <c r="AP3293" t="n">
        <v>153</v>
      </c>
      <c r="AQ3293" t="s">
        <v>91</v>
      </c>
      <c r="AR3293" t="s">
        <v>261</v>
      </c>
      <c r="AS3293" t="s"/>
      <c r="AT3293" t="s">
        <v>93</v>
      </c>
      <c r="AU3293" t="s"/>
      <c r="AV3293" t="s"/>
      <c r="AW3293" t="s"/>
      <c r="AX3293" t="s"/>
      <c r="AY3293" t="n">
        <v>754645</v>
      </c>
      <c r="AZ3293" t="s"/>
      <c r="BA3293" t="s"/>
      <c r="BB3293" t="n">
        <v>48383</v>
      </c>
      <c r="BC3293" t="n">
        <v>98.81855555999999</v>
      </c>
      <c r="BD3293" t="n">
        <v>8.034966667000001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95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4457</v>
      </c>
      <c r="F3294" t="n">
        <v>545216</v>
      </c>
      <c r="G3294" t="s">
        <v>74</v>
      </c>
      <c r="H3294" t="s">
        <v>75</v>
      </c>
      <c r="I3294" t="s"/>
      <c r="J3294" t="s">
        <v>76</v>
      </c>
      <c r="K3294" t="n">
        <v>3695.69</v>
      </c>
      <c r="L3294" t="s">
        <v>77</v>
      </c>
      <c r="M3294" t="s"/>
      <c r="N3294" t="s">
        <v>4466</v>
      </c>
      <c r="O3294" t="s">
        <v>79</v>
      </c>
      <c r="P3294" t="s">
        <v>4458</v>
      </c>
      <c r="Q3294" t="s"/>
      <c r="R3294" t="s">
        <v>80</v>
      </c>
      <c r="S3294" t="s">
        <v>4472</v>
      </c>
      <c r="T3294" t="s">
        <v>82</v>
      </c>
      <c r="U3294" t="s">
        <v>83</v>
      </c>
      <c r="V3294" t="s">
        <v>84</v>
      </c>
      <c r="W3294" t="s">
        <v>105</v>
      </c>
      <c r="X3294" t="s"/>
      <c r="Y3294" t="s">
        <v>86</v>
      </c>
      <c r="Z3294">
        <f>HYPERLINK("https://hotelmonitor-cachepage.eclerx.com/savepage/tk_15442501672366273_sr_2150.html","info")</f>
        <v/>
      </c>
      <c r="AA3294" t="n">
        <v>84619</v>
      </c>
      <c r="AB3294" t="s"/>
      <c r="AC3294" t="s"/>
      <c r="AD3294" t="s">
        <v>87</v>
      </c>
      <c r="AE3294" t="s"/>
      <c r="AF3294" t="s"/>
      <c r="AG3294" t="s"/>
      <c r="AH3294" t="s"/>
      <c r="AI3294" t="s"/>
      <c r="AJ3294" t="s"/>
      <c r="AK3294" t="s">
        <v>88</v>
      </c>
      <c r="AL3294" t="s"/>
      <c r="AM3294" t="s"/>
      <c r="AN3294" t="s">
        <v>89</v>
      </c>
      <c r="AO3294" t="s">
        <v>4473</v>
      </c>
      <c r="AP3294" t="n">
        <v>153</v>
      </c>
      <c r="AQ3294" t="s">
        <v>91</v>
      </c>
      <c r="AR3294" t="s">
        <v>71</v>
      </c>
      <c r="AS3294" t="s"/>
      <c r="AT3294" t="s">
        <v>93</v>
      </c>
      <c r="AU3294" t="s"/>
      <c r="AV3294" t="s"/>
      <c r="AW3294" t="s"/>
      <c r="AX3294" t="s"/>
      <c r="AY3294" t="n">
        <v>754645</v>
      </c>
      <c r="AZ3294" t="s"/>
      <c r="BA3294" t="s"/>
      <c r="BB3294" t="n">
        <v>48383</v>
      </c>
      <c r="BC3294" t="n">
        <v>98.81855555999999</v>
      </c>
      <c r="BD3294" t="n">
        <v>8.034966667000001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95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4457</v>
      </c>
      <c r="F3295" t="n">
        <v>545216</v>
      </c>
      <c r="G3295" t="s">
        <v>74</v>
      </c>
      <c r="H3295" t="s">
        <v>75</v>
      </c>
      <c r="I3295" t="s"/>
      <c r="J3295" t="s">
        <v>76</v>
      </c>
      <c r="K3295" t="n">
        <v>3695.69</v>
      </c>
      <c r="L3295" t="s">
        <v>77</v>
      </c>
      <c r="M3295" t="s"/>
      <c r="N3295" t="s">
        <v>4466</v>
      </c>
      <c r="O3295" t="s">
        <v>79</v>
      </c>
      <c r="P3295" t="s">
        <v>4458</v>
      </c>
      <c r="Q3295" t="s"/>
      <c r="R3295" t="s">
        <v>80</v>
      </c>
      <c r="S3295" t="s">
        <v>4472</v>
      </c>
      <c r="T3295" t="s">
        <v>82</v>
      </c>
      <c r="U3295" t="s">
        <v>83</v>
      </c>
      <c r="V3295" t="s">
        <v>84</v>
      </c>
      <c r="W3295" t="s">
        <v>105</v>
      </c>
      <c r="X3295" t="s"/>
      <c r="Y3295" t="s">
        <v>86</v>
      </c>
      <c r="Z3295">
        <f>HYPERLINK("https://hotelmonitor-cachepage.eclerx.com/savepage/tk_15442501672366273_sr_2150.html","info")</f>
        <v/>
      </c>
      <c r="AA3295" t="n">
        <v>84619</v>
      </c>
      <c r="AB3295" t="s"/>
      <c r="AC3295" t="s"/>
      <c r="AD3295" t="s">
        <v>87</v>
      </c>
      <c r="AE3295" t="s"/>
      <c r="AF3295" t="s"/>
      <c r="AG3295" t="s"/>
      <c r="AH3295" t="s"/>
      <c r="AI3295" t="s"/>
      <c r="AJ3295" t="s"/>
      <c r="AK3295" t="s">
        <v>88</v>
      </c>
      <c r="AL3295" t="s"/>
      <c r="AM3295" t="s"/>
      <c r="AN3295" t="s">
        <v>89</v>
      </c>
      <c r="AO3295" t="s">
        <v>4473</v>
      </c>
      <c r="AP3295" t="n">
        <v>153</v>
      </c>
      <c r="AQ3295" t="s">
        <v>91</v>
      </c>
      <c r="AR3295" t="s">
        <v>261</v>
      </c>
      <c r="AS3295" t="s"/>
      <c r="AT3295" t="s">
        <v>93</v>
      </c>
      <c r="AU3295" t="s"/>
      <c r="AV3295" t="s"/>
      <c r="AW3295" t="s"/>
      <c r="AX3295" t="s"/>
      <c r="AY3295" t="n">
        <v>754645</v>
      </c>
      <c r="AZ3295" t="s"/>
      <c r="BA3295" t="s"/>
      <c r="BB3295" t="n">
        <v>48383</v>
      </c>
      <c r="BC3295" t="n">
        <v>98.81855555999999</v>
      </c>
      <c r="BD3295" t="n">
        <v>8.034966667000001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95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4457</v>
      </c>
      <c r="F3296" t="n">
        <v>545216</v>
      </c>
      <c r="G3296" t="s">
        <v>74</v>
      </c>
      <c r="H3296" t="s">
        <v>75</v>
      </c>
      <c r="I3296" t="s"/>
      <c r="J3296" t="s">
        <v>76</v>
      </c>
      <c r="K3296" t="n">
        <v>3849.68</v>
      </c>
      <c r="L3296" t="s">
        <v>77</v>
      </c>
      <c r="M3296" t="s"/>
      <c r="N3296" t="s">
        <v>4466</v>
      </c>
      <c r="O3296" t="s">
        <v>79</v>
      </c>
      <c r="P3296" t="s">
        <v>4458</v>
      </c>
      <c r="Q3296" t="s"/>
      <c r="R3296" t="s">
        <v>80</v>
      </c>
      <c r="S3296" t="s">
        <v>4474</v>
      </c>
      <c r="T3296" t="s">
        <v>82</v>
      </c>
      <c r="U3296" t="s">
        <v>83</v>
      </c>
      <c r="V3296" t="s">
        <v>84</v>
      </c>
      <c r="W3296" t="s">
        <v>85</v>
      </c>
      <c r="X3296" t="s"/>
      <c r="Y3296" t="s">
        <v>86</v>
      </c>
      <c r="Z3296">
        <f>HYPERLINK("https://hotelmonitor-cachepage.eclerx.com/savepage/tk_15442501672366273_sr_2150.html","info")</f>
        <v/>
      </c>
      <c r="AA3296" t="n">
        <v>84619</v>
      </c>
      <c r="AB3296" t="s"/>
      <c r="AC3296" t="s"/>
      <c r="AD3296" t="s">
        <v>87</v>
      </c>
      <c r="AE3296" t="s"/>
      <c r="AF3296" t="s"/>
      <c r="AG3296" t="s"/>
      <c r="AH3296" t="s"/>
      <c r="AI3296" t="s"/>
      <c r="AJ3296" t="s"/>
      <c r="AK3296" t="s">
        <v>88</v>
      </c>
      <c r="AL3296" t="s"/>
      <c r="AM3296" t="s"/>
      <c r="AN3296" t="s">
        <v>89</v>
      </c>
      <c r="AO3296" t="s">
        <v>4475</v>
      </c>
      <c r="AP3296" t="n">
        <v>153</v>
      </c>
      <c r="AQ3296" t="s">
        <v>91</v>
      </c>
      <c r="AR3296" t="s">
        <v>71</v>
      </c>
      <c r="AS3296" t="s"/>
      <c r="AT3296" t="s">
        <v>93</v>
      </c>
      <c r="AU3296" t="s"/>
      <c r="AV3296" t="s"/>
      <c r="AW3296" t="s"/>
      <c r="AX3296" t="s"/>
      <c r="AY3296" t="n">
        <v>754645</v>
      </c>
      <c r="AZ3296" t="s"/>
      <c r="BA3296" t="s"/>
      <c r="BB3296" t="n">
        <v>48383</v>
      </c>
      <c r="BC3296" t="n">
        <v>98.81855555999999</v>
      </c>
      <c r="BD3296" t="n">
        <v>8.034966667000001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95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4457</v>
      </c>
      <c r="F3297" t="n">
        <v>545216</v>
      </c>
      <c r="G3297" t="s">
        <v>74</v>
      </c>
      <c r="H3297" t="s">
        <v>75</v>
      </c>
      <c r="I3297" t="s"/>
      <c r="J3297" t="s">
        <v>76</v>
      </c>
      <c r="K3297" t="n">
        <v>3849.68</v>
      </c>
      <c r="L3297" t="s">
        <v>77</v>
      </c>
      <c r="M3297" t="s"/>
      <c r="N3297" t="s">
        <v>4466</v>
      </c>
      <c r="O3297" t="s">
        <v>79</v>
      </c>
      <c r="P3297" t="s">
        <v>4458</v>
      </c>
      <c r="Q3297" t="s"/>
      <c r="R3297" t="s">
        <v>80</v>
      </c>
      <c r="S3297" t="s">
        <v>4474</v>
      </c>
      <c r="T3297" t="s">
        <v>82</v>
      </c>
      <c r="U3297" t="s">
        <v>83</v>
      </c>
      <c r="V3297" t="s">
        <v>84</v>
      </c>
      <c r="W3297" t="s">
        <v>85</v>
      </c>
      <c r="X3297" t="s"/>
      <c r="Y3297" t="s">
        <v>86</v>
      </c>
      <c r="Z3297">
        <f>HYPERLINK("https://hotelmonitor-cachepage.eclerx.com/savepage/tk_15442501672366273_sr_2150.html","info")</f>
        <v/>
      </c>
      <c r="AA3297" t="n">
        <v>84619</v>
      </c>
      <c r="AB3297" t="s"/>
      <c r="AC3297" t="s"/>
      <c r="AD3297" t="s">
        <v>87</v>
      </c>
      <c r="AE3297" t="s"/>
      <c r="AF3297" t="s"/>
      <c r="AG3297" t="s"/>
      <c r="AH3297" t="s"/>
      <c r="AI3297" t="s"/>
      <c r="AJ3297" t="s"/>
      <c r="AK3297" t="s">
        <v>88</v>
      </c>
      <c r="AL3297" t="s"/>
      <c r="AM3297" t="s"/>
      <c r="AN3297" t="s">
        <v>89</v>
      </c>
      <c r="AO3297" t="s">
        <v>4475</v>
      </c>
      <c r="AP3297" t="n">
        <v>153</v>
      </c>
      <c r="AQ3297" t="s">
        <v>91</v>
      </c>
      <c r="AR3297" t="s">
        <v>71</v>
      </c>
      <c r="AS3297" t="s"/>
      <c r="AT3297" t="s">
        <v>93</v>
      </c>
      <c r="AU3297" t="s"/>
      <c r="AV3297" t="s"/>
      <c r="AW3297" t="s"/>
      <c r="AX3297" t="s"/>
      <c r="AY3297" t="n">
        <v>754645</v>
      </c>
      <c r="AZ3297" t="s"/>
      <c r="BA3297" t="s"/>
      <c r="BB3297" t="n">
        <v>48383</v>
      </c>
      <c r="BC3297" t="n">
        <v>98.81855555999999</v>
      </c>
      <c r="BD3297" t="n">
        <v>8.034966667000001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95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4457</v>
      </c>
      <c r="F3298" t="n">
        <v>545216</v>
      </c>
      <c r="G3298" t="s">
        <v>74</v>
      </c>
      <c r="H3298" t="s">
        <v>75</v>
      </c>
      <c r="I3298" t="s"/>
      <c r="J3298" t="s">
        <v>76</v>
      </c>
      <c r="K3298" t="n">
        <v>3849.68</v>
      </c>
      <c r="L3298" t="s">
        <v>77</v>
      </c>
      <c r="M3298" t="s"/>
      <c r="N3298" t="s">
        <v>4466</v>
      </c>
      <c r="O3298" t="s">
        <v>79</v>
      </c>
      <c r="P3298" t="s">
        <v>4458</v>
      </c>
      <c r="Q3298" t="s"/>
      <c r="R3298" t="s">
        <v>80</v>
      </c>
      <c r="S3298" t="s">
        <v>4474</v>
      </c>
      <c r="T3298" t="s">
        <v>82</v>
      </c>
      <c r="U3298" t="s">
        <v>83</v>
      </c>
      <c r="V3298" t="s">
        <v>84</v>
      </c>
      <c r="W3298" t="s">
        <v>85</v>
      </c>
      <c r="X3298" t="s"/>
      <c r="Y3298" t="s">
        <v>86</v>
      </c>
      <c r="Z3298">
        <f>HYPERLINK("https://hotelmonitor-cachepage.eclerx.com/savepage/tk_15442501672366273_sr_2150.html","info")</f>
        <v/>
      </c>
      <c r="AA3298" t="n">
        <v>84619</v>
      </c>
      <c r="AB3298" t="s"/>
      <c r="AC3298" t="s"/>
      <c r="AD3298" t="s">
        <v>87</v>
      </c>
      <c r="AE3298" t="s"/>
      <c r="AF3298" t="s"/>
      <c r="AG3298" t="s"/>
      <c r="AH3298" t="s"/>
      <c r="AI3298" t="s"/>
      <c r="AJ3298" t="s"/>
      <c r="AK3298" t="s">
        <v>88</v>
      </c>
      <c r="AL3298" t="s"/>
      <c r="AM3298" t="s"/>
      <c r="AN3298" t="s">
        <v>89</v>
      </c>
      <c r="AO3298" t="s">
        <v>4475</v>
      </c>
      <c r="AP3298" t="n">
        <v>153</v>
      </c>
      <c r="AQ3298" t="s">
        <v>91</v>
      </c>
      <c r="AR3298" t="s">
        <v>261</v>
      </c>
      <c r="AS3298" t="s"/>
      <c r="AT3298" t="s">
        <v>93</v>
      </c>
      <c r="AU3298" t="s"/>
      <c r="AV3298" t="s"/>
      <c r="AW3298" t="s"/>
      <c r="AX3298" t="s"/>
      <c r="AY3298" t="n">
        <v>754645</v>
      </c>
      <c r="AZ3298" t="s"/>
      <c r="BA3298" t="s"/>
      <c r="BB3298" t="n">
        <v>48383</v>
      </c>
      <c r="BC3298" t="n">
        <v>98.81855555999999</v>
      </c>
      <c r="BD3298" t="n">
        <v>8.034966667000001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95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4457</v>
      </c>
      <c r="F3299" t="n">
        <v>545216</v>
      </c>
      <c r="G3299" t="s">
        <v>74</v>
      </c>
      <c r="H3299" t="s">
        <v>75</v>
      </c>
      <c r="I3299" t="s"/>
      <c r="J3299" t="s">
        <v>76</v>
      </c>
      <c r="K3299" t="n">
        <v>3849.68</v>
      </c>
      <c r="L3299" t="s">
        <v>77</v>
      </c>
      <c r="M3299" t="s"/>
      <c r="N3299" t="s">
        <v>4466</v>
      </c>
      <c r="O3299" t="s">
        <v>79</v>
      </c>
      <c r="P3299" t="s">
        <v>4458</v>
      </c>
      <c r="Q3299" t="s"/>
      <c r="R3299" t="s">
        <v>80</v>
      </c>
      <c r="S3299" t="s">
        <v>4474</v>
      </c>
      <c r="T3299" t="s">
        <v>82</v>
      </c>
      <c r="U3299" t="s">
        <v>83</v>
      </c>
      <c r="V3299" t="s">
        <v>84</v>
      </c>
      <c r="W3299" t="s">
        <v>85</v>
      </c>
      <c r="X3299" t="s"/>
      <c r="Y3299" t="s">
        <v>86</v>
      </c>
      <c r="Z3299">
        <f>HYPERLINK("https://hotelmonitor-cachepage.eclerx.com/savepage/tk_15442501672366273_sr_2150.html","info")</f>
        <v/>
      </c>
      <c r="AA3299" t="n">
        <v>84619</v>
      </c>
      <c r="AB3299" t="s"/>
      <c r="AC3299" t="s"/>
      <c r="AD3299" t="s">
        <v>87</v>
      </c>
      <c r="AE3299" t="s"/>
      <c r="AF3299" t="s"/>
      <c r="AG3299" t="s"/>
      <c r="AH3299" t="s"/>
      <c r="AI3299" t="s"/>
      <c r="AJ3299" t="s"/>
      <c r="AK3299" t="s">
        <v>88</v>
      </c>
      <c r="AL3299" t="s"/>
      <c r="AM3299" t="s"/>
      <c r="AN3299" t="s">
        <v>89</v>
      </c>
      <c r="AO3299" t="s">
        <v>4475</v>
      </c>
      <c r="AP3299" t="n">
        <v>153</v>
      </c>
      <c r="AQ3299" t="s">
        <v>91</v>
      </c>
      <c r="AR3299" t="s">
        <v>261</v>
      </c>
      <c r="AS3299" t="s"/>
      <c r="AT3299" t="s">
        <v>93</v>
      </c>
      <c r="AU3299" t="s"/>
      <c r="AV3299" t="s"/>
      <c r="AW3299" t="s"/>
      <c r="AX3299" t="s"/>
      <c r="AY3299" t="n">
        <v>754645</v>
      </c>
      <c r="AZ3299" t="s"/>
      <c r="BA3299" t="s"/>
      <c r="BB3299" t="n">
        <v>48383</v>
      </c>
      <c r="BC3299" t="n">
        <v>98.81855555999999</v>
      </c>
      <c r="BD3299" t="n">
        <v>8.034966667000001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95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4457</v>
      </c>
      <c r="F3300" t="n">
        <v>545216</v>
      </c>
      <c r="G3300" t="s">
        <v>74</v>
      </c>
      <c r="H3300" t="s">
        <v>75</v>
      </c>
      <c r="I3300" t="s"/>
      <c r="J3300" t="s">
        <v>76</v>
      </c>
      <c r="K3300" t="n">
        <v>3870</v>
      </c>
      <c r="L3300" t="s">
        <v>77</v>
      </c>
      <c r="M3300" t="s"/>
      <c r="N3300" t="s">
        <v>444</v>
      </c>
      <c r="O3300" t="s">
        <v>79</v>
      </c>
      <c r="P3300" t="s">
        <v>4458</v>
      </c>
      <c r="Q3300" t="s"/>
      <c r="R3300" t="s">
        <v>80</v>
      </c>
      <c r="S3300" t="s">
        <v>4476</v>
      </c>
      <c r="T3300" t="s">
        <v>82</v>
      </c>
      <c r="U3300" t="s">
        <v>83</v>
      </c>
      <c r="V3300" t="s">
        <v>84</v>
      </c>
      <c r="W3300" t="s">
        <v>105</v>
      </c>
      <c r="X3300" t="s"/>
      <c r="Y3300" t="s">
        <v>86</v>
      </c>
      <c r="Z3300">
        <f>HYPERLINK("https://hotelmonitor-cachepage.eclerx.com/savepage/tk_15442501672366273_sr_2150.html","info")</f>
        <v/>
      </c>
      <c r="AA3300" t="n">
        <v>84619</v>
      </c>
      <c r="AB3300" t="s"/>
      <c r="AC3300" t="s"/>
      <c r="AD3300" t="s">
        <v>87</v>
      </c>
      <c r="AE3300" t="s"/>
      <c r="AF3300" t="s"/>
      <c r="AG3300" t="s"/>
      <c r="AH3300" t="s"/>
      <c r="AI3300" t="s"/>
      <c r="AJ3300" t="s"/>
      <c r="AK3300" t="s">
        <v>88</v>
      </c>
      <c r="AL3300" t="s"/>
      <c r="AM3300" t="s"/>
      <c r="AN3300" t="s">
        <v>89</v>
      </c>
      <c r="AO3300" t="s">
        <v>287</v>
      </c>
      <c r="AP3300" t="n">
        <v>153</v>
      </c>
      <c r="AQ3300" t="s">
        <v>91</v>
      </c>
      <c r="AR3300" t="s">
        <v>92</v>
      </c>
      <c r="AS3300" t="s"/>
      <c r="AT3300" t="s">
        <v>93</v>
      </c>
      <c r="AU3300" t="s"/>
      <c r="AV3300" t="s"/>
      <c r="AW3300" t="s"/>
      <c r="AX3300" t="s"/>
      <c r="AY3300" t="n">
        <v>754645</v>
      </c>
      <c r="AZ3300" t="s"/>
      <c r="BA3300" t="s"/>
      <c r="BB3300" t="n">
        <v>48383</v>
      </c>
      <c r="BC3300" t="n">
        <v>98.81855555999999</v>
      </c>
      <c r="BD3300" t="n">
        <v>8.034966667000001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95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4457</v>
      </c>
      <c r="F3301" t="n">
        <v>545216</v>
      </c>
      <c r="G3301" t="s">
        <v>74</v>
      </c>
      <c r="H3301" t="s">
        <v>75</v>
      </c>
      <c r="I3301" t="s"/>
      <c r="J3301" t="s">
        <v>76</v>
      </c>
      <c r="K3301" t="n">
        <v>4050</v>
      </c>
      <c r="L3301" t="s">
        <v>77</v>
      </c>
      <c r="M3301" t="s"/>
      <c r="N3301" t="s">
        <v>4466</v>
      </c>
      <c r="O3301" t="s">
        <v>79</v>
      </c>
      <c r="P3301" t="s">
        <v>4458</v>
      </c>
      <c r="Q3301" t="s"/>
      <c r="R3301" t="s">
        <v>80</v>
      </c>
      <c r="S3301" t="s">
        <v>3396</v>
      </c>
      <c r="T3301" t="s">
        <v>82</v>
      </c>
      <c r="U3301" t="s">
        <v>83</v>
      </c>
      <c r="V3301" t="s">
        <v>84</v>
      </c>
      <c r="W3301" t="s">
        <v>85</v>
      </c>
      <c r="X3301" t="s"/>
      <c r="Y3301" t="s">
        <v>86</v>
      </c>
      <c r="Z3301">
        <f>HYPERLINK("https://hotelmonitor-cachepage.eclerx.com/savepage/tk_15442501672366273_sr_2150.html","info")</f>
        <v/>
      </c>
      <c r="AA3301" t="n">
        <v>84619</v>
      </c>
      <c r="AB3301" t="s"/>
      <c r="AC3301" t="s"/>
      <c r="AD3301" t="s">
        <v>87</v>
      </c>
      <c r="AE3301" t="s"/>
      <c r="AF3301" t="s"/>
      <c r="AG3301" t="s"/>
      <c r="AH3301" t="s"/>
      <c r="AI3301" t="s"/>
      <c r="AJ3301" t="s"/>
      <c r="AK3301" t="s">
        <v>88</v>
      </c>
      <c r="AL3301" t="s"/>
      <c r="AM3301" t="s"/>
      <c r="AN3301" t="s">
        <v>89</v>
      </c>
      <c r="AO3301" t="s">
        <v>255</v>
      </c>
      <c r="AP3301" t="n">
        <v>153</v>
      </c>
      <c r="AQ3301" t="s">
        <v>91</v>
      </c>
      <c r="AR3301" t="s">
        <v>92</v>
      </c>
      <c r="AS3301" t="s"/>
      <c r="AT3301" t="s">
        <v>93</v>
      </c>
      <c r="AU3301" t="s"/>
      <c r="AV3301" t="s"/>
      <c r="AW3301" t="s"/>
      <c r="AX3301" t="s"/>
      <c r="AY3301" t="n">
        <v>754645</v>
      </c>
      <c r="AZ3301" t="s"/>
      <c r="BA3301" t="s"/>
      <c r="BB3301" t="n">
        <v>48383</v>
      </c>
      <c r="BC3301" t="n">
        <v>98.81855555999999</v>
      </c>
      <c r="BD3301" t="n">
        <v>8.034966667000001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95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4457</v>
      </c>
      <c r="F3302" t="n">
        <v>545216</v>
      </c>
      <c r="G3302" t="s">
        <v>74</v>
      </c>
      <c r="H3302" t="s">
        <v>75</v>
      </c>
      <c r="I3302" t="s"/>
      <c r="J3302" t="s">
        <v>76</v>
      </c>
      <c r="K3302" t="n">
        <v>4106.32</v>
      </c>
      <c r="L3302" t="s">
        <v>77</v>
      </c>
      <c r="M3302" t="s"/>
      <c r="N3302" t="s">
        <v>4466</v>
      </c>
      <c r="O3302" t="s">
        <v>79</v>
      </c>
      <c r="P3302" t="s">
        <v>4458</v>
      </c>
      <c r="Q3302" t="s"/>
      <c r="R3302" t="s">
        <v>80</v>
      </c>
      <c r="S3302" t="s">
        <v>4477</v>
      </c>
      <c r="T3302" t="s">
        <v>82</v>
      </c>
      <c r="U3302" t="s">
        <v>83</v>
      </c>
      <c r="V3302" t="s">
        <v>84</v>
      </c>
      <c r="W3302" t="s">
        <v>105</v>
      </c>
      <c r="X3302" t="s"/>
      <c r="Y3302" t="s">
        <v>86</v>
      </c>
      <c r="Z3302">
        <f>HYPERLINK("https://hotelmonitor-cachepage.eclerx.com/savepage/tk_15442501672366273_sr_2150.html","info")</f>
        <v/>
      </c>
      <c r="AA3302" t="n">
        <v>84619</v>
      </c>
      <c r="AB3302" t="s"/>
      <c r="AC3302" t="s"/>
      <c r="AD3302" t="s">
        <v>87</v>
      </c>
      <c r="AE3302" t="s"/>
      <c r="AF3302" t="s"/>
      <c r="AG3302" t="s"/>
      <c r="AH3302" t="s"/>
      <c r="AI3302" t="s"/>
      <c r="AJ3302" t="s"/>
      <c r="AK3302" t="s">
        <v>88</v>
      </c>
      <c r="AL3302" t="s"/>
      <c r="AM3302" t="s"/>
      <c r="AN3302" t="s">
        <v>89</v>
      </c>
      <c r="AO3302" t="s">
        <v>4478</v>
      </c>
      <c r="AP3302" t="n">
        <v>153</v>
      </c>
      <c r="AQ3302" t="s">
        <v>91</v>
      </c>
      <c r="AR3302" t="s">
        <v>71</v>
      </c>
      <c r="AS3302" t="s"/>
      <c r="AT3302" t="s">
        <v>93</v>
      </c>
      <c r="AU3302" t="s"/>
      <c r="AV3302" t="s"/>
      <c r="AW3302" t="s"/>
      <c r="AX3302" t="s"/>
      <c r="AY3302" t="n">
        <v>754645</v>
      </c>
      <c r="AZ3302" t="s"/>
      <c r="BA3302" t="s"/>
      <c r="BB3302" t="n">
        <v>48383</v>
      </c>
      <c r="BC3302" t="n">
        <v>98.81855555999999</v>
      </c>
      <c r="BD3302" t="n">
        <v>8.034966667000001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95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4457</v>
      </c>
      <c r="F3303" t="n">
        <v>545216</v>
      </c>
      <c r="G3303" t="s">
        <v>74</v>
      </c>
      <c r="H3303" t="s">
        <v>75</v>
      </c>
      <c r="I3303" t="s"/>
      <c r="J3303" t="s">
        <v>76</v>
      </c>
      <c r="K3303" t="n">
        <v>4106.32</v>
      </c>
      <c r="L3303" t="s">
        <v>77</v>
      </c>
      <c r="M3303" t="s"/>
      <c r="N3303" t="s">
        <v>4466</v>
      </c>
      <c r="O3303" t="s">
        <v>79</v>
      </c>
      <c r="P3303" t="s">
        <v>4458</v>
      </c>
      <c r="Q3303" t="s"/>
      <c r="R3303" t="s">
        <v>80</v>
      </c>
      <c r="S3303" t="s">
        <v>4477</v>
      </c>
      <c r="T3303" t="s">
        <v>82</v>
      </c>
      <c r="U3303" t="s">
        <v>83</v>
      </c>
      <c r="V3303" t="s">
        <v>84</v>
      </c>
      <c r="W3303" t="s">
        <v>105</v>
      </c>
      <c r="X3303" t="s"/>
      <c r="Y3303" t="s">
        <v>86</v>
      </c>
      <c r="Z3303">
        <f>HYPERLINK("https://hotelmonitor-cachepage.eclerx.com/savepage/tk_15442501672366273_sr_2150.html","info")</f>
        <v/>
      </c>
      <c r="AA3303" t="n">
        <v>84619</v>
      </c>
      <c r="AB3303" t="s"/>
      <c r="AC3303" t="s"/>
      <c r="AD3303" t="s">
        <v>87</v>
      </c>
      <c r="AE3303" t="s"/>
      <c r="AF3303" t="s"/>
      <c r="AG3303" t="s"/>
      <c r="AH3303" t="s"/>
      <c r="AI3303" t="s"/>
      <c r="AJ3303" t="s"/>
      <c r="AK3303" t="s">
        <v>88</v>
      </c>
      <c r="AL3303" t="s"/>
      <c r="AM3303" t="s"/>
      <c r="AN3303" t="s">
        <v>89</v>
      </c>
      <c r="AO3303" t="s">
        <v>4478</v>
      </c>
      <c r="AP3303" t="n">
        <v>153</v>
      </c>
      <c r="AQ3303" t="s">
        <v>91</v>
      </c>
      <c r="AR3303" t="s">
        <v>71</v>
      </c>
      <c r="AS3303" t="s"/>
      <c r="AT3303" t="s">
        <v>93</v>
      </c>
      <c r="AU3303" t="s"/>
      <c r="AV3303" t="s"/>
      <c r="AW3303" t="s"/>
      <c r="AX3303" t="s"/>
      <c r="AY3303" t="n">
        <v>754645</v>
      </c>
      <c r="AZ3303" t="s"/>
      <c r="BA3303" t="s"/>
      <c r="BB3303" t="n">
        <v>48383</v>
      </c>
      <c r="BC3303" t="n">
        <v>98.81855555999999</v>
      </c>
      <c r="BD3303" t="n">
        <v>8.034966667000001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95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4457</v>
      </c>
      <c r="F3304" t="n">
        <v>545216</v>
      </c>
      <c r="G3304" t="s">
        <v>74</v>
      </c>
      <c r="H3304" t="s">
        <v>75</v>
      </c>
      <c r="I3304" t="s"/>
      <c r="J3304" t="s">
        <v>76</v>
      </c>
      <c r="K3304" t="n">
        <v>4106.32</v>
      </c>
      <c r="L3304" t="s">
        <v>77</v>
      </c>
      <c r="M3304" t="s"/>
      <c r="N3304" t="s">
        <v>4466</v>
      </c>
      <c r="O3304" t="s">
        <v>79</v>
      </c>
      <c r="P3304" t="s">
        <v>4458</v>
      </c>
      <c r="Q3304" t="s"/>
      <c r="R3304" t="s">
        <v>80</v>
      </c>
      <c r="S3304" t="s">
        <v>4477</v>
      </c>
      <c r="T3304" t="s">
        <v>82</v>
      </c>
      <c r="U3304" t="s">
        <v>83</v>
      </c>
      <c r="V3304" t="s">
        <v>84</v>
      </c>
      <c r="W3304" t="s">
        <v>105</v>
      </c>
      <c r="X3304" t="s"/>
      <c r="Y3304" t="s">
        <v>86</v>
      </c>
      <c r="Z3304">
        <f>HYPERLINK("https://hotelmonitor-cachepage.eclerx.com/savepage/tk_15442501672366273_sr_2150.html","info")</f>
        <v/>
      </c>
      <c r="AA3304" t="n">
        <v>84619</v>
      </c>
      <c r="AB3304" t="s"/>
      <c r="AC3304" t="s"/>
      <c r="AD3304" t="s">
        <v>87</v>
      </c>
      <c r="AE3304" t="s"/>
      <c r="AF3304" t="s"/>
      <c r="AG3304" t="s"/>
      <c r="AH3304" t="s"/>
      <c r="AI3304" t="s"/>
      <c r="AJ3304" t="s"/>
      <c r="AK3304" t="s">
        <v>88</v>
      </c>
      <c r="AL3304" t="s"/>
      <c r="AM3304" t="s"/>
      <c r="AN3304" t="s">
        <v>89</v>
      </c>
      <c r="AO3304" t="s">
        <v>4478</v>
      </c>
      <c r="AP3304" t="n">
        <v>153</v>
      </c>
      <c r="AQ3304" t="s">
        <v>91</v>
      </c>
      <c r="AR3304" t="s">
        <v>261</v>
      </c>
      <c r="AS3304" t="s"/>
      <c r="AT3304" t="s">
        <v>93</v>
      </c>
      <c r="AU3304" t="s"/>
      <c r="AV3304" t="s"/>
      <c r="AW3304" t="s"/>
      <c r="AX3304" t="s"/>
      <c r="AY3304" t="n">
        <v>754645</v>
      </c>
      <c r="AZ3304" t="s"/>
      <c r="BA3304" t="s"/>
      <c r="BB3304" t="n">
        <v>48383</v>
      </c>
      <c r="BC3304" t="n">
        <v>98.81855555999999</v>
      </c>
      <c r="BD3304" t="n">
        <v>8.034966667000001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95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4457</v>
      </c>
      <c r="F3305" t="n">
        <v>545216</v>
      </c>
      <c r="G3305" t="s">
        <v>74</v>
      </c>
      <c r="H3305" t="s">
        <v>75</v>
      </c>
      <c r="I3305" t="s"/>
      <c r="J3305" t="s">
        <v>76</v>
      </c>
      <c r="K3305" t="n">
        <v>4106.32</v>
      </c>
      <c r="L3305" t="s">
        <v>77</v>
      </c>
      <c r="M3305" t="s"/>
      <c r="N3305" t="s">
        <v>4466</v>
      </c>
      <c r="O3305" t="s">
        <v>79</v>
      </c>
      <c r="P3305" t="s">
        <v>4458</v>
      </c>
      <c r="Q3305" t="s"/>
      <c r="R3305" t="s">
        <v>80</v>
      </c>
      <c r="S3305" t="s">
        <v>4477</v>
      </c>
      <c r="T3305" t="s">
        <v>82</v>
      </c>
      <c r="U3305" t="s">
        <v>83</v>
      </c>
      <c r="V3305" t="s">
        <v>84</v>
      </c>
      <c r="W3305" t="s">
        <v>105</v>
      </c>
      <c r="X3305" t="s"/>
      <c r="Y3305" t="s">
        <v>86</v>
      </c>
      <c r="Z3305">
        <f>HYPERLINK("https://hotelmonitor-cachepage.eclerx.com/savepage/tk_15442501672366273_sr_2150.html","info")</f>
        <v/>
      </c>
      <c r="AA3305" t="n">
        <v>84619</v>
      </c>
      <c r="AB3305" t="s"/>
      <c r="AC3305" t="s"/>
      <c r="AD3305" t="s">
        <v>87</v>
      </c>
      <c r="AE3305" t="s"/>
      <c r="AF3305" t="s"/>
      <c r="AG3305" t="s"/>
      <c r="AH3305" t="s"/>
      <c r="AI3305" t="s"/>
      <c r="AJ3305" t="s"/>
      <c r="AK3305" t="s">
        <v>88</v>
      </c>
      <c r="AL3305" t="s"/>
      <c r="AM3305" t="s"/>
      <c r="AN3305" t="s">
        <v>89</v>
      </c>
      <c r="AO3305" t="s">
        <v>4478</v>
      </c>
      <c r="AP3305" t="n">
        <v>153</v>
      </c>
      <c r="AQ3305" t="s">
        <v>91</v>
      </c>
      <c r="AR3305" t="s">
        <v>261</v>
      </c>
      <c r="AS3305" t="s"/>
      <c r="AT3305" t="s">
        <v>93</v>
      </c>
      <c r="AU3305" t="s"/>
      <c r="AV3305" t="s"/>
      <c r="AW3305" t="s"/>
      <c r="AX3305" t="s"/>
      <c r="AY3305" t="n">
        <v>754645</v>
      </c>
      <c r="AZ3305" t="s"/>
      <c r="BA3305" t="s"/>
      <c r="BB3305" t="n">
        <v>48383</v>
      </c>
      <c r="BC3305" t="n">
        <v>98.81855555999999</v>
      </c>
      <c r="BD3305" t="n">
        <v>8.034966667000001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95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4457</v>
      </c>
      <c r="F3306" t="n">
        <v>545216</v>
      </c>
      <c r="G3306" t="s">
        <v>74</v>
      </c>
      <c r="H3306" t="s">
        <v>75</v>
      </c>
      <c r="I3306" t="s"/>
      <c r="J3306" t="s">
        <v>76</v>
      </c>
      <c r="K3306" t="n">
        <v>4320</v>
      </c>
      <c r="L3306" t="s">
        <v>77</v>
      </c>
      <c r="M3306" t="s"/>
      <c r="N3306" t="s">
        <v>4466</v>
      </c>
      <c r="O3306" t="s">
        <v>79</v>
      </c>
      <c r="P3306" t="s">
        <v>4458</v>
      </c>
      <c r="Q3306" t="s"/>
      <c r="R3306" t="s">
        <v>80</v>
      </c>
      <c r="S3306" t="s">
        <v>4479</v>
      </c>
      <c r="T3306" t="s">
        <v>82</v>
      </c>
      <c r="U3306" t="s">
        <v>83</v>
      </c>
      <c r="V3306" t="s">
        <v>84</v>
      </c>
      <c r="W3306" t="s">
        <v>105</v>
      </c>
      <c r="X3306" t="s"/>
      <c r="Y3306" t="s">
        <v>86</v>
      </c>
      <c r="Z3306">
        <f>HYPERLINK("https://hotelmonitor-cachepage.eclerx.com/savepage/tk_15442501672366273_sr_2150.html","info")</f>
        <v/>
      </c>
      <c r="AA3306" t="n">
        <v>84619</v>
      </c>
      <c r="AB3306" t="s"/>
      <c r="AC3306" t="s"/>
      <c r="AD3306" t="s">
        <v>87</v>
      </c>
      <c r="AE3306" t="s"/>
      <c r="AF3306" t="s"/>
      <c r="AG3306" t="s"/>
      <c r="AH3306" t="s"/>
      <c r="AI3306" t="s"/>
      <c r="AJ3306" t="s"/>
      <c r="AK3306" t="s">
        <v>88</v>
      </c>
      <c r="AL3306" t="s"/>
      <c r="AM3306" t="s"/>
      <c r="AN3306" t="s">
        <v>89</v>
      </c>
      <c r="AO3306" t="s">
        <v>90</v>
      </c>
      <c r="AP3306" t="n">
        <v>153</v>
      </c>
      <c r="AQ3306" t="s">
        <v>91</v>
      </c>
      <c r="AR3306" t="s">
        <v>92</v>
      </c>
      <c r="AS3306" t="s"/>
      <c r="AT3306" t="s">
        <v>93</v>
      </c>
      <c r="AU3306" t="s"/>
      <c r="AV3306" t="s"/>
      <c r="AW3306" t="s"/>
      <c r="AX3306" t="s"/>
      <c r="AY3306" t="n">
        <v>754645</v>
      </c>
      <c r="AZ3306" t="s"/>
      <c r="BA3306" t="s"/>
      <c r="BB3306" t="n">
        <v>48383</v>
      </c>
      <c r="BC3306" t="n">
        <v>98.81855555999999</v>
      </c>
      <c r="BD3306" t="n">
        <v>8.034966667000001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95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4480</v>
      </c>
      <c r="F3307" t="n">
        <v>-1</v>
      </c>
      <c r="G3307" t="s">
        <v>74</v>
      </c>
      <c r="H3307" t="s">
        <v>75</v>
      </c>
      <c r="I3307" t="s"/>
      <c r="J3307" t="s">
        <v>76</v>
      </c>
      <c r="K3307" t="n">
        <v>1352.56</v>
      </c>
      <c r="L3307" t="s">
        <v>77</v>
      </c>
      <c r="M3307" t="s"/>
      <c r="N3307" t="s">
        <v>103</v>
      </c>
      <c r="O3307" t="s">
        <v>79</v>
      </c>
      <c r="P3307" t="s">
        <v>4480</v>
      </c>
      <c r="Q3307" t="s"/>
      <c r="R3307" t="s">
        <v>115</v>
      </c>
      <c r="S3307" t="s">
        <v>4481</v>
      </c>
      <c r="T3307" t="s">
        <v>82</v>
      </c>
      <c r="U3307" t="s">
        <v>83</v>
      </c>
      <c r="V3307" t="s">
        <v>84</v>
      </c>
      <c r="W3307" t="s">
        <v>85</v>
      </c>
      <c r="X3307" t="s"/>
      <c r="Y3307" t="s">
        <v>86</v>
      </c>
      <c r="Z3307">
        <f>HYPERLINK("https://hotelmonitor-cachepage.eclerx.com/savepage/tk_15442502203029335_sr_2150.html","info")</f>
        <v/>
      </c>
      <c r="AA3307" t="n">
        <v>-6713404</v>
      </c>
      <c r="AB3307" t="s"/>
      <c r="AC3307" t="s"/>
      <c r="AD3307" t="s">
        <v>87</v>
      </c>
      <c r="AE3307" t="s"/>
      <c r="AF3307" t="s"/>
      <c r="AG3307" t="s"/>
      <c r="AH3307" t="s"/>
      <c r="AI3307" t="s"/>
      <c r="AJ3307" t="s"/>
      <c r="AK3307" t="s">
        <v>88</v>
      </c>
      <c r="AL3307" t="s"/>
      <c r="AM3307" t="s"/>
      <c r="AN3307" t="s">
        <v>89</v>
      </c>
      <c r="AO3307" t="s">
        <v>592</v>
      </c>
      <c r="AP3307" t="n">
        <v>176</v>
      </c>
      <c r="AQ3307" t="s">
        <v>91</v>
      </c>
      <c r="AR3307" t="s">
        <v>71</v>
      </c>
      <c r="AS3307" t="s"/>
      <c r="AT3307" t="s">
        <v>93</v>
      </c>
      <c r="AU3307" t="s"/>
      <c r="AV3307" t="s"/>
      <c r="AW3307" t="s"/>
      <c r="AX3307" t="s"/>
      <c r="AY3307" t="n">
        <v>6713404</v>
      </c>
      <c r="AZ3307" t="s">
        <v>4482</v>
      </c>
      <c r="BA3307" t="s"/>
      <c r="BB3307" t="n">
        <v>3590313</v>
      </c>
      <c r="BC3307" t="n">
        <v>98.8347029685974</v>
      </c>
      <c r="BD3307" t="n">
        <v>8.038944740293511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95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4480</v>
      </c>
      <c r="F3308" t="n">
        <v>-1</v>
      </c>
      <c r="G3308" t="s">
        <v>74</v>
      </c>
      <c r="H3308" t="s">
        <v>75</v>
      </c>
      <c r="I3308" t="s"/>
      <c r="J3308" t="s">
        <v>76</v>
      </c>
      <c r="K3308" t="n">
        <v>1444.35</v>
      </c>
      <c r="L3308" t="s">
        <v>77</v>
      </c>
      <c r="M3308" t="s"/>
      <c r="N3308" t="s">
        <v>103</v>
      </c>
      <c r="O3308" t="s">
        <v>79</v>
      </c>
      <c r="P3308" t="s">
        <v>4480</v>
      </c>
      <c r="Q3308" t="s"/>
      <c r="R3308" t="s">
        <v>115</v>
      </c>
      <c r="S3308" t="s">
        <v>2407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>
        <f>HYPERLINK("https://hotelmonitor-cachepage.eclerx.com/savepage/tk_15442502203029335_sr_2150.html","info")</f>
        <v/>
      </c>
      <c r="AA3308" t="n">
        <v>-6713404</v>
      </c>
      <c r="AB3308" t="s"/>
      <c r="AC3308" t="s"/>
      <c r="AD3308" t="s">
        <v>87</v>
      </c>
      <c r="AE3308" t="s"/>
      <c r="AF3308" t="s"/>
      <c r="AG3308" t="s"/>
      <c r="AH3308" t="s"/>
      <c r="AI3308" t="s"/>
      <c r="AJ3308" t="s"/>
      <c r="AK3308" t="s">
        <v>88</v>
      </c>
      <c r="AL3308" t="s"/>
      <c r="AM3308" t="s"/>
      <c r="AN3308" t="s">
        <v>88</v>
      </c>
      <c r="AO3308" t="s"/>
      <c r="AP3308" t="n">
        <v>176</v>
      </c>
      <c r="AQ3308" t="s">
        <v>91</v>
      </c>
      <c r="AR3308" t="s">
        <v>71</v>
      </c>
      <c r="AS3308" t="s"/>
      <c r="AT3308" t="s">
        <v>93</v>
      </c>
      <c r="AU3308" t="s"/>
      <c r="AV3308" t="s"/>
      <c r="AW3308" t="s"/>
      <c r="AX3308" t="s"/>
      <c r="AY3308" t="n">
        <v>6713404</v>
      </c>
      <c r="AZ3308" t="s">
        <v>4482</v>
      </c>
      <c r="BA3308" t="s"/>
      <c r="BB3308" t="n">
        <v>3590313</v>
      </c>
      <c r="BC3308" t="n">
        <v>98.8347029685974</v>
      </c>
      <c r="BD3308" t="n">
        <v>8.038944740293511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95</v>
      </c>
    </row>
    <row r="3309" spans="1:70">
      <c r="A3309" t="s">
        <v>145</v>
      </c>
      <c r="B3309" t="s">
        <v>71</v>
      </c>
      <c r="C3309" t="s">
        <v>72</v>
      </c>
      <c r="D3309" t="n">
        <v>2</v>
      </c>
      <c r="E3309" t="s">
        <v>4483</v>
      </c>
      <c r="F3309" t="n">
        <v>-1</v>
      </c>
      <c r="G3309" t="s">
        <v>74</v>
      </c>
      <c r="H3309" t="s">
        <v>75</v>
      </c>
      <c r="I3309" t="s"/>
      <c r="J3309" t="s">
        <v>76</v>
      </c>
      <c r="K3309" t="n">
        <v>471.78</v>
      </c>
      <c r="L3309" t="s">
        <v>77</v>
      </c>
      <c r="M3309" t="s"/>
      <c r="N3309" t="s">
        <v>1348</v>
      </c>
      <c r="O3309" t="s">
        <v>79</v>
      </c>
      <c r="P3309" t="s">
        <v>4483</v>
      </c>
      <c r="Q3309" t="s"/>
      <c r="R3309" t="s">
        <v>80</v>
      </c>
      <c r="S3309" t="s">
        <v>4484</v>
      </c>
      <c r="T3309" t="s">
        <v>82</v>
      </c>
      <c r="U3309" t="s">
        <v>83</v>
      </c>
      <c r="V3309" t="s">
        <v>84</v>
      </c>
      <c r="W3309" t="s">
        <v>85</v>
      </c>
      <c r="X3309" t="s"/>
      <c r="Y3309" t="s">
        <v>86</v>
      </c>
      <c r="Z3309">
        <f>HYPERLINK("https://hotelmonitor-cachepage.eclerx.com/savepage/tk_15442514553737497_sr_2150.html","info")</f>
        <v/>
      </c>
      <c r="AA3309" t="n">
        <v>-3791430</v>
      </c>
      <c r="AB3309" t="s"/>
      <c r="AC3309" t="s"/>
      <c r="AD3309" t="s">
        <v>87</v>
      </c>
      <c r="AE3309" t="s"/>
      <c r="AF3309" t="s"/>
      <c r="AG3309" t="s"/>
      <c r="AH3309" t="s"/>
      <c r="AI3309" t="s"/>
      <c r="AJ3309" t="s"/>
      <c r="AK3309" t="s">
        <v>88</v>
      </c>
      <c r="AL3309" t="s"/>
      <c r="AM3309" t="s"/>
      <c r="AN3309" t="s">
        <v>88</v>
      </c>
      <c r="AO3309" t="s"/>
      <c r="AP3309" t="n">
        <v>527</v>
      </c>
      <c r="AQ3309" t="s">
        <v>91</v>
      </c>
      <c r="AR3309" t="s">
        <v>92</v>
      </c>
      <c r="AS3309" t="s"/>
      <c r="AT3309" t="s">
        <v>93</v>
      </c>
      <c r="AU3309" t="s"/>
      <c r="AV3309" t="s"/>
      <c r="AW3309" t="s"/>
      <c r="AX3309" t="s"/>
      <c r="AY3309" t="n">
        <v>3791430</v>
      </c>
      <c r="AZ3309" t="s">
        <v>4485</v>
      </c>
      <c r="BA3309" t="s"/>
      <c r="BB3309" t="n">
        <v>1119111</v>
      </c>
      <c r="BC3309" t="n">
        <v>98.962744</v>
      </c>
      <c r="BD3309" t="n">
        <v>7.8187713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119</v>
      </c>
    </row>
    <row r="3310" spans="1:70">
      <c r="A3310" t="s">
        <v>145</v>
      </c>
      <c r="B3310" t="s">
        <v>71</v>
      </c>
      <c r="C3310" t="s">
        <v>72</v>
      </c>
      <c r="D3310" t="n">
        <v>2</v>
      </c>
      <c r="E3310" t="s">
        <v>4483</v>
      </c>
      <c r="F3310" t="n">
        <v>-1</v>
      </c>
      <c r="G3310" t="s">
        <v>74</v>
      </c>
      <c r="H3310" t="s">
        <v>75</v>
      </c>
      <c r="I3310" t="s"/>
      <c r="J3310" t="s">
        <v>76</v>
      </c>
      <c r="K3310" t="n">
        <v>707.67</v>
      </c>
      <c r="L3310" t="s">
        <v>77</v>
      </c>
      <c r="M3310" t="s"/>
      <c r="N3310" t="s">
        <v>4466</v>
      </c>
      <c r="O3310" t="s">
        <v>79</v>
      </c>
      <c r="P3310" t="s">
        <v>4483</v>
      </c>
      <c r="Q3310" t="s"/>
      <c r="R3310" t="s">
        <v>80</v>
      </c>
      <c r="S3310" t="s">
        <v>4486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>
        <f>HYPERLINK("https://hotelmonitor-cachepage.eclerx.com/savepage/tk_15442514553737497_sr_2150.html","info")</f>
        <v/>
      </c>
      <c r="AA3310" t="n">
        <v>-3791430</v>
      </c>
      <c r="AB3310" t="s"/>
      <c r="AC3310" t="s"/>
      <c r="AD3310" t="s">
        <v>87</v>
      </c>
      <c r="AE3310" t="s"/>
      <c r="AF3310" t="s"/>
      <c r="AG3310" t="s"/>
      <c r="AH3310" t="s"/>
      <c r="AI3310" t="s"/>
      <c r="AJ3310" t="s"/>
      <c r="AK3310" t="s">
        <v>88</v>
      </c>
      <c r="AL3310" t="s"/>
      <c r="AM3310" t="s"/>
      <c r="AN3310" t="s">
        <v>88</v>
      </c>
      <c r="AO3310" t="s"/>
      <c r="AP3310" t="n">
        <v>527</v>
      </c>
      <c r="AQ3310" t="s">
        <v>91</v>
      </c>
      <c r="AR3310" t="s">
        <v>92</v>
      </c>
      <c r="AS3310" t="s"/>
      <c r="AT3310" t="s">
        <v>93</v>
      </c>
      <c r="AU3310" t="s"/>
      <c r="AV3310" t="s"/>
      <c r="AW3310" t="s"/>
      <c r="AX3310" t="s"/>
      <c r="AY3310" t="n">
        <v>3791430</v>
      </c>
      <c r="AZ3310" t="s">
        <v>4485</v>
      </c>
      <c r="BA3310" t="s"/>
      <c r="BB3310" t="n">
        <v>1119111</v>
      </c>
      <c r="BC3310" t="n">
        <v>98.962744</v>
      </c>
      <c r="BD3310" t="n">
        <v>7.8187713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119</v>
      </c>
    </row>
    <row r="3311" spans="1:70">
      <c r="A3311" t="s">
        <v>145</v>
      </c>
      <c r="B3311" t="s">
        <v>71</v>
      </c>
      <c r="C3311" t="s">
        <v>72</v>
      </c>
      <c r="D3311" t="n">
        <v>2</v>
      </c>
      <c r="E3311" t="s">
        <v>4483</v>
      </c>
      <c r="F3311" t="n">
        <v>-1</v>
      </c>
      <c r="G3311" t="s">
        <v>74</v>
      </c>
      <c r="H3311" t="s">
        <v>75</v>
      </c>
      <c r="I3311" t="s"/>
      <c r="J3311" t="s">
        <v>76</v>
      </c>
      <c r="K3311" t="n">
        <v>825.61</v>
      </c>
      <c r="L3311" t="s">
        <v>77</v>
      </c>
      <c r="M3311" t="s"/>
      <c r="N3311" t="s">
        <v>4466</v>
      </c>
      <c r="O3311" t="s">
        <v>79</v>
      </c>
      <c r="P3311" t="s">
        <v>4483</v>
      </c>
      <c r="Q3311" t="s"/>
      <c r="R3311" t="s">
        <v>80</v>
      </c>
      <c r="S3311" t="s">
        <v>4487</v>
      </c>
      <c r="T3311" t="s">
        <v>82</v>
      </c>
      <c r="U3311" t="s">
        <v>83</v>
      </c>
      <c r="V3311" t="s">
        <v>84</v>
      </c>
      <c r="W3311" t="s">
        <v>105</v>
      </c>
      <c r="X3311" t="s"/>
      <c r="Y3311" t="s">
        <v>86</v>
      </c>
      <c r="Z3311">
        <f>HYPERLINK("https://hotelmonitor-cachepage.eclerx.com/savepage/tk_15442514553737497_sr_2150.html","info")</f>
        <v/>
      </c>
      <c r="AA3311" t="n">
        <v>-3791430</v>
      </c>
      <c r="AB3311" t="s"/>
      <c r="AC3311" t="s"/>
      <c r="AD3311" t="s">
        <v>87</v>
      </c>
      <c r="AE3311" t="s"/>
      <c r="AF3311" t="s"/>
      <c r="AG3311" t="s"/>
      <c r="AH3311" t="s"/>
      <c r="AI3311" t="s"/>
      <c r="AJ3311" t="s"/>
      <c r="AK3311" t="s">
        <v>88</v>
      </c>
      <c r="AL3311" t="s"/>
      <c r="AM3311" t="s"/>
      <c r="AN3311" t="s">
        <v>88</v>
      </c>
      <c r="AO3311" t="s"/>
      <c r="AP3311" t="n">
        <v>527</v>
      </c>
      <c r="AQ3311" t="s">
        <v>91</v>
      </c>
      <c r="AR3311" t="s">
        <v>92</v>
      </c>
      <c r="AS3311" t="s"/>
      <c r="AT3311" t="s">
        <v>93</v>
      </c>
      <c r="AU3311" t="s"/>
      <c r="AV3311" t="s"/>
      <c r="AW3311" t="s"/>
      <c r="AX3311" t="s"/>
      <c r="AY3311" t="n">
        <v>3791430</v>
      </c>
      <c r="AZ3311" t="s">
        <v>4485</v>
      </c>
      <c r="BA3311" t="s"/>
      <c r="BB3311" t="n">
        <v>1119111</v>
      </c>
      <c r="BC3311" t="n">
        <v>98.962744</v>
      </c>
      <c r="BD3311" t="n">
        <v>7.8187713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119</v>
      </c>
    </row>
    <row r="3312" spans="1:70">
      <c r="A3312" t="s">
        <v>145</v>
      </c>
      <c r="B3312" t="s">
        <v>71</v>
      </c>
      <c r="C3312" t="s">
        <v>72</v>
      </c>
      <c r="D3312" t="n">
        <v>2</v>
      </c>
      <c r="E3312" t="s">
        <v>4483</v>
      </c>
      <c r="F3312" t="n">
        <v>-1</v>
      </c>
      <c r="G3312" t="s">
        <v>74</v>
      </c>
      <c r="H3312" t="s">
        <v>75</v>
      </c>
      <c r="I3312" t="s"/>
      <c r="J3312" t="s">
        <v>76</v>
      </c>
      <c r="K3312" t="n">
        <v>884.59</v>
      </c>
      <c r="L3312" t="s">
        <v>77</v>
      </c>
      <c r="M3312" t="s"/>
      <c r="N3312" t="s">
        <v>1189</v>
      </c>
      <c r="O3312" t="s">
        <v>79</v>
      </c>
      <c r="P3312" t="s">
        <v>4483</v>
      </c>
      <c r="Q3312" t="s"/>
      <c r="R3312" t="s">
        <v>80</v>
      </c>
      <c r="S3312" t="s">
        <v>3100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>
        <f>HYPERLINK("https://hotelmonitor-cachepage.eclerx.com/savepage/tk_15442514553737497_sr_2150.html","info")</f>
        <v/>
      </c>
      <c r="AA3312" t="n">
        <v>-3791430</v>
      </c>
      <c r="AB3312" t="s"/>
      <c r="AC3312" t="s"/>
      <c r="AD3312" t="s">
        <v>87</v>
      </c>
      <c r="AE3312" t="s"/>
      <c r="AF3312" t="s"/>
      <c r="AG3312" t="s"/>
      <c r="AH3312" t="s"/>
      <c r="AI3312" t="s"/>
      <c r="AJ3312" t="s"/>
      <c r="AK3312" t="s">
        <v>88</v>
      </c>
      <c r="AL3312" t="s"/>
      <c r="AM3312" t="s"/>
      <c r="AN3312" t="s">
        <v>88</v>
      </c>
      <c r="AO3312" t="s"/>
      <c r="AP3312" t="n">
        <v>527</v>
      </c>
      <c r="AQ3312" t="s">
        <v>91</v>
      </c>
      <c r="AR3312" t="s">
        <v>92</v>
      </c>
      <c r="AS3312" t="s"/>
      <c r="AT3312" t="s">
        <v>93</v>
      </c>
      <c r="AU3312" t="s"/>
      <c r="AV3312" t="s"/>
      <c r="AW3312" t="s"/>
      <c r="AX3312" t="s"/>
      <c r="AY3312" t="n">
        <v>3791430</v>
      </c>
      <c r="AZ3312" t="s">
        <v>4485</v>
      </c>
      <c r="BA3312" t="s"/>
      <c r="BB3312" t="n">
        <v>1119111</v>
      </c>
      <c r="BC3312" t="n">
        <v>98.962744</v>
      </c>
      <c r="BD3312" t="n">
        <v>7.8187713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119</v>
      </c>
    </row>
    <row r="3313" spans="1:70">
      <c r="A3313" t="s">
        <v>145</v>
      </c>
      <c r="B3313" t="s">
        <v>71</v>
      </c>
      <c r="C3313" t="s">
        <v>72</v>
      </c>
      <c r="D3313" t="n">
        <v>2</v>
      </c>
      <c r="E3313" t="s">
        <v>4483</v>
      </c>
      <c r="F3313" t="n">
        <v>-1</v>
      </c>
      <c r="G3313" t="s">
        <v>74</v>
      </c>
      <c r="H3313" t="s">
        <v>75</v>
      </c>
      <c r="I3313" t="s"/>
      <c r="J3313" t="s">
        <v>76</v>
      </c>
      <c r="K3313" t="n">
        <v>1002.53</v>
      </c>
      <c r="L3313" t="s">
        <v>77</v>
      </c>
      <c r="M3313" t="s"/>
      <c r="N3313" t="s">
        <v>1189</v>
      </c>
      <c r="O3313" t="s">
        <v>79</v>
      </c>
      <c r="P3313" t="s">
        <v>4483</v>
      </c>
      <c r="Q3313" t="s"/>
      <c r="R3313" t="s">
        <v>80</v>
      </c>
      <c r="S3313" t="s">
        <v>2068</v>
      </c>
      <c r="T3313" t="s">
        <v>82</v>
      </c>
      <c r="U3313" t="s">
        <v>83</v>
      </c>
      <c r="V3313" t="s">
        <v>84</v>
      </c>
      <c r="W3313" t="s">
        <v>105</v>
      </c>
      <c r="X3313" t="s"/>
      <c r="Y3313" t="s">
        <v>86</v>
      </c>
      <c r="Z3313">
        <f>HYPERLINK("https://hotelmonitor-cachepage.eclerx.com/savepage/tk_15442514553737497_sr_2150.html","info")</f>
        <v/>
      </c>
      <c r="AA3313" t="n">
        <v>-3791430</v>
      </c>
      <c r="AB3313" t="s"/>
      <c r="AC3313" t="s"/>
      <c r="AD3313" t="s">
        <v>87</v>
      </c>
      <c r="AE3313" t="s"/>
      <c r="AF3313" t="s"/>
      <c r="AG3313" t="s"/>
      <c r="AH3313" t="s"/>
      <c r="AI3313" t="s"/>
      <c r="AJ3313" t="s"/>
      <c r="AK3313" t="s">
        <v>88</v>
      </c>
      <c r="AL3313" t="s"/>
      <c r="AM3313" t="s"/>
      <c r="AN3313" t="s">
        <v>88</v>
      </c>
      <c r="AO3313" t="s"/>
      <c r="AP3313" t="n">
        <v>527</v>
      </c>
      <c r="AQ3313" t="s">
        <v>91</v>
      </c>
      <c r="AR3313" t="s">
        <v>92</v>
      </c>
      <c r="AS3313" t="s"/>
      <c r="AT3313" t="s">
        <v>93</v>
      </c>
      <c r="AU3313" t="s"/>
      <c r="AV3313" t="s"/>
      <c r="AW3313" t="s"/>
      <c r="AX3313" t="s"/>
      <c r="AY3313" t="n">
        <v>3791430</v>
      </c>
      <c r="AZ3313" t="s">
        <v>4485</v>
      </c>
      <c r="BA3313" t="s"/>
      <c r="BB3313" t="n">
        <v>1119111</v>
      </c>
      <c r="BC3313" t="n">
        <v>98.962744</v>
      </c>
      <c r="BD3313" t="n">
        <v>7.8187713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119</v>
      </c>
    </row>
    <row r="3314" spans="1:70">
      <c r="A3314" t="s">
        <v>145</v>
      </c>
      <c r="B3314" t="s">
        <v>71</v>
      </c>
      <c r="C3314" t="s">
        <v>72</v>
      </c>
      <c r="D3314" t="n">
        <v>2</v>
      </c>
      <c r="E3314" t="s">
        <v>4483</v>
      </c>
      <c r="F3314" t="n">
        <v>-1</v>
      </c>
      <c r="G3314" t="s">
        <v>74</v>
      </c>
      <c r="H3314" t="s">
        <v>75</v>
      </c>
      <c r="I3314" t="s"/>
      <c r="J3314" t="s">
        <v>76</v>
      </c>
      <c r="K3314" t="n">
        <v>1238.41</v>
      </c>
      <c r="L3314" t="s">
        <v>77</v>
      </c>
      <c r="M3314" t="s"/>
      <c r="N3314" t="s">
        <v>568</v>
      </c>
      <c r="O3314" t="s">
        <v>79</v>
      </c>
      <c r="P3314" t="s">
        <v>4483</v>
      </c>
      <c r="Q3314" t="s"/>
      <c r="R3314" t="s">
        <v>80</v>
      </c>
      <c r="S3314" t="s">
        <v>4488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>
        <f>HYPERLINK("https://hotelmonitor-cachepage.eclerx.com/savepage/tk_15442514553737497_sr_2150.html","info")</f>
        <v/>
      </c>
      <c r="AA3314" t="n">
        <v>-3791430</v>
      </c>
      <c r="AB3314" t="s"/>
      <c r="AC3314" t="s"/>
      <c r="AD3314" t="s">
        <v>87</v>
      </c>
      <c r="AE3314" t="s"/>
      <c r="AF3314" t="s"/>
      <c r="AG3314" t="s"/>
      <c r="AH3314" t="s"/>
      <c r="AI3314" t="s"/>
      <c r="AJ3314" t="s"/>
      <c r="AK3314" t="s">
        <v>88</v>
      </c>
      <c r="AL3314" t="s"/>
      <c r="AM3314" t="s"/>
      <c r="AN3314" t="s">
        <v>88</v>
      </c>
      <c r="AO3314" t="s"/>
      <c r="AP3314" t="n">
        <v>527</v>
      </c>
      <c r="AQ3314" t="s">
        <v>91</v>
      </c>
      <c r="AR3314" t="s">
        <v>92</v>
      </c>
      <c r="AS3314" t="s"/>
      <c r="AT3314" t="s">
        <v>93</v>
      </c>
      <c r="AU3314" t="s"/>
      <c r="AV3314" t="s"/>
      <c r="AW3314" t="s"/>
      <c r="AX3314" t="s"/>
      <c r="AY3314" t="n">
        <v>3791430</v>
      </c>
      <c r="AZ3314" t="s">
        <v>4485</v>
      </c>
      <c r="BA3314" t="s"/>
      <c r="BB3314" t="n">
        <v>1119111</v>
      </c>
      <c r="BC3314" t="n">
        <v>98.962744</v>
      </c>
      <c r="BD3314" t="n">
        <v>7.8187713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119</v>
      </c>
    </row>
    <row r="3315" spans="1:70">
      <c r="A3315" t="s">
        <v>145</v>
      </c>
      <c r="B3315" t="s">
        <v>71</v>
      </c>
      <c r="C3315" t="s">
        <v>72</v>
      </c>
      <c r="D3315" t="n">
        <v>2</v>
      </c>
      <c r="E3315" t="s">
        <v>4483</v>
      </c>
      <c r="F3315" t="n">
        <v>-1</v>
      </c>
      <c r="G3315" t="s">
        <v>74</v>
      </c>
      <c r="H3315" t="s">
        <v>75</v>
      </c>
      <c r="I3315" t="s"/>
      <c r="J3315" t="s">
        <v>76</v>
      </c>
      <c r="K3315" t="n">
        <v>1415.33</v>
      </c>
      <c r="L3315" t="s">
        <v>77</v>
      </c>
      <c r="M3315" t="s"/>
      <c r="N3315" t="s">
        <v>568</v>
      </c>
      <c r="O3315" t="s">
        <v>79</v>
      </c>
      <c r="P3315" t="s">
        <v>4483</v>
      </c>
      <c r="Q3315" t="s"/>
      <c r="R3315" t="s">
        <v>80</v>
      </c>
      <c r="S3315" t="s">
        <v>4489</v>
      </c>
      <c r="T3315" t="s">
        <v>82</v>
      </c>
      <c r="U3315" t="s">
        <v>83</v>
      </c>
      <c r="V3315" t="s">
        <v>84</v>
      </c>
      <c r="W3315" t="s">
        <v>105</v>
      </c>
      <c r="X3315" t="s"/>
      <c r="Y3315" t="s">
        <v>86</v>
      </c>
      <c r="Z3315">
        <f>HYPERLINK("https://hotelmonitor-cachepage.eclerx.com/savepage/tk_15442514553737497_sr_2150.html","info")</f>
        <v/>
      </c>
      <c r="AA3315" t="n">
        <v>-3791430</v>
      </c>
      <c r="AB3315" t="s"/>
      <c r="AC3315" t="s"/>
      <c r="AD3315" t="s">
        <v>87</v>
      </c>
      <c r="AE3315" t="s"/>
      <c r="AF3315" t="s"/>
      <c r="AG3315" t="s"/>
      <c r="AH3315" t="s"/>
      <c r="AI3315" t="s"/>
      <c r="AJ3315" t="s"/>
      <c r="AK3315" t="s">
        <v>88</v>
      </c>
      <c r="AL3315" t="s"/>
      <c r="AM3315" t="s"/>
      <c r="AN3315" t="s">
        <v>88</v>
      </c>
      <c r="AO3315" t="s"/>
      <c r="AP3315" t="n">
        <v>527</v>
      </c>
      <c r="AQ3315" t="s">
        <v>91</v>
      </c>
      <c r="AR3315" t="s">
        <v>92</v>
      </c>
      <c r="AS3315" t="s"/>
      <c r="AT3315" t="s">
        <v>93</v>
      </c>
      <c r="AU3315" t="s"/>
      <c r="AV3315" t="s"/>
      <c r="AW3315" t="s"/>
      <c r="AX3315" t="s"/>
      <c r="AY3315" t="n">
        <v>3791430</v>
      </c>
      <c r="AZ3315" t="s">
        <v>4485</v>
      </c>
      <c r="BA3315" t="s"/>
      <c r="BB3315" t="n">
        <v>1119111</v>
      </c>
      <c r="BC3315" t="n">
        <v>98.962744</v>
      </c>
      <c r="BD3315" t="n">
        <v>7.8187713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119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4490</v>
      </c>
      <c r="F3316" t="n">
        <v>1630915</v>
      </c>
      <c r="G3316" t="s">
        <v>74</v>
      </c>
      <c r="H3316" t="s">
        <v>75</v>
      </c>
      <c r="I3316" t="s"/>
      <c r="J3316" t="s">
        <v>76</v>
      </c>
      <c r="K3316" t="n">
        <v>5916.07</v>
      </c>
      <c r="L3316" t="s">
        <v>77</v>
      </c>
      <c r="M3316" t="s"/>
      <c r="N3316" t="s">
        <v>4491</v>
      </c>
      <c r="O3316" t="s">
        <v>79</v>
      </c>
      <c r="P3316" t="s">
        <v>4490</v>
      </c>
      <c r="Q3316" t="s"/>
      <c r="R3316" t="s">
        <v>148</v>
      </c>
      <c r="S3316" t="s">
        <v>4492</v>
      </c>
      <c r="T3316" t="s">
        <v>82</v>
      </c>
      <c r="U3316" t="s">
        <v>83</v>
      </c>
      <c r="V3316" t="s">
        <v>84</v>
      </c>
      <c r="W3316" t="s">
        <v>105</v>
      </c>
      <c r="X3316" t="s"/>
      <c r="Y3316" t="s">
        <v>86</v>
      </c>
      <c r="Z3316">
        <f>HYPERLINK("https://hotelmonitor-cachepage.eclerx.com/savepage/tk_15442498713297665_sr_2150.html","info")</f>
        <v/>
      </c>
      <c r="AA3316" t="n">
        <v>360814</v>
      </c>
      <c r="AB3316" t="s"/>
      <c r="AC3316" t="s"/>
      <c r="AD3316" t="s">
        <v>87</v>
      </c>
      <c r="AE3316" t="s"/>
      <c r="AF3316" t="s"/>
      <c r="AG3316" t="s"/>
      <c r="AH3316" t="s"/>
      <c r="AI3316" t="s"/>
      <c r="AJ3316" t="s"/>
      <c r="AK3316" t="s">
        <v>88</v>
      </c>
      <c r="AL3316" t="s"/>
      <c r="AM3316" t="s"/>
      <c r="AN3316" t="s">
        <v>89</v>
      </c>
      <c r="AO3316" t="s">
        <v>4493</v>
      </c>
      <c r="AP3316" t="n">
        <v>5</v>
      </c>
      <c r="AQ3316" t="s">
        <v>91</v>
      </c>
      <c r="AR3316" t="s">
        <v>71</v>
      </c>
      <c r="AS3316" t="s"/>
      <c r="AT3316" t="s">
        <v>93</v>
      </c>
      <c r="AU3316" t="s"/>
      <c r="AV3316" t="s"/>
      <c r="AW3316" t="s"/>
      <c r="AX3316" t="s"/>
      <c r="AY3316" t="n">
        <v>1348354</v>
      </c>
      <c r="AZ3316" t="s">
        <v>4494</v>
      </c>
      <c r="BA3316" t="s"/>
      <c r="BB3316" t="n">
        <v>445888</v>
      </c>
      <c r="BC3316" t="n">
        <v>98.8335015065968</v>
      </c>
      <c r="BD3316" t="n">
        <v>8.03199606007621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95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4490</v>
      </c>
      <c r="F3317" t="n">
        <v>1630915</v>
      </c>
      <c r="G3317" t="s">
        <v>74</v>
      </c>
      <c r="H3317" t="s">
        <v>75</v>
      </c>
      <c r="I3317" t="s"/>
      <c r="J3317" t="s">
        <v>76</v>
      </c>
      <c r="K3317" t="n">
        <v>5916.07</v>
      </c>
      <c r="L3317" t="s">
        <v>77</v>
      </c>
      <c r="M3317" t="s"/>
      <c r="N3317" t="s">
        <v>4491</v>
      </c>
      <c r="O3317" t="s">
        <v>79</v>
      </c>
      <c r="P3317" t="s">
        <v>4490</v>
      </c>
      <c r="Q3317" t="s"/>
      <c r="R3317" t="s">
        <v>148</v>
      </c>
      <c r="S3317" t="s">
        <v>4492</v>
      </c>
      <c r="T3317" t="s">
        <v>82</v>
      </c>
      <c r="U3317" t="s">
        <v>83</v>
      </c>
      <c r="V3317" t="s">
        <v>84</v>
      </c>
      <c r="W3317" t="s">
        <v>105</v>
      </c>
      <c r="X3317" t="s"/>
      <c r="Y3317" t="s">
        <v>86</v>
      </c>
      <c r="Z3317">
        <f>HYPERLINK("https://hotelmonitor-cachepage.eclerx.com/savepage/tk_15442498713297665_sr_2150.html","info")</f>
        <v/>
      </c>
      <c r="AA3317" t="n">
        <v>360814</v>
      </c>
      <c r="AB3317" t="s"/>
      <c r="AC3317" t="s"/>
      <c r="AD3317" t="s">
        <v>87</v>
      </c>
      <c r="AE3317" t="s"/>
      <c r="AF3317" t="s"/>
      <c r="AG3317" t="s"/>
      <c r="AH3317" t="s"/>
      <c r="AI3317" t="s"/>
      <c r="AJ3317" t="s"/>
      <c r="AK3317" t="s">
        <v>88</v>
      </c>
      <c r="AL3317" t="s"/>
      <c r="AM3317" t="s"/>
      <c r="AN3317" t="s">
        <v>89</v>
      </c>
      <c r="AO3317" t="s">
        <v>4493</v>
      </c>
      <c r="AP3317" t="n">
        <v>5</v>
      </c>
      <c r="AQ3317" t="s">
        <v>91</v>
      </c>
      <c r="AR3317" t="s">
        <v>261</v>
      </c>
      <c r="AS3317" t="s"/>
      <c r="AT3317" t="s">
        <v>93</v>
      </c>
      <c r="AU3317" t="s"/>
      <c r="AV3317" t="s"/>
      <c r="AW3317" t="s"/>
      <c r="AX3317" t="s"/>
      <c r="AY3317" t="n">
        <v>1348354</v>
      </c>
      <c r="AZ3317" t="s">
        <v>4494</v>
      </c>
      <c r="BA3317" t="s"/>
      <c r="BB3317" t="n">
        <v>445888</v>
      </c>
      <c r="BC3317" t="n">
        <v>98.8335015065968</v>
      </c>
      <c r="BD3317" t="n">
        <v>8.03199606007621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95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4490</v>
      </c>
      <c r="F3318" t="n">
        <v>1630915</v>
      </c>
      <c r="G3318" t="s">
        <v>74</v>
      </c>
      <c r="H3318" t="s">
        <v>75</v>
      </c>
      <c r="I3318" t="s"/>
      <c r="J3318" t="s">
        <v>76</v>
      </c>
      <c r="K3318" t="n">
        <v>6766.31</v>
      </c>
      <c r="L3318" t="s">
        <v>77</v>
      </c>
      <c r="M3318" t="s"/>
      <c r="N3318" t="s">
        <v>4491</v>
      </c>
      <c r="O3318" t="s">
        <v>79</v>
      </c>
      <c r="P3318" t="s">
        <v>4490</v>
      </c>
      <c r="Q3318" t="s"/>
      <c r="R3318" t="s">
        <v>148</v>
      </c>
      <c r="S3318" t="s">
        <v>4495</v>
      </c>
      <c r="T3318" t="s">
        <v>82</v>
      </c>
      <c r="U3318" t="s">
        <v>83</v>
      </c>
      <c r="V3318" t="s">
        <v>84</v>
      </c>
      <c r="W3318" t="s">
        <v>105</v>
      </c>
      <c r="X3318" t="s"/>
      <c r="Y3318" t="s">
        <v>86</v>
      </c>
      <c r="Z3318">
        <f>HYPERLINK("https://hotelmonitor-cachepage.eclerx.com/savepage/tk_15442498713297665_sr_2150.html","info")</f>
        <v/>
      </c>
      <c r="AA3318" t="n">
        <v>360814</v>
      </c>
      <c r="AB3318" t="s"/>
      <c r="AC3318" t="s"/>
      <c r="AD3318" t="s">
        <v>87</v>
      </c>
      <c r="AE3318" t="s"/>
      <c r="AF3318" t="s"/>
      <c r="AG3318" t="s"/>
      <c r="AH3318" t="s"/>
      <c r="AI3318" t="s"/>
      <c r="AJ3318" t="s"/>
      <c r="AK3318" t="s">
        <v>88</v>
      </c>
      <c r="AL3318" t="s"/>
      <c r="AM3318" t="s"/>
      <c r="AN3318" t="s">
        <v>88</v>
      </c>
      <c r="AO3318" t="s"/>
      <c r="AP3318" t="n">
        <v>5</v>
      </c>
      <c r="AQ3318" t="s">
        <v>91</v>
      </c>
      <c r="AR3318" t="s">
        <v>92</v>
      </c>
      <c r="AS3318" t="s"/>
      <c r="AT3318" t="s">
        <v>93</v>
      </c>
      <c r="AU3318" t="s"/>
      <c r="AV3318" t="s"/>
      <c r="AW3318" t="s"/>
      <c r="AX3318" t="s"/>
      <c r="AY3318" t="n">
        <v>1348354</v>
      </c>
      <c r="AZ3318" t="s">
        <v>4494</v>
      </c>
      <c r="BA3318" t="s"/>
      <c r="BB3318" t="n">
        <v>445888</v>
      </c>
      <c r="BC3318" t="n">
        <v>98.8335015065968</v>
      </c>
      <c r="BD3318" t="n">
        <v>8.03199606007621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95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4490</v>
      </c>
      <c r="F3319" t="n">
        <v>1630915</v>
      </c>
      <c r="G3319" t="s">
        <v>74</v>
      </c>
      <c r="H3319" t="s">
        <v>75</v>
      </c>
      <c r="I3319" t="s"/>
      <c r="J3319" t="s">
        <v>76</v>
      </c>
      <c r="K3319" t="n">
        <v>6766.31</v>
      </c>
      <c r="L3319" t="s">
        <v>77</v>
      </c>
      <c r="M3319" t="s"/>
      <c r="N3319" t="s">
        <v>4491</v>
      </c>
      <c r="O3319" t="s">
        <v>79</v>
      </c>
      <c r="P3319" t="s">
        <v>4490</v>
      </c>
      <c r="Q3319" t="s"/>
      <c r="R3319" t="s">
        <v>148</v>
      </c>
      <c r="S3319" t="s">
        <v>4495</v>
      </c>
      <c r="T3319" t="s">
        <v>82</v>
      </c>
      <c r="U3319" t="s">
        <v>83</v>
      </c>
      <c r="V3319" t="s">
        <v>84</v>
      </c>
      <c r="W3319" t="s">
        <v>416</v>
      </c>
      <c r="X3319" t="s"/>
      <c r="Y3319" t="s">
        <v>86</v>
      </c>
      <c r="Z3319">
        <f>HYPERLINK("https://hotelmonitor-cachepage.eclerx.com/savepage/tk_15442498713297665_sr_2150.html","info")</f>
        <v/>
      </c>
      <c r="AA3319" t="n">
        <v>360814</v>
      </c>
      <c r="AB3319" t="s"/>
      <c r="AC3319" t="s"/>
      <c r="AD3319" t="s">
        <v>87</v>
      </c>
      <c r="AE3319" t="s"/>
      <c r="AF3319" t="s"/>
      <c r="AG3319" t="s"/>
      <c r="AH3319" t="s"/>
      <c r="AI3319" t="s"/>
      <c r="AJ3319" t="s"/>
      <c r="AK3319" t="s">
        <v>88</v>
      </c>
      <c r="AL3319" t="s"/>
      <c r="AM3319" t="s"/>
      <c r="AN3319" t="s">
        <v>88</v>
      </c>
      <c r="AO3319" t="s"/>
      <c r="AP3319" t="n">
        <v>5</v>
      </c>
      <c r="AQ3319" t="s">
        <v>91</v>
      </c>
      <c r="AR3319" t="s">
        <v>92</v>
      </c>
      <c r="AS3319" t="s"/>
      <c r="AT3319" t="s">
        <v>93</v>
      </c>
      <c r="AU3319" t="s"/>
      <c r="AV3319" t="s"/>
      <c r="AW3319" t="s"/>
      <c r="AX3319" t="s"/>
      <c r="AY3319" t="n">
        <v>1348354</v>
      </c>
      <c r="AZ3319" t="s">
        <v>4494</v>
      </c>
      <c r="BA3319" t="s"/>
      <c r="BB3319" t="n">
        <v>445888</v>
      </c>
      <c r="BC3319" t="n">
        <v>98.8335015065968</v>
      </c>
      <c r="BD3319" t="n">
        <v>8.03199606007621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95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4490</v>
      </c>
      <c r="F3320" t="n">
        <v>1630915</v>
      </c>
      <c r="G3320" t="s">
        <v>74</v>
      </c>
      <c r="H3320" t="s">
        <v>75</v>
      </c>
      <c r="I3320" t="s"/>
      <c r="J3320" t="s">
        <v>76</v>
      </c>
      <c r="K3320" t="n">
        <v>7723.92</v>
      </c>
      <c r="L3320" t="s">
        <v>77</v>
      </c>
      <c r="M3320" t="s"/>
      <c r="N3320" t="s">
        <v>4491</v>
      </c>
      <c r="O3320" t="s">
        <v>79</v>
      </c>
      <c r="P3320" t="s">
        <v>4490</v>
      </c>
      <c r="Q3320" t="s"/>
      <c r="R3320" t="s">
        <v>148</v>
      </c>
      <c r="S3320" t="s">
        <v>4496</v>
      </c>
      <c r="T3320" t="s">
        <v>82</v>
      </c>
      <c r="U3320" t="s">
        <v>83</v>
      </c>
      <c r="V3320" t="s">
        <v>84</v>
      </c>
      <c r="W3320" t="s">
        <v>416</v>
      </c>
      <c r="X3320" t="s"/>
      <c r="Y3320" t="s">
        <v>86</v>
      </c>
      <c r="Z3320">
        <f>HYPERLINK("https://hotelmonitor-cachepage.eclerx.com/savepage/tk_15442498713297665_sr_2150.html","info")</f>
        <v/>
      </c>
      <c r="AA3320" t="n">
        <v>360814</v>
      </c>
      <c r="AB3320" t="s"/>
      <c r="AC3320" t="s"/>
      <c r="AD3320" t="s">
        <v>87</v>
      </c>
      <c r="AE3320" t="s"/>
      <c r="AF3320" t="s"/>
      <c r="AG3320" t="s"/>
      <c r="AH3320" t="s"/>
      <c r="AI3320" t="s"/>
      <c r="AJ3320" t="s"/>
      <c r="AK3320" t="s">
        <v>88</v>
      </c>
      <c r="AL3320" t="s"/>
      <c r="AM3320" t="s"/>
      <c r="AN3320" t="s">
        <v>88</v>
      </c>
      <c r="AO3320" t="s"/>
      <c r="AP3320" t="n">
        <v>5</v>
      </c>
      <c r="AQ3320" t="s">
        <v>91</v>
      </c>
      <c r="AR3320" t="s">
        <v>92</v>
      </c>
      <c r="AS3320" t="s"/>
      <c r="AT3320" t="s">
        <v>93</v>
      </c>
      <c r="AU3320" t="s"/>
      <c r="AV3320" t="s"/>
      <c r="AW3320" t="s"/>
      <c r="AX3320" t="s"/>
      <c r="AY3320" t="n">
        <v>1348354</v>
      </c>
      <c r="AZ3320" t="s">
        <v>4494</v>
      </c>
      <c r="BA3320" t="s"/>
      <c r="BB3320" t="n">
        <v>445888</v>
      </c>
      <c r="BC3320" t="n">
        <v>98.8335015065968</v>
      </c>
      <c r="BD3320" t="n">
        <v>8.03199606007621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95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4490</v>
      </c>
      <c r="F3321" t="n">
        <v>1630915</v>
      </c>
      <c r="G3321" t="s">
        <v>74</v>
      </c>
      <c r="H3321" t="s">
        <v>75</v>
      </c>
      <c r="I3321" t="s"/>
      <c r="J3321" t="s">
        <v>76</v>
      </c>
      <c r="K3321" t="n">
        <v>7972.79</v>
      </c>
      <c r="L3321" t="s">
        <v>77</v>
      </c>
      <c r="M3321" t="s"/>
      <c r="N3321" t="s">
        <v>4491</v>
      </c>
      <c r="O3321" t="s">
        <v>79</v>
      </c>
      <c r="P3321" t="s">
        <v>4490</v>
      </c>
      <c r="Q3321" t="s"/>
      <c r="R3321" t="s">
        <v>148</v>
      </c>
      <c r="S3321" t="s">
        <v>4497</v>
      </c>
      <c r="T3321" t="s">
        <v>82</v>
      </c>
      <c r="U3321" t="s">
        <v>83</v>
      </c>
      <c r="V3321" t="s">
        <v>84</v>
      </c>
      <c r="W3321" t="s">
        <v>105</v>
      </c>
      <c r="X3321" t="s"/>
      <c r="Y3321" t="s">
        <v>86</v>
      </c>
      <c r="Z3321">
        <f>HYPERLINK("https://hotelmonitor-cachepage.eclerx.com/savepage/tk_15442498713297665_sr_2150.html","info")</f>
        <v/>
      </c>
      <c r="AA3321" t="n">
        <v>360814</v>
      </c>
      <c r="AB3321" t="s"/>
      <c r="AC3321" t="s"/>
      <c r="AD3321" t="s">
        <v>87</v>
      </c>
      <c r="AE3321" t="s"/>
      <c r="AF3321" t="s"/>
      <c r="AG3321" t="s"/>
      <c r="AH3321" t="s"/>
      <c r="AI3321" t="s"/>
      <c r="AJ3321" t="s"/>
      <c r="AK3321" t="s">
        <v>88</v>
      </c>
      <c r="AL3321" t="s"/>
      <c r="AM3321" t="s"/>
      <c r="AN3321" t="s">
        <v>89</v>
      </c>
      <c r="AO3321" t="s">
        <v>4498</v>
      </c>
      <c r="AP3321" t="n">
        <v>5</v>
      </c>
      <c r="AQ3321" t="s">
        <v>91</v>
      </c>
      <c r="AR3321" t="s">
        <v>71</v>
      </c>
      <c r="AS3321" t="s"/>
      <c r="AT3321" t="s">
        <v>93</v>
      </c>
      <c r="AU3321" t="s"/>
      <c r="AV3321" t="s"/>
      <c r="AW3321" t="s"/>
      <c r="AX3321" t="s"/>
      <c r="AY3321" t="n">
        <v>1348354</v>
      </c>
      <c r="AZ3321" t="s">
        <v>4494</v>
      </c>
      <c r="BA3321" t="s"/>
      <c r="BB3321" t="n">
        <v>445888</v>
      </c>
      <c r="BC3321" t="n">
        <v>98.8335015065968</v>
      </c>
      <c r="BD3321" t="n">
        <v>8.03199606007621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95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4490</v>
      </c>
      <c r="F3322" t="n">
        <v>1630915</v>
      </c>
      <c r="G3322" t="s">
        <v>74</v>
      </c>
      <c r="H3322" t="s">
        <v>75</v>
      </c>
      <c r="I3322" t="s"/>
      <c r="J3322" t="s">
        <v>76</v>
      </c>
      <c r="K3322" t="n">
        <v>7972.79</v>
      </c>
      <c r="L3322" t="s">
        <v>77</v>
      </c>
      <c r="M3322" t="s"/>
      <c r="N3322" t="s">
        <v>4491</v>
      </c>
      <c r="O3322" t="s">
        <v>79</v>
      </c>
      <c r="P3322" t="s">
        <v>4490</v>
      </c>
      <c r="Q3322" t="s"/>
      <c r="R3322" t="s">
        <v>148</v>
      </c>
      <c r="S3322" t="s">
        <v>4497</v>
      </c>
      <c r="T3322" t="s">
        <v>82</v>
      </c>
      <c r="U3322" t="s">
        <v>83</v>
      </c>
      <c r="V3322" t="s">
        <v>84</v>
      </c>
      <c r="W3322" t="s">
        <v>105</v>
      </c>
      <c r="X3322" t="s"/>
      <c r="Y3322" t="s">
        <v>86</v>
      </c>
      <c r="Z3322">
        <f>HYPERLINK("https://hotelmonitor-cachepage.eclerx.com/savepage/tk_15442498713297665_sr_2150.html","info")</f>
        <v/>
      </c>
      <c r="AA3322" t="n">
        <v>360814</v>
      </c>
      <c r="AB3322" t="s"/>
      <c r="AC3322" t="s"/>
      <c r="AD3322" t="s">
        <v>87</v>
      </c>
      <c r="AE3322" t="s"/>
      <c r="AF3322" t="s"/>
      <c r="AG3322" t="s"/>
      <c r="AH3322" t="s"/>
      <c r="AI3322" t="s"/>
      <c r="AJ3322" t="s"/>
      <c r="AK3322" t="s">
        <v>88</v>
      </c>
      <c r="AL3322" t="s"/>
      <c r="AM3322" t="s"/>
      <c r="AN3322" t="s">
        <v>89</v>
      </c>
      <c r="AO3322" t="s">
        <v>4498</v>
      </c>
      <c r="AP3322" t="n">
        <v>5</v>
      </c>
      <c r="AQ3322" t="s">
        <v>91</v>
      </c>
      <c r="AR3322" t="s">
        <v>261</v>
      </c>
      <c r="AS3322" t="s"/>
      <c r="AT3322" t="s">
        <v>93</v>
      </c>
      <c r="AU3322" t="s"/>
      <c r="AV3322" t="s"/>
      <c r="AW3322" t="s"/>
      <c r="AX3322" t="s"/>
      <c r="AY3322" t="n">
        <v>1348354</v>
      </c>
      <c r="AZ3322" t="s">
        <v>4494</v>
      </c>
      <c r="BA3322" t="s"/>
      <c r="BB3322" t="n">
        <v>445888</v>
      </c>
      <c r="BC3322" t="n">
        <v>98.8335015065968</v>
      </c>
      <c r="BD3322" t="n">
        <v>8.03199606007621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95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4490</v>
      </c>
      <c r="F3323" t="n">
        <v>1630915</v>
      </c>
      <c r="G3323" t="s">
        <v>74</v>
      </c>
      <c r="H3323" t="s">
        <v>75</v>
      </c>
      <c r="I3323" t="s"/>
      <c r="J3323" t="s">
        <v>76</v>
      </c>
      <c r="K3323" t="n">
        <v>8148.93</v>
      </c>
      <c r="L3323" t="s">
        <v>77</v>
      </c>
      <c r="M3323" t="s"/>
      <c r="N3323" t="s">
        <v>4499</v>
      </c>
      <c r="O3323" t="s">
        <v>79</v>
      </c>
      <c r="P3323" t="s">
        <v>4490</v>
      </c>
      <c r="Q3323" t="s"/>
      <c r="R3323" t="s">
        <v>148</v>
      </c>
      <c r="S3323" t="s">
        <v>4500</v>
      </c>
      <c r="T3323" t="s">
        <v>82</v>
      </c>
      <c r="U3323" t="s">
        <v>83</v>
      </c>
      <c r="V3323" t="s">
        <v>84</v>
      </c>
      <c r="W3323" t="s">
        <v>105</v>
      </c>
      <c r="X3323" t="s"/>
      <c r="Y3323" t="s">
        <v>86</v>
      </c>
      <c r="Z3323">
        <f>HYPERLINK("https://hotelmonitor-cachepage.eclerx.com/savepage/tk_15442498713297665_sr_2150.html","info")</f>
        <v/>
      </c>
      <c r="AA3323" t="n">
        <v>360814</v>
      </c>
      <c r="AB3323" t="s"/>
      <c r="AC3323" t="s"/>
      <c r="AD3323" t="s">
        <v>87</v>
      </c>
      <c r="AE3323" t="s"/>
      <c r="AF3323" t="s"/>
      <c r="AG3323" t="s"/>
      <c r="AH3323" t="s"/>
      <c r="AI3323" t="s"/>
      <c r="AJ3323" t="s"/>
      <c r="AK3323" t="s">
        <v>88</v>
      </c>
      <c r="AL3323" t="s"/>
      <c r="AM3323" t="s"/>
      <c r="AN3323" t="s">
        <v>89</v>
      </c>
      <c r="AO3323" t="s">
        <v>4501</v>
      </c>
      <c r="AP3323" t="n">
        <v>5</v>
      </c>
      <c r="AQ3323" t="s">
        <v>91</v>
      </c>
      <c r="AR3323" t="s">
        <v>71</v>
      </c>
      <c r="AS3323" t="s"/>
      <c r="AT3323" t="s">
        <v>93</v>
      </c>
      <c r="AU3323" t="s"/>
      <c r="AV3323" t="s"/>
      <c r="AW3323" t="s"/>
      <c r="AX3323" t="s"/>
      <c r="AY3323" t="n">
        <v>1348354</v>
      </c>
      <c r="AZ3323" t="s">
        <v>4494</v>
      </c>
      <c r="BA3323" t="s"/>
      <c r="BB3323" t="n">
        <v>445888</v>
      </c>
      <c r="BC3323" t="n">
        <v>98.8335015065968</v>
      </c>
      <c r="BD3323" t="n">
        <v>8.03199606007621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95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4490</v>
      </c>
      <c r="F3324" t="n">
        <v>1630915</v>
      </c>
      <c r="G3324" t="s">
        <v>74</v>
      </c>
      <c r="H3324" t="s">
        <v>75</v>
      </c>
      <c r="I3324" t="s"/>
      <c r="J3324" t="s">
        <v>76</v>
      </c>
      <c r="K3324" t="n">
        <v>8148.93</v>
      </c>
      <c r="L3324" t="s">
        <v>77</v>
      </c>
      <c r="M3324" t="s"/>
      <c r="N3324" t="s">
        <v>4499</v>
      </c>
      <c r="O3324" t="s">
        <v>79</v>
      </c>
      <c r="P3324" t="s">
        <v>4490</v>
      </c>
      <c r="Q3324" t="s"/>
      <c r="R3324" t="s">
        <v>148</v>
      </c>
      <c r="S3324" t="s">
        <v>4500</v>
      </c>
      <c r="T3324" t="s">
        <v>82</v>
      </c>
      <c r="U3324" t="s">
        <v>83</v>
      </c>
      <c r="V3324" t="s">
        <v>84</v>
      </c>
      <c r="W3324" t="s">
        <v>105</v>
      </c>
      <c r="X3324" t="s"/>
      <c r="Y3324" t="s">
        <v>86</v>
      </c>
      <c r="Z3324">
        <f>HYPERLINK("https://hotelmonitor-cachepage.eclerx.com/savepage/tk_15442498713297665_sr_2150.html","info")</f>
        <v/>
      </c>
      <c r="AA3324" t="n">
        <v>360814</v>
      </c>
      <c r="AB3324" t="s"/>
      <c r="AC3324" t="s"/>
      <c r="AD3324" t="s">
        <v>87</v>
      </c>
      <c r="AE3324" t="s"/>
      <c r="AF3324" t="s"/>
      <c r="AG3324" t="s"/>
      <c r="AH3324" t="s"/>
      <c r="AI3324" t="s"/>
      <c r="AJ3324" t="s"/>
      <c r="AK3324" t="s">
        <v>88</v>
      </c>
      <c r="AL3324" t="s"/>
      <c r="AM3324" t="s"/>
      <c r="AN3324" t="s">
        <v>89</v>
      </c>
      <c r="AO3324" t="s">
        <v>4501</v>
      </c>
      <c r="AP3324" t="n">
        <v>5</v>
      </c>
      <c r="AQ3324" t="s">
        <v>91</v>
      </c>
      <c r="AR3324" t="s">
        <v>261</v>
      </c>
      <c r="AS3324" t="s"/>
      <c r="AT3324" t="s">
        <v>93</v>
      </c>
      <c r="AU3324" t="s"/>
      <c r="AV3324" t="s"/>
      <c r="AW3324" t="s"/>
      <c r="AX3324" t="s"/>
      <c r="AY3324" t="n">
        <v>1348354</v>
      </c>
      <c r="AZ3324" t="s">
        <v>4494</v>
      </c>
      <c r="BA3324" t="s"/>
      <c r="BB3324" t="n">
        <v>445888</v>
      </c>
      <c r="BC3324" t="n">
        <v>98.8335015065968</v>
      </c>
      <c r="BD3324" t="n">
        <v>8.03199606007621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95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4490</v>
      </c>
      <c r="F3325" t="n">
        <v>1630915</v>
      </c>
      <c r="G3325" t="s">
        <v>74</v>
      </c>
      <c r="H3325" t="s">
        <v>75</v>
      </c>
      <c r="I3325" t="s"/>
      <c r="J3325" t="s">
        <v>76</v>
      </c>
      <c r="K3325" t="n">
        <v>8664.110000000001</v>
      </c>
      <c r="L3325" t="s">
        <v>77</v>
      </c>
      <c r="M3325" t="s"/>
      <c r="N3325" t="s">
        <v>4499</v>
      </c>
      <c r="O3325" t="s">
        <v>79</v>
      </c>
      <c r="P3325" t="s">
        <v>4490</v>
      </c>
      <c r="Q3325" t="s"/>
      <c r="R3325" t="s">
        <v>148</v>
      </c>
      <c r="S3325" t="s">
        <v>4502</v>
      </c>
      <c r="T3325" t="s">
        <v>82</v>
      </c>
      <c r="U3325" t="s">
        <v>83</v>
      </c>
      <c r="V3325" t="s">
        <v>84</v>
      </c>
      <c r="W3325" t="s">
        <v>105</v>
      </c>
      <c r="X3325" t="s"/>
      <c r="Y3325" t="s">
        <v>86</v>
      </c>
      <c r="Z3325">
        <f>HYPERLINK("https://hotelmonitor-cachepage.eclerx.com/savepage/tk_15442498713297665_sr_2150.html","info")</f>
        <v/>
      </c>
      <c r="AA3325" t="n">
        <v>360814</v>
      </c>
      <c r="AB3325" t="s"/>
      <c r="AC3325" t="s"/>
      <c r="AD3325" t="s">
        <v>87</v>
      </c>
      <c r="AE3325" t="s"/>
      <c r="AF3325" t="s"/>
      <c r="AG3325" t="s"/>
      <c r="AH3325" t="s"/>
      <c r="AI3325" t="s"/>
      <c r="AJ3325" t="s"/>
      <c r="AK3325" t="s">
        <v>88</v>
      </c>
      <c r="AL3325" t="s"/>
      <c r="AM3325" t="s"/>
      <c r="AN3325" t="s">
        <v>89</v>
      </c>
      <c r="AO3325" t="s">
        <v>3480</v>
      </c>
      <c r="AP3325" t="n">
        <v>5</v>
      </c>
      <c r="AQ3325" t="s">
        <v>91</v>
      </c>
      <c r="AR3325" t="s">
        <v>92</v>
      </c>
      <c r="AS3325" t="s"/>
      <c r="AT3325" t="s">
        <v>93</v>
      </c>
      <c r="AU3325" t="s"/>
      <c r="AV3325" t="s"/>
      <c r="AW3325" t="s"/>
      <c r="AX3325" t="s"/>
      <c r="AY3325" t="n">
        <v>1348354</v>
      </c>
      <c r="AZ3325" t="s">
        <v>4494</v>
      </c>
      <c r="BA3325" t="s"/>
      <c r="BB3325" t="n">
        <v>445888</v>
      </c>
      <c r="BC3325" t="n">
        <v>98.8335015065968</v>
      </c>
      <c r="BD3325" t="n">
        <v>8.03199606007621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95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4490</v>
      </c>
      <c r="F3326" t="n">
        <v>1630915</v>
      </c>
      <c r="G3326" t="s">
        <v>74</v>
      </c>
      <c r="H3326" t="s">
        <v>75</v>
      </c>
      <c r="I3326" t="s"/>
      <c r="J3326" t="s">
        <v>76</v>
      </c>
      <c r="K3326" t="n">
        <v>10575.57</v>
      </c>
      <c r="L3326" t="s">
        <v>77</v>
      </c>
      <c r="M3326" t="s"/>
      <c r="N3326" t="s">
        <v>4499</v>
      </c>
      <c r="O3326" t="s">
        <v>79</v>
      </c>
      <c r="P3326" t="s">
        <v>4490</v>
      </c>
      <c r="Q3326" t="s"/>
      <c r="R3326" t="s">
        <v>148</v>
      </c>
      <c r="S3326" t="s">
        <v>4503</v>
      </c>
      <c r="T3326" t="s">
        <v>82</v>
      </c>
      <c r="U3326" t="s">
        <v>83</v>
      </c>
      <c r="V3326" t="s">
        <v>84</v>
      </c>
      <c r="W3326" t="s">
        <v>416</v>
      </c>
      <c r="X3326" t="s"/>
      <c r="Y3326" t="s">
        <v>86</v>
      </c>
      <c r="Z3326">
        <f>HYPERLINK("https://hotelmonitor-cachepage.eclerx.com/savepage/tk_15442498713297665_sr_2150.html","info")</f>
        <v/>
      </c>
      <c r="AA3326" t="n">
        <v>360814</v>
      </c>
      <c r="AB3326" t="s"/>
      <c r="AC3326" t="s"/>
      <c r="AD3326" t="s">
        <v>87</v>
      </c>
      <c r="AE3326" t="s"/>
      <c r="AF3326" t="s"/>
      <c r="AG3326" t="s"/>
      <c r="AH3326" t="s"/>
      <c r="AI3326" t="s"/>
      <c r="AJ3326" t="s"/>
      <c r="AK3326" t="s">
        <v>88</v>
      </c>
      <c r="AL3326" t="s"/>
      <c r="AM3326" t="s"/>
      <c r="AN3326" t="s">
        <v>89</v>
      </c>
      <c r="AO3326" t="s">
        <v>786</v>
      </c>
      <c r="AP3326" t="n">
        <v>5</v>
      </c>
      <c r="AQ3326" t="s">
        <v>91</v>
      </c>
      <c r="AR3326" t="s">
        <v>92</v>
      </c>
      <c r="AS3326" t="s"/>
      <c r="AT3326" t="s">
        <v>93</v>
      </c>
      <c r="AU3326" t="s"/>
      <c r="AV3326" t="s"/>
      <c r="AW3326" t="s"/>
      <c r="AX3326" t="s"/>
      <c r="AY3326" t="n">
        <v>1348354</v>
      </c>
      <c r="AZ3326" t="s">
        <v>4494</v>
      </c>
      <c r="BA3326" t="s"/>
      <c r="BB3326" t="n">
        <v>445888</v>
      </c>
      <c r="BC3326" t="n">
        <v>98.8335015065968</v>
      </c>
      <c r="BD3326" t="n">
        <v>8.03199606007621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95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4490</v>
      </c>
      <c r="F3327" t="n">
        <v>1630915</v>
      </c>
      <c r="G3327" t="s">
        <v>74</v>
      </c>
      <c r="H3327" t="s">
        <v>75</v>
      </c>
      <c r="I3327" t="s"/>
      <c r="J3327" t="s">
        <v>76</v>
      </c>
      <c r="K3327" t="n">
        <v>10575.57</v>
      </c>
      <c r="L3327" t="s">
        <v>77</v>
      </c>
      <c r="M3327" t="s"/>
      <c r="N3327" t="s">
        <v>4499</v>
      </c>
      <c r="O3327" t="s">
        <v>79</v>
      </c>
      <c r="P3327" t="s">
        <v>4490</v>
      </c>
      <c r="Q3327" t="s"/>
      <c r="R3327" t="s">
        <v>148</v>
      </c>
      <c r="S3327" t="s">
        <v>4503</v>
      </c>
      <c r="T3327" t="s">
        <v>82</v>
      </c>
      <c r="U3327" t="s">
        <v>83</v>
      </c>
      <c r="V3327" t="s">
        <v>84</v>
      </c>
      <c r="W3327" t="s">
        <v>105</v>
      </c>
      <c r="X3327" t="s"/>
      <c r="Y3327" t="s">
        <v>86</v>
      </c>
      <c r="Z3327">
        <f>HYPERLINK("https://hotelmonitor-cachepage.eclerx.com/savepage/tk_15442498713297665_sr_2150.html","info")</f>
        <v/>
      </c>
      <c r="AA3327" t="n">
        <v>360814</v>
      </c>
      <c r="AB3327" t="s"/>
      <c r="AC3327" t="s"/>
      <c r="AD3327" t="s">
        <v>87</v>
      </c>
      <c r="AE3327" t="s"/>
      <c r="AF3327" t="s"/>
      <c r="AG3327" t="s"/>
      <c r="AH3327" t="s"/>
      <c r="AI3327" t="s"/>
      <c r="AJ3327" t="s"/>
      <c r="AK3327" t="s">
        <v>88</v>
      </c>
      <c r="AL3327" t="s"/>
      <c r="AM3327" t="s"/>
      <c r="AN3327" t="s">
        <v>89</v>
      </c>
      <c r="AO3327" t="s">
        <v>786</v>
      </c>
      <c r="AP3327" t="n">
        <v>5</v>
      </c>
      <c r="AQ3327" t="s">
        <v>91</v>
      </c>
      <c r="AR3327" t="s">
        <v>92</v>
      </c>
      <c r="AS3327" t="s"/>
      <c r="AT3327" t="s">
        <v>93</v>
      </c>
      <c r="AU3327" t="s"/>
      <c r="AV3327" t="s"/>
      <c r="AW3327" t="s"/>
      <c r="AX3327" t="s"/>
      <c r="AY3327" t="n">
        <v>1348354</v>
      </c>
      <c r="AZ3327" t="s">
        <v>4494</v>
      </c>
      <c r="BA3327" t="s"/>
      <c r="BB3327" t="n">
        <v>445888</v>
      </c>
      <c r="BC3327" t="n">
        <v>98.8335015065968</v>
      </c>
      <c r="BD3327" t="n">
        <v>8.03199606007621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95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4490</v>
      </c>
      <c r="F3328" t="n">
        <v>1630915</v>
      </c>
      <c r="G3328" t="s">
        <v>74</v>
      </c>
      <c r="H3328" t="s">
        <v>75</v>
      </c>
      <c r="I3328" t="s"/>
      <c r="J3328" t="s">
        <v>76</v>
      </c>
      <c r="K3328" t="n">
        <v>11228.36</v>
      </c>
      <c r="L3328" t="s">
        <v>77</v>
      </c>
      <c r="M3328" t="s"/>
      <c r="N3328" t="s">
        <v>4504</v>
      </c>
      <c r="O3328" t="s">
        <v>79</v>
      </c>
      <c r="P3328" t="s">
        <v>4490</v>
      </c>
      <c r="Q3328" t="s"/>
      <c r="R3328" t="s">
        <v>148</v>
      </c>
      <c r="S3328" t="s">
        <v>4505</v>
      </c>
      <c r="T3328" t="s">
        <v>82</v>
      </c>
      <c r="U3328" t="s">
        <v>83</v>
      </c>
      <c r="V3328" t="s">
        <v>84</v>
      </c>
      <c r="W3328" t="s">
        <v>105</v>
      </c>
      <c r="X3328" t="s"/>
      <c r="Y3328" t="s">
        <v>86</v>
      </c>
      <c r="Z3328">
        <f>HYPERLINK("https://hotelmonitor-cachepage.eclerx.com/savepage/tk_15442498713297665_sr_2150.html","info")</f>
        <v/>
      </c>
      <c r="AA3328" t="n">
        <v>360814</v>
      </c>
      <c r="AB3328" t="s"/>
      <c r="AC3328" t="s"/>
      <c r="AD3328" t="s">
        <v>87</v>
      </c>
      <c r="AE3328" t="s"/>
      <c r="AF3328" t="s"/>
      <c r="AG3328" t="s"/>
      <c r="AH3328" t="s"/>
      <c r="AI3328" t="s"/>
      <c r="AJ3328" t="s"/>
      <c r="AK3328" t="s">
        <v>88</v>
      </c>
      <c r="AL3328" t="s"/>
      <c r="AM3328" t="s"/>
      <c r="AN3328" t="s">
        <v>89</v>
      </c>
      <c r="AO3328" t="s">
        <v>4506</v>
      </c>
      <c r="AP3328" t="n">
        <v>5</v>
      </c>
      <c r="AQ3328" t="s">
        <v>91</v>
      </c>
      <c r="AR3328" t="s">
        <v>378</v>
      </c>
      <c r="AS3328" t="s"/>
      <c r="AT3328" t="s">
        <v>93</v>
      </c>
      <c r="AU3328" t="s"/>
      <c r="AV3328" t="s"/>
      <c r="AW3328" t="s"/>
      <c r="AX3328" t="s"/>
      <c r="AY3328" t="n">
        <v>1348354</v>
      </c>
      <c r="AZ3328" t="s">
        <v>4494</v>
      </c>
      <c r="BA3328" t="s"/>
      <c r="BB3328" t="n">
        <v>445888</v>
      </c>
      <c r="BC3328" t="n">
        <v>98.8335015065968</v>
      </c>
      <c r="BD3328" t="n">
        <v>8.03199606007621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95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4490</v>
      </c>
      <c r="F3329" t="n">
        <v>1630915</v>
      </c>
      <c r="G3329" t="s">
        <v>74</v>
      </c>
      <c r="H3329" t="s">
        <v>75</v>
      </c>
      <c r="I3329" t="s"/>
      <c r="J3329" t="s">
        <v>76</v>
      </c>
      <c r="K3329" t="n">
        <v>12016.94</v>
      </c>
      <c r="L3329" t="s">
        <v>77</v>
      </c>
      <c r="M3329" t="s"/>
      <c r="N3329" t="s">
        <v>4499</v>
      </c>
      <c r="O3329" t="s">
        <v>79</v>
      </c>
      <c r="P3329" t="s">
        <v>4490</v>
      </c>
      <c r="Q3329" t="s"/>
      <c r="R3329" t="s">
        <v>148</v>
      </c>
      <c r="S3329" t="s">
        <v>4507</v>
      </c>
      <c r="T3329" t="s">
        <v>82</v>
      </c>
      <c r="U3329" t="s">
        <v>83</v>
      </c>
      <c r="V3329" t="s">
        <v>84</v>
      </c>
      <c r="W3329" t="s">
        <v>416</v>
      </c>
      <c r="X3329" t="s"/>
      <c r="Y3329" t="s">
        <v>86</v>
      </c>
      <c r="Z3329">
        <f>HYPERLINK("https://hotelmonitor-cachepage.eclerx.com/savepage/tk_15442498713297665_sr_2150.html","info")</f>
        <v/>
      </c>
      <c r="AA3329" t="n">
        <v>360814</v>
      </c>
      <c r="AB3329" t="s"/>
      <c r="AC3329" t="s"/>
      <c r="AD3329" t="s">
        <v>87</v>
      </c>
      <c r="AE3329" t="s"/>
      <c r="AF3329" t="s"/>
      <c r="AG3329" t="s"/>
      <c r="AH3329" t="s"/>
      <c r="AI3329" t="s"/>
      <c r="AJ3329" t="s"/>
      <c r="AK3329" t="s">
        <v>88</v>
      </c>
      <c r="AL3329" t="s"/>
      <c r="AM3329" t="s"/>
      <c r="AN3329" t="s">
        <v>89</v>
      </c>
      <c r="AO3329" t="s">
        <v>788</v>
      </c>
      <c r="AP3329" t="n">
        <v>5</v>
      </c>
      <c r="AQ3329" t="s">
        <v>91</v>
      </c>
      <c r="AR3329" t="s">
        <v>92</v>
      </c>
      <c r="AS3329" t="s"/>
      <c r="AT3329" t="s">
        <v>93</v>
      </c>
      <c r="AU3329" t="s"/>
      <c r="AV3329" t="s"/>
      <c r="AW3329" t="s"/>
      <c r="AX3329" t="s"/>
      <c r="AY3329" t="n">
        <v>1348354</v>
      </c>
      <c r="AZ3329" t="s">
        <v>4494</v>
      </c>
      <c r="BA3329" t="s"/>
      <c r="BB3329" t="n">
        <v>445888</v>
      </c>
      <c r="BC3329" t="n">
        <v>98.8335015065968</v>
      </c>
      <c r="BD3329" t="n">
        <v>8.03199606007621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95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4490</v>
      </c>
      <c r="F3330" t="n">
        <v>1630915</v>
      </c>
      <c r="G3330" t="s">
        <v>74</v>
      </c>
      <c r="H3330" t="s">
        <v>75</v>
      </c>
      <c r="I3330" t="s"/>
      <c r="J3330" t="s">
        <v>76</v>
      </c>
      <c r="K3330" t="n">
        <v>12536.82</v>
      </c>
      <c r="L3330" t="s">
        <v>77</v>
      </c>
      <c r="M3330" t="s"/>
      <c r="N3330" t="s">
        <v>4499</v>
      </c>
      <c r="O3330" t="s">
        <v>79</v>
      </c>
      <c r="P3330" t="s">
        <v>4490</v>
      </c>
      <c r="Q3330" t="s"/>
      <c r="R3330" t="s">
        <v>148</v>
      </c>
      <c r="S3330" t="s">
        <v>4508</v>
      </c>
      <c r="T3330" t="s">
        <v>82</v>
      </c>
      <c r="U3330" t="s">
        <v>83</v>
      </c>
      <c r="V3330" t="s">
        <v>84</v>
      </c>
      <c r="W3330" t="s">
        <v>105</v>
      </c>
      <c r="X3330" t="s"/>
      <c r="Y3330" t="s">
        <v>86</v>
      </c>
      <c r="Z3330">
        <f>HYPERLINK("https://hotelmonitor-cachepage.eclerx.com/savepage/tk_15442498713297665_sr_2150.html","info")</f>
        <v/>
      </c>
      <c r="AA3330" t="n">
        <v>360814</v>
      </c>
      <c r="AB3330" t="s"/>
      <c r="AC3330" t="s"/>
      <c r="AD3330" t="s">
        <v>87</v>
      </c>
      <c r="AE3330" t="s"/>
      <c r="AF3330" t="s"/>
      <c r="AG3330" t="s"/>
      <c r="AH3330" t="s"/>
      <c r="AI3330" t="s"/>
      <c r="AJ3330" t="s"/>
      <c r="AK3330" t="s">
        <v>88</v>
      </c>
      <c r="AL3330" t="s"/>
      <c r="AM3330" t="s"/>
      <c r="AN3330" t="s">
        <v>89</v>
      </c>
      <c r="AO3330" t="s">
        <v>4509</v>
      </c>
      <c r="AP3330" t="n">
        <v>5</v>
      </c>
      <c r="AQ3330" t="s">
        <v>91</v>
      </c>
      <c r="AR3330" t="s">
        <v>71</v>
      </c>
      <c r="AS3330" t="s"/>
      <c r="AT3330" t="s">
        <v>93</v>
      </c>
      <c r="AU3330" t="s"/>
      <c r="AV3330" t="s"/>
      <c r="AW3330" t="s"/>
      <c r="AX3330" t="s"/>
      <c r="AY3330" t="n">
        <v>1348354</v>
      </c>
      <c r="AZ3330" t="s">
        <v>4494</v>
      </c>
      <c r="BA3330" t="s"/>
      <c r="BB3330" t="n">
        <v>445888</v>
      </c>
      <c r="BC3330" t="n">
        <v>98.8335015065968</v>
      </c>
      <c r="BD3330" t="n">
        <v>8.03199606007621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95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4490</v>
      </c>
      <c r="F3331" t="n">
        <v>1630915</v>
      </c>
      <c r="G3331" t="s">
        <v>74</v>
      </c>
      <c r="H3331" t="s">
        <v>75</v>
      </c>
      <c r="I3331" t="s"/>
      <c r="J3331" t="s">
        <v>76</v>
      </c>
      <c r="K3331" t="n">
        <v>12536.82</v>
      </c>
      <c r="L3331" t="s">
        <v>77</v>
      </c>
      <c r="M3331" t="s"/>
      <c r="N3331" t="s">
        <v>4499</v>
      </c>
      <c r="O3331" t="s">
        <v>79</v>
      </c>
      <c r="P3331" t="s">
        <v>4490</v>
      </c>
      <c r="Q3331" t="s"/>
      <c r="R3331" t="s">
        <v>148</v>
      </c>
      <c r="S3331" t="s">
        <v>4508</v>
      </c>
      <c r="T3331" t="s">
        <v>82</v>
      </c>
      <c r="U3331" t="s">
        <v>83</v>
      </c>
      <c r="V3331" t="s">
        <v>84</v>
      </c>
      <c r="W3331" t="s">
        <v>105</v>
      </c>
      <c r="X3331" t="s"/>
      <c r="Y3331" t="s">
        <v>86</v>
      </c>
      <c r="Z3331">
        <f>HYPERLINK("https://hotelmonitor-cachepage.eclerx.com/savepage/tk_15442498713297665_sr_2150.html","info")</f>
        <v/>
      </c>
      <c r="AA3331" t="n">
        <v>360814</v>
      </c>
      <c r="AB3331" t="s"/>
      <c r="AC3331" t="s"/>
      <c r="AD3331" t="s">
        <v>87</v>
      </c>
      <c r="AE3331" t="s"/>
      <c r="AF3331" t="s"/>
      <c r="AG3331" t="s"/>
      <c r="AH3331" t="s"/>
      <c r="AI3331" t="s"/>
      <c r="AJ3331" t="s"/>
      <c r="AK3331" t="s">
        <v>88</v>
      </c>
      <c r="AL3331" t="s"/>
      <c r="AM3331" t="s"/>
      <c r="AN3331" t="s">
        <v>89</v>
      </c>
      <c r="AO3331" t="s">
        <v>4509</v>
      </c>
      <c r="AP3331" t="n">
        <v>5</v>
      </c>
      <c r="AQ3331" t="s">
        <v>91</v>
      </c>
      <c r="AR3331" t="s">
        <v>261</v>
      </c>
      <c r="AS3331" t="s"/>
      <c r="AT3331" t="s">
        <v>93</v>
      </c>
      <c r="AU3331" t="s"/>
      <c r="AV3331" t="s"/>
      <c r="AW3331" t="s"/>
      <c r="AX3331" t="s"/>
      <c r="AY3331" t="n">
        <v>1348354</v>
      </c>
      <c r="AZ3331" t="s">
        <v>4494</v>
      </c>
      <c r="BA3331" t="s"/>
      <c r="BB3331" t="n">
        <v>445888</v>
      </c>
      <c r="BC3331" t="n">
        <v>98.8335015065968</v>
      </c>
      <c r="BD3331" t="n">
        <v>8.03199606007621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95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4510</v>
      </c>
      <c r="F3332" t="n">
        <v>-1</v>
      </c>
      <c r="G3332" t="s">
        <v>74</v>
      </c>
      <c r="H3332" t="s">
        <v>75</v>
      </c>
      <c r="I3332" t="s"/>
      <c r="J3332" t="s">
        <v>76</v>
      </c>
      <c r="K3332" t="n">
        <v>465.63</v>
      </c>
      <c r="L3332" t="s">
        <v>77</v>
      </c>
      <c r="M3332" t="s"/>
      <c r="N3332" t="s">
        <v>3785</v>
      </c>
      <c r="O3332" t="s">
        <v>79</v>
      </c>
      <c r="P3332" t="s">
        <v>4510</v>
      </c>
      <c r="Q3332" t="s"/>
      <c r="R3332" t="s">
        <v>80</v>
      </c>
      <c r="S3332" t="s">
        <v>4511</v>
      </c>
      <c r="T3332" t="s">
        <v>82</v>
      </c>
      <c r="U3332" t="s">
        <v>83</v>
      </c>
      <c r="V3332" t="s">
        <v>84</v>
      </c>
      <c r="W3332" t="s">
        <v>85</v>
      </c>
      <c r="X3332" t="s"/>
      <c r="Y3332" t="s">
        <v>86</v>
      </c>
      <c r="Z3332">
        <f>HYPERLINK("https://hotelmonitor-cachepage.eclerx.com/savepage/tk_15442501730629766_sr_2150.html","info")</f>
        <v/>
      </c>
      <c r="AA3332" t="n">
        <v>-2061498</v>
      </c>
      <c r="AB3332" t="s"/>
      <c r="AC3332" t="s"/>
      <c r="AD3332" t="s">
        <v>87</v>
      </c>
      <c r="AE3332" t="s"/>
      <c r="AF3332" t="s"/>
      <c r="AG3332" t="s"/>
      <c r="AH3332" t="s"/>
      <c r="AI3332" t="s"/>
      <c r="AJ3332" t="s"/>
      <c r="AK3332" t="s">
        <v>88</v>
      </c>
      <c r="AL3332" t="s"/>
      <c r="AM3332" t="s"/>
      <c r="AN3332" t="s">
        <v>89</v>
      </c>
      <c r="AO3332" t="s">
        <v>4512</v>
      </c>
      <c r="AP3332" t="n">
        <v>158</v>
      </c>
      <c r="AQ3332" t="s">
        <v>91</v>
      </c>
      <c r="AR3332" t="s">
        <v>71</v>
      </c>
      <c r="AS3332" t="s"/>
      <c r="AT3332" t="s">
        <v>93</v>
      </c>
      <c r="AU3332" t="s"/>
      <c r="AV3332" t="s"/>
      <c r="AW3332" t="s"/>
      <c r="AX3332" t="s"/>
      <c r="AY3332" t="n">
        <v>2061498</v>
      </c>
      <c r="AZ3332" t="s">
        <v>4513</v>
      </c>
      <c r="BA3332" t="s"/>
      <c r="BB3332" t="n">
        <v>237800</v>
      </c>
      <c r="BC3332" t="n">
        <v>98.9171701669693</v>
      </c>
      <c r="BD3332" t="n">
        <v>8.061492293147349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95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4510</v>
      </c>
      <c r="F3333" t="n">
        <v>-1</v>
      </c>
      <c r="G3333" t="s">
        <v>74</v>
      </c>
      <c r="H3333" t="s">
        <v>75</v>
      </c>
      <c r="I3333" t="s"/>
      <c r="J3333" t="s">
        <v>76</v>
      </c>
      <c r="K3333" t="n">
        <v>505.47</v>
      </c>
      <c r="L3333" t="s">
        <v>77</v>
      </c>
      <c r="M3333" t="s"/>
      <c r="N3333" t="s">
        <v>3785</v>
      </c>
      <c r="O3333" t="s">
        <v>79</v>
      </c>
      <c r="P3333" t="s">
        <v>4510</v>
      </c>
      <c r="Q3333" t="s"/>
      <c r="R3333" t="s">
        <v>80</v>
      </c>
      <c r="S3333" t="s">
        <v>649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>
        <f>HYPERLINK("https://hotelmonitor-cachepage.eclerx.com/savepage/tk_15442501730629766_sr_2150.html","info")</f>
        <v/>
      </c>
      <c r="AA3333" t="n">
        <v>-2061498</v>
      </c>
      <c r="AB3333" t="s"/>
      <c r="AC3333" t="s"/>
      <c r="AD3333" t="s">
        <v>87</v>
      </c>
      <c r="AE3333" t="s"/>
      <c r="AF3333" t="s"/>
      <c r="AG3333" t="s"/>
      <c r="AH3333" t="s"/>
      <c r="AI3333" t="s"/>
      <c r="AJ3333" t="s"/>
      <c r="AK3333" t="s">
        <v>88</v>
      </c>
      <c r="AL3333" t="s"/>
      <c r="AM3333" t="s"/>
      <c r="AN3333" t="s">
        <v>89</v>
      </c>
      <c r="AO3333" t="s">
        <v>1265</v>
      </c>
      <c r="AP3333" t="n">
        <v>158</v>
      </c>
      <c r="AQ3333" t="s">
        <v>91</v>
      </c>
      <c r="AR3333" t="s">
        <v>92</v>
      </c>
      <c r="AS3333" t="s"/>
      <c r="AT3333" t="s">
        <v>93</v>
      </c>
      <c r="AU3333" t="s"/>
      <c r="AV3333" t="s"/>
      <c r="AW3333" t="s"/>
      <c r="AX3333" t="s"/>
      <c r="AY3333" t="n">
        <v>2061498</v>
      </c>
      <c r="AZ3333" t="s">
        <v>4513</v>
      </c>
      <c r="BA3333" t="s"/>
      <c r="BB3333" t="n">
        <v>237800</v>
      </c>
      <c r="BC3333" t="n">
        <v>98.9171701669693</v>
      </c>
      <c r="BD3333" t="n">
        <v>8.061492293147349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95</v>
      </c>
    </row>
    <row r="3334" spans="1:70">
      <c r="A3334" t="s">
        <v>145</v>
      </c>
      <c r="B3334" t="s">
        <v>71</v>
      </c>
      <c r="C3334" t="s">
        <v>72</v>
      </c>
      <c r="D3334" t="n">
        <v>2</v>
      </c>
      <c r="E3334" t="s">
        <v>2153</v>
      </c>
      <c r="F3334" t="n">
        <v>-1</v>
      </c>
      <c r="G3334" t="s">
        <v>74</v>
      </c>
      <c r="H3334" t="s">
        <v>75</v>
      </c>
      <c r="I3334" t="s"/>
      <c r="J3334" t="s">
        <v>76</v>
      </c>
      <c r="K3334" t="n">
        <v>7429.03</v>
      </c>
      <c r="L3334" t="s">
        <v>77</v>
      </c>
      <c r="M3334" t="s"/>
      <c r="N3334" t="s">
        <v>887</v>
      </c>
      <c r="O3334" t="s">
        <v>79</v>
      </c>
      <c r="P3334" t="s">
        <v>2153</v>
      </c>
      <c r="Q3334" t="s"/>
      <c r="R3334" t="s">
        <v>337</v>
      </c>
      <c r="S3334" t="s">
        <v>4514</v>
      </c>
      <c r="T3334" t="s">
        <v>82</v>
      </c>
      <c r="U3334" t="s">
        <v>83</v>
      </c>
      <c r="V3334" t="s">
        <v>84</v>
      </c>
      <c r="W3334" t="s">
        <v>85</v>
      </c>
      <c r="X3334" t="s"/>
      <c r="Y3334" t="s">
        <v>86</v>
      </c>
      <c r="Z3334">
        <f>HYPERLINK("https://hotelmonitor-cachepage.eclerx.com/savepage/tk_15442512436002018_sr_2150.html","info")</f>
        <v/>
      </c>
      <c r="AA3334" t="n">
        <v>-6797761</v>
      </c>
      <c r="AB3334" t="s"/>
      <c r="AC3334" t="s"/>
      <c r="AD3334" t="s">
        <v>87</v>
      </c>
      <c r="AE3334" t="s"/>
      <c r="AF3334" t="s"/>
      <c r="AG3334" t="s"/>
      <c r="AH3334" t="s"/>
      <c r="AI3334" t="s"/>
      <c r="AJ3334" t="s"/>
      <c r="AK3334" t="s">
        <v>88</v>
      </c>
      <c r="AL3334" t="s"/>
      <c r="AM3334" t="s"/>
      <c r="AN3334" t="s">
        <v>89</v>
      </c>
      <c r="AO3334" t="s">
        <v>4515</v>
      </c>
      <c r="AP3334" t="n">
        <v>479</v>
      </c>
      <c r="AQ3334" t="s">
        <v>91</v>
      </c>
      <c r="AR3334" t="s">
        <v>71</v>
      </c>
      <c r="AS3334" t="s"/>
      <c r="AT3334" t="s">
        <v>93</v>
      </c>
      <c r="AU3334" t="s"/>
      <c r="AV3334" t="s"/>
      <c r="AW3334" t="s"/>
      <c r="AX3334" t="s"/>
      <c r="AY3334" t="n">
        <v>6797761</v>
      </c>
      <c r="AZ3334" t="s"/>
      <c r="BA3334" t="s"/>
      <c r="BB3334" t="n">
        <v>978721</v>
      </c>
      <c r="BC3334" t="n">
        <v>98.8158255815506</v>
      </c>
      <c r="BD3334" t="n">
        <v>8.051814792867299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95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4483</v>
      </c>
      <c r="F3335" t="n">
        <v>-1</v>
      </c>
      <c r="G3335" t="s">
        <v>74</v>
      </c>
      <c r="H3335" t="s">
        <v>75</v>
      </c>
      <c r="I3335" t="s"/>
      <c r="J3335" t="s">
        <v>76</v>
      </c>
      <c r="K3335" t="n">
        <v>471.78</v>
      </c>
      <c r="L3335" t="s">
        <v>77</v>
      </c>
      <c r="M3335" t="s"/>
      <c r="N3335" t="s">
        <v>1348</v>
      </c>
      <c r="O3335" t="s">
        <v>79</v>
      </c>
      <c r="P3335" t="s">
        <v>4483</v>
      </c>
      <c r="Q3335" t="s"/>
      <c r="R3335" t="s">
        <v>80</v>
      </c>
      <c r="S3335" t="s">
        <v>4484</v>
      </c>
      <c r="T3335" t="s">
        <v>82</v>
      </c>
      <c r="U3335" t="s">
        <v>83</v>
      </c>
      <c r="V3335" t="s">
        <v>84</v>
      </c>
      <c r="W3335" t="s">
        <v>85</v>
      </c>
      <c r="X3335" t="s"/>
      <c r="Y3335" t="s">
        <v>86</v>
      </c>
      <c r="Z3335">
        <f>HYPERLINK("https://hotelmonitor-cachepage.eclerx.com/savepage/tk_15442510150838125_sr_2150.html","info")</f>
        <v/>
      </c>
      <c r="AA3335" t="n">
        <v>-3791430</v>
      </c>
      <c r="AB3335" t="s"/>
      <c r="AC3335" t="s"/>
      <c r="AD3335" t="s">
        <v>87</v>
      </c>
      <c r="AE3335" t="s"/>
      <c r="AF3335" t="s"/>
      <c r="AG3335" t="s"/>
      <c r="AH3335" t="s"/>
      <c r="AI3335" t="s"/>
      <c r="AJ3335" t="s"/>
      <c r="AK3335" t="s">
        <v>88</v>
      </c>
      <c r="AL3335" t="s"/>
      <c r="AM3335" t="s"/>
      <c r="AN3335" t="s">
        <v>88</v>
      </c>
      <c r="AO3335" t="s"/>
      <c r="AP3335" t="n">
        <v>457</v>
      </c>
      <c r="AQ3335" t="s">
        <v>91</v>
      </c>
      <c r="AR3335" t="s">
        <v>92</v>
      </c>
      <c r="AS3335" t="s"/>
      <c r="AT3335" t="s">
        <v>93</v>
      </c>
      <c r="AU3335" t="s"/>
      <c r="AV3335" t="s"/>
      <c r="AW3335" t="s"/>
      <c r="AX3335" t="s"/>
      <c r="AY3335" t="n">
        <v>3791430</v>
      </c>
      <c r="AZ3335" t="s">
        <v>4485</v>
      </c>
      <c r="BA3335" t="s"/>
      <c r="BB3335" t="n">
        <v>1119111</v>
      </c>
      <c r="BC3335" t="n">
        <v>98.962744</v>
      </c>
      <c r="BD3335" t="n">
        <v>7.8187713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119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4483</v>
      </c>
      <c r="F3336" t="n">
        <v>-1</v>
      </c>
      <c r="G3336" t="s">
        <v>74</v>
      </c>
      <c r="H3336" t="s">
        <v>75</v>
      </c>
      <c r="I3336" t="s"/>
      <c r="J3336" t="s">
        <v>76</v>
      </c>
      <c r="K3336" t="n">
        <v>707.67</v>
      </c>
      <c r="L3336" t="s">
        <v>77</v>
      </c>
      <c r="M3336" t="s"/>
      <c r="N3336" t="s">
        <v>4466</v>
      </c>
      <c r="O3336" t="s">
        <v>79</v>
      </c>
      <c r="P3336" t="s">
        <v>4483</v>
      </c>
      <c r="Q3336" t="s"/>
      <c r="R3336" t="s">
        <v>80</v>
      </c>
      <c r="S3336" t="s">
        <v>4486</v>
      </c>
      <c r="T3336" t="s">
        <v>82</v>
      </c>
      <c r="U3336" t="s">
        <v>83</v>
      </c>
      <c r="V3336" t="s">
        <v>84</v>
      </c>
      <c r="W3336" t="s">
        <v>85</v>
      </c>
      <c r="X3336" t="s"/>
      <c r="Y3336" t="s">
        <v>86</v>
      </c>
      <c r="Z3336">
        <f>HYPERLINK("https://hotelmonitor-cachepage.eclerx.com/savepage/tk_15442510150838125_sr_2150.html","info")</f>
        <v/>
      </c>
      <c r="AA3336" t="n">
        <v>-3791430</v>
      </c>
      <c r="AB3336" t="s"/>
      <c r="AC3336" t="s"/>
      <c r="AD3336" t="s">
        <v>87</v>
      </c>
      <c r="AE3336" t="s"/>
      <c r="AF3336" t="s"/>
      <c r="AG3336" t="s"/>
      <c r="AH3336" t="s"/>
      <c r="AI3336" t="s"/>
      <c r="AJ3336" t="s"/>
      <c r="AK3336" t="s">
        <v>88</v>
      </c>
      <c r="AL3336" t="s"/>
      <c r="AM3336" t="s"/>
      <c r="AN3336" t="s">
        <v>88</v>
      </c>
      <c r="AO3336" t="s"/>
      <c r="AP3336" t="n">
        <v>457</v>
      </c>
      <c r="AQ3336" t="s">
        <v>91</v>
      </c>
      <c r="AR3336" t="s">
        <v>92</v>
      </c>
      <c r="AS3336" t="s"/>
      <c r="AT3336" t="s">
        <v>93</v>
      </c>
      <c r="AU3336" t="s"/>
      <c r="AV3336" t="s"/>
      <c r="AW3336" t="s"/>
      <c r="AX3336" t="s"/>
      <c r="AY3336" t="n">
        <v>3791430</v>
      </c>
      <c r="AZ3336" t="s">
        <v>4485</v>
      </c>
      <c r="BA3336" t="s"/>
      <c r="BB3336" t="n">
        <v>1119111</v>
      </c>
      <c r="BC3336" t="n">
        <v>98.962744</v>
      </c>
      <c r="BD3336" t="n">
        <v>7.8187713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119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4483</v>
      </c>
      <c r="F3337" t="n">
        <v>-1</v>
      </c>
      <c r="G3337" t="s">
        <v>74</v>
      </c>
      <c r="H3337" t="s">
        <v>75</v>
      </c>
      <c r="I3337" t="s"/>
      <c r="J3337" t="s">
        <v>76</v>
      </c>
      <c r="K3337" t="n">
        <v>825.61</v>
      </c>
      <c r="L3337" t="s">
        <v>77</v>
      </c>
      <c r="M3337" t="s"/>
      <c r="N3337" t="s">
        <v>4466</v>
      </c>
      <c r="O3337" t="s">
        <v>79</v>
      </c>
      <c r="P3337" t="s">
        <v>4483</v>
      </c>
      <c r="Q3337" t="s"/>
      <c r="R3337" t="s">
        <v>80</v>
      </c>
      <c r="S3337" t="s">
        <v>4487</v>
      </c>
      <c r="T3337" t="s">
        <v>82</v>
      </c>
      <c r="U3337" t="s">
        <v>83</v>
      </c>
      <c r="V3337" t="s">
        <v>84</v>
      </c>
      <c r="W3337" t="s">
        <v>105</v>
      </c>
      <c r="X3337" t="s"/>
      <c r="Y3337" t="s">
        <v>86</v>
      </c>
      <c r="Z3337">
        <f>HYPERLINK("https://hotelmonitor-cachepage.eclerx.com/savepage/tk_15442510150838125_sr_2150.html","info")</f>
        <v/>
      </c>
      <c r="AA3337" t="n">
        <v>-3791430</v>
      </c>
      <c r="AB3337" t="s"/>
      <c r="AC3337" t="s"/>
      <c r="AD3337" t="s">
        <v>87</v>
      </c>
      <c r="AE3337" t="s"/>
      <c r="AF3337" t="s"/>
      <c r="AG3337" t="s"/>
      <c r="AH3337" t="s"/>
      <c r="AI3337" t="s"/>
      <c r="AJ3337" t="s"/>
      <c r="AK3337" t="s">
        <v>88</v>
      </c>
      <c r="AL3337" t="s"/>
      <c r="AM3337" t="s"/>
      <c r="AN3337" t="s">
        <v>88</v>
      </c>
      <c r="AO3337" t="s"/>
      <c r="AP3337" t="n">
        <v>457</v>
      </c>
      <c r="AQ3337" t="s">
        <v>91</v>
      </c>
      <c r="AR3337" t="s">
        <v>92</v>
      </c>
      <c r="AS3337" t="s"/>
      <c r="AT3337" t="s">
        <v>93</v>
      </c>
      <c r="AU3337" t="s"/>
      <c r="AV3337" t="s"/>
      <c r="AW3337" t="s"/>
      <c r="AX3337" t="s"/>
      <c r="AY3337" t="n">
        <v>3791430</v>
      </c>
      <c r="AZ3337" t="s">
        <v>4485</v>
      </c>
      <c r="BA3337" t="s"/>
      <c r="BB3337" t="n">
        <v>1119111</v>
      </c>
      <c r="BC3337" t="n">
        <v>98.962744</v>
      </c>
      <c r="BD3337" t="n">
        <v>7.8187713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119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4483</v>
      </c>
      <c r="F3338" t="n">
        <v>-1</v>
      </c>
      <c r="G3338" t="s">
        <v>74</v>
      </c>
      <c r="H3338" t="s">
        <v>75</v>
      </c>
      <c r="I3338" t="s"/>
      <c r="J3338" t="s">
        <v>76</v>
      </c>
      <c r="K3338" t="n">
        <v>884.59</v>
      </c>
      <c r="L3338" t="s">
        <v>77</v>
      </c>
      <c r="M3338" t="s"/>
      <c r="N3338" t="s">
        <v>1189</v>
      </c>
      <c r="O3338" t="s">
        <v>79</v>
      </c>
      <c r="P3338" t="s">
        <v>4483</v>
      </c>
      <c r="Q3338" t="s"/>
      <c r="R3338" t="s">
        <v>80</v>
      </c>
      <c r="S3338" t="s">
        <v>3100</v>
      </c>
      <c r="T3338" t="s">
        <v>82</v>
      </c>
      <c r="U3338" t="s">
        <v>83</v>
      </c>
      <c r="V3338" t="s">
        <v>84</v>
      </c>
      <c r="W3338" t="s">
        <v>85</v>
      </c>
      <c r="X3338" t="s"/>
      <c r="Y3338" t="s">
        <v>86</v>
      </c>
      <c r="Z3338">
        <f>HYPERLINK("https://hotelmonitor-cachepage.eclerx.com/savepage/tk_15442510150838125_sr_2150.html","info")</f>
        <v/>
      </c>
      <c r="AA3338" t="n">
        <v>-3791430</v>
      </c>
      <c r="AB3338" t="s"/>
      <c r="AC3338" t="s"/>
      <c r="AD3338" t="s">
        <v>87</v>
      </c>
      <c r="AE3338" t="s"/>
      <c r="AF3338" t="s"/>
      <c r="AG3338" t="s"/>
      <c r="AH3338" t="s"/>
      <c r="AI3338" t="s"/>
      <c r="AJ3338" t="s"/>
      <c r="AK3338" t="s">
        <v>88</v>
      </c>
      <c r="AL3338" t="s"/>
      <c r="AM3338" t="s"/>
      <c r="AN3338" t="s">
        <v>88</v>
      </c>
      <c r="AO3338" t="s"/>
      <c r="AP3338" t="n">
        <v>457</v>
      </c>
      <c r="AQ3338" t="s">
        <v>91</v>
      </c>
      <c r="AR3338" t="s">
        <v>92</v>
      </c>
      <c r="AS3338" t="s"/>
      <c r="AT3338" t="s">
        <v>93</v>
      </c>
      <c r="AU3338" t="s"/>
      <c r="AV3338" t="s"/>
      <c r="AW3338" t="s"/>
      <c r="AX3338" t="s"/>
      <c r="AY3338" t="n">
        <v>3791430</v>
      </c>
      <c r="AZ3338" t="s">
        <v>4485</v>
      </c>
      <c r="BA3338" t="s"/>
      <c r="BB3338" t="n">
        <v>1119111</v>
      </c>
      <c r="BC3338" t="n">
        <v>98.962744</v>
      </c>
      <c r="BD3338" t="n">
        <v>7.8187713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119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4483</v>
      </c>
      <c r="F3339" t="n">
        <v>-1</v>
      </c>
      <c r="G3339" t="s">
        <v>74</v>
      </c>
      <c r="H3339" t="s">
        <v>75</v>
      </c>
      <c r="I3339" t="s"/>
      <c r="J3339" t="s">
        <v>76</v>
      </c>
      <c r="K3339" t="n">
        <v>1002.53</v>
      </c>
      <c r="L3339" t="s">
        <v>77</v>
      </c>
      <c r="M3339" t="s"/>
      <c r="N3339" t="s">
        <v>1189</v>
      </c>
      <c r="O3339" t="s">
        <v>79</v>
      </c>
      <c r="P3339" t="s">
        <v>4483</v>
      </c>
      <c r="Q3339" t="s"/>
      <c r="R3339" t="s">
        <v>80</v>
      </c>
      <c r="S3339" t="s">
        <v>2068</v>
      </c>
      <c r="T3339" t="s">
        <v>82</v>
      </c>
      <c r="U3339" t="s">
        <v>83</v>
      </c>
      <c r="V3339" t="s">
        <v>84</v>
      </c>
      <c r="W3339" t="s">
        <v>105</v>
      </c>
      <c r="X3339" t="s"/>
      <c r="Y3339" t="s">
        <v>86</v>
      </c>
      <c r="Z3339">
        <f>HYPERLINK("https://hotelmonitor-cachepage.eclerx.com/savepage/tk_15442510150838125_sr_2150.html","info")</f>
        <v/>
      </c>
      <c r="AA3339" t="n">
        <v>-3791430</v>
      </c>
      <c r="AB3339" t="s"/>
      <c r="AC3339" t="s"/>
      <c r="AD3339" t="s">
        <v>87</v>
      </c>
      <c r="AE3339" t="s"/>
      <c r="AF3339" t="s"/>
      <c r="AG3339" t="s"/>
      <c r="AH3339" t="s"/>
      <c r="AI3339" t="s"/>
      <c r="AJ3339" t="s"/>
      <c r="AK3339" t="s">
        <v>88</v>
      </c>
      <c r="AL3339" t="s"/>
      <c r="AM3339" t="s"/>
      <c r="AN3339" t="s">
        <v>88</v>
      </c>
      <c r="AO3339" t="s"/>
      <c r="AP3339" t="n">
        <v>457</v>
      </c>
      <c r="AQ3339" t="s">
        <v>91</v>
      </c>
      <c r="AR3339" t="s">
        <v>92</v>
      </c>
      <c r="AS3339" t="s"/>
      <c r="AT3339" t="s">
        <v>93</v>
      </c>
      <c r="AU3339" t="s"/>
      <c r="AV3339" t="s"/>
      <c r="AW3339" t="s"/>
      <c r="AX3339" t="s"/>
      <c r="AY3339" t="n">
        <v>3791430</v>
      </c>
      <c r="AZ3339" t="s">
        <v>4485</v>
      </c>
      <c r="BA3339" t="s"/>
      <c r="BB3339" t="n">
        <v>1119111</v>
      </c>
      <c r="BC3339" t="n">
        <v>98.962744</v>
      </c>
      <c r="BD3339" t="n">
        <v>7.8187713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119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4483</v>
      </c>
      <c r="F3340" t="n">
        <v>-1</v>
      </c>
      <c r="G3340" t="s">
        <v>74</v>
      </c>
      <c r="H3340" t="s">
        <v>75</v>
      </c>
      <c r="I3340" t="s"/>
      <c r="J3340" t="s">
        <v>76</v>
      </c>
      <c r="K3340" t="n">
        <v>1238.41</v>
      </c>
      <c r="L3340" t="s">
        <v>77</v>
      </c>
      <c r="M3340" t="s"/>
      <c r="N3340" t="s">
        <v>568</v>
      </c>
      <c r="O3340" t="s">
        <v>79</v>
      </c>
      <c r="P3340" t="s">
        <v>4483</v>
      </c>
      <c r="Q3340" t="s"/>
      <c r="R3340" t="s">
        <v>80</v>
      </c>
      <c r="S3340" t="s">
        <v>4488</v>
      </c>
      <c r="T3340" t="s">
        <v>82</v>
      </c>
      <c r="U3340" t="s">
        <v>83</v>
      </c>
      <c r="V3340" t="s">
        <v>84</v>
      </c>
      <c r="W3340" t="s">
        <v>85</v>
      </c>
      <c r="X3340" t="s"/>
      <c r="Y3340" t="s">
        <v>86</v>
      </c>
      <c r="Z3340">
        <f>HYPERLINK("https://hotelmonitor-cachepage.eclerx.com/savepage/tk_15442510150838125_sr_2150.html","info")</f>
        <v/>
      </c>
      <c r="AA3340" t="n">
        <v>-3791430</v>
      </c>
      <c r="AB3340" t="s"/>
      <c r="AC3340" t="s"/>
      <c r="AD3340" t="s">
        <v>87</v>
      </c>
      <c r="AE3340" t="s"/>
      <c r="AF3340" t="s"/>
      <c r="AG3340" t="s"/>
      <c r="AH3340" t="s"/>
      <c r="AI3340" t="s"/>
      <c r="AJ3340" t="s"/>
      <c r="AK3340" t="s">
        <v>88</v>
      </c>
      <c r="AL3340" t="s"/>
      <c r="AM3340" t="s"/>
      <c r="AN3340" t="s">
        <v>88</v>
      </c>
      <c r="AO3340" t="s"/>
      <c r="AP3340" t="n">
        <v>457</v>
      </c>
      <c r="AQ3340" t="s">
        <v>91</v>
      </c>
      <c r="AR3340" t="s">
        <v>92</v>
      </c>
      <c r="AS3340" t="s"/>
      <c r="AT3340" t="s">
        <v>93</v>
      </c>
      <c r="AU3340" t="s"/>
      <c r="AV3340" t="s"/>
      <c r="AW3340" t="s"/>
      <c r="AX3340" t="s"/>
      <c r="AY3340" t="n">
        <v>3791430</v>
      </c>
      <c r="AZ3340" t="s">
        <v>4485</v>
      </c>
      <c r="BA3340" t="s"/>
      <c r="BB3340" t="n">
        <v>1119111</v>
      </c>
      <c r="BC3340" t="n">
        <v>98.962744</v>
      </c>
      <c r="BD3340" t="n">
        <v>7.8187713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119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4483</v>
      </c>
      <c r="F3341" t="n">
        <v>-1</v>
      </c>
      <c r="G3341" t="s">
        <v>74</v>
      </c>
      <c r="H3341" t="s">
        <v>75</v>
      </c>
      <c r="I3341" t="s"/>
      <c r="J3341" t="s">
        <v>76</v>
      </c>
      <c r="K3341" t="n">
        <v>1415.33</v>
      </c>
      <c r="L3341" t="s">
        <v>77</v>
      </c>
      <c r="M3341" t="s"/>
      <c r="N3341" t="s">
        <v>568</v>
      </c>
      <c r="O3341" t="s">
        <v>79</v>
      </c>
      <c r="P3341" t="s">
        <v>4483</v>
      </c>
      <c r="Q3341" t="s"/>
      <c r="R3341" t="s">
        <v>80</v>
      </c>
      <c r="S3341" t="s">
        <v>4489</v>
      </c>
      <c r="T3341" t="s">
        <v>82</v>
      </c>
      <c r="U3341" t="s">
        <v>83</v>
      </c>
      <c r="V3341" t="s">
        <v>84</v>
      </c>
      <c r="W3341" t="s">
        <v>105</v>
      </c>
      <c r="X3341" t="s"/>
      <c r="Y3341" t="s">
        <v>86</v>
      </c>
      <c r="Z3341">
        <f>HYPERLINK("https://hotelmonitor-cachepage.eclerx.com/savepage/tk_15442510150838125_sr_2150.html","info")</f>
        <v/>
      </c>
      <c r="AA3341" t="n">
        <v>-3791430</v>
      </c>
      <c r="AB3341" t="s"/>
      <c r="AC3341" t="s"/>
      <c r="AD3341" t="s">
        <v>87</v>
      </c>
      <c r="AE3341" t="s"/>
      <c r="AF3341" t="s"/>
      <c r="AG3341" t="s"/>
      <c r="AH3341" t="s"/>
      <c r="AI3341" t="s"/>
      <c r="AJ3341" t="s"/>
      <c r="AK3341" t="s">
        <v>88</v>
      </c>
      <c r="AL3341" t="s"/>
      <c r="AM3341" t="s"/>
      <c r="AN3341" t="s">
        <v>88</v>
      </c>
      <c r="AO3341" t="s"/>
      <c r="AP3341" t="n">
        <v>457</v>
      </c>
      <c r="AQ3341" t="s">
        <v>91</v>
      </c>
      <c r="AR3341" t="s">
        <v>92</v>
      </c>
      <c r="AS3341" t="s"/>
      <c r="AT3341" t="s">
        <v>93</v>
      </c>
      <c r="AU3341" t="s"/>
      <c r="AV3341" t="s"/>
      <c r="AW3341" t="s"/>
      <c r="AX3341" t="s"/>
      <c r="AY3341" t="n">
        <v>3791430</v>
      </c>
      <c r="AZ3341" t="s">
        <v>4485</v>
      </c>
      <c r="BA3341" t="s"/>
      <c r="BB3341" t="n">
        <v>1119111</v>
      </c>
      <c r="BC3341" t="n">
        <v>98.962744</v>
      </c>
      <c r="BD3341" t="n">
        <v>7.8187713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119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4516</v>
      </c>
      <c r="F3342" t="n">
        <v>-1</v>
      </c>
      <c r="G3342" t="s">
        <v>74</v>
      </c>
      <c r="H3342" t="s">
        <v>75</v>
      </c>
      <c r="I3342" t="s"/>
      <c r="J3342" t="s">
        <v>76</v>
      </c>
      <c r="K3342" t="n">
        <v>956.6900000000001</v>
      </c>
      <c r="L3342" t="s">
        <v>77</v>
      </c>
      <c r="M3342" t="s"/>
      <c r="N3342" t="s">
        <v>163</v>
      </c>
      <c r="O3342" t="s">
        <v>79</v>
      </c>
      <c r="P3342" t="s">
        <v>4516</v>
      </c>
      <c r="Q3342" t="s"/>
      <c r="R3342" t="s">
        <v>80</v>
      </c>
      <c r="S3342" t="s">
        <v>4517</v>
      </c>
      <c r="T3342" t="s">
        <v>82</v>
      </c>
      <c r="U3342" t="s">
        <v>83</v>
      </c>
      <c r="V3342" t="s">
        <v>84</v>
      </c>
      <c r="W3342" t="s">
        <v>85</v>
      </c>
      <c r="X3342" t="s"/>
      <c r="Y3342" t="s">
        <v>86</v>
      </c>
      <c r="Z3342">
        <f>HYPERLINK("https://hotelmonitor-cachepage.eclerx.com/savepage/tk_15442500783584595_sr_2150.html","info")</f>
        <v/>
      </c>
      <c r="AA3342" t="n">
        <v>-6713356</v>
      </c>
      <c r="AB3342" t="s"/>
      <c r="AC3342" t="s"/>
      <c r="AD3342" t="s">
        <v>87</v>
      </c>
      <c r="AE3342" t="s"/>
      <c r="AF3342" t="s"/>
      <c r="AG3342" t="s"/>
      <c r="AH3342" t="s"/>
      <c r="AI3342" t="s"/>
      <c r="AJ3342" t="s"/>
      <c r="AK3342" t="s">
        <v>88</v>
      </c>
      <c r="AL3342" t="s"/>
      <c r="AM3342" t="s"/>
      <c r="AN3342" t="s">
        <v>89</v>
      </c>
      <c r="AO3342" t="s">
        <v>4518</v>
      </c>
      <c r="AP3342" t="n">
        <v>103</v>
      </c>
      <c r="AQ3342" t="s">
        <v>91</v>
      </c>
      <c r="AR3342" t="s">
        <v>71</v>
      </c>
      <c r="AS3342" t="s"/>
      <c r="AT3342" t="s">
        <v>93</v>
      </c>
      <c r="AU3342" t="s"/>
      <c r="AV3342" t="s"/>
      <c r="AW3342" t="s"/>
      <c r="AX3342" t="s"/>
      <c r="AY3342" t="n">
        <v>6713356</v>
      </c>
      <c r="AZ3342" t="s">
        <v>4519</v>
      </c>
      <c r="BA3342" t="s"/>
      <c r="BB3342" t="n">
        <v>287473</v>
      </c>
      <c r="BC3342" t="n">
        <v>98.91656494140631</v>
      </c>
      <c r="BD3342" t="n">
        <v>8.0549201965332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95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4516</v>
      </c>
      <c r="F3343" t="n">
        <v>-1</v>
      </c>
      <c r="G3343" t="s">
        <v>74</v>
      </c>
      <c r="H3343" t="s">
        <v>75</v>
      </c>
      <c r="I3343" t="s"/>
      <c r="J3343" t="s">
        <v>76</v>
      </c>
      <c r="K3343" t="n">
        <v>1160.3</v>
      </c>
      <c r="L3343" t="s">
        <v>77</v>
      </c>
      <c r="M3343" t="s"/>
      <c r="N3343" t="s">
        <v>163</v>
      </c>
      <c r="O3343" t="s">
        <v>79</v>
      </c>
      <c r="P3343" t="s">
        <v>4516</v>
      </c>
      <c r="Q3343" t="s"/>
      <c r="R3343" t="s">
        <v>80</v>
      </c>
      <c r="S3343" t="s">
        <v>4520</v>
      </c>
      <c r="T3343" t="s">
        <v>82</v>
      </c>
      <c r="U3343" t="s">
        <v>83</v>
      </c>
      <c r="V3343" t="s">
        <v>84</v>
      </c>
      <c r="W3343" t="s">
        <v>105</v>
      </c>
      <c r="X3343" t="s"/>
      <c r="Y3343" t="s">
        <v>86</v>
      </c>
      <c r="Z3343">
        <f>HYPERLINK("https://hotelmonitor-cachepage.eclerx.com/savepage/tk_15442500783584595_sr_2150.html","info")</f>
        <v/>
      </c>
      <c r="AA3343" t="n">
        <v>-6713356</v>
      </c>
      <c r="AB3343" t="s"/>
      <c r="AC3343" t="s"/>
      <c r="AD3343" t="s">
        <v>87</v>
      </c>
      <c r="AE3343" t="s"/>
      <c r="AF3343" t="s"/>
      <c r="AG3343" t="s"/>
      <c r="AH3343" t="s"/>
      <c r="AI3343" t="s"/>
      <c r="AJ3343" t="s"/>
      <c r="AK3343" t="s">
        <v>88</v>
      </c>
      <c r="AL3343" t="s"/>
      <c r="AM3343" t="s"/>
      <c r="AN3343" t="s">
        <v>89</v>
      </c>
      <c r="AO3343" t="s">
        <v>4521</v>
      </c>
      <c r="AP3343" t="n">
        <v>103</v>
      </c>
      <c r="AQ3343" t="s">
        <v>91</v>
      </c>
      <c r="AR3343" t="s">
        <v>71</v>
      </c>
      <c r="AS3343" t="s"/>
      <c r="AT3343" t="s">
        <v>93</v>
      </c>
      <c r="AU3343" t="s"/>
      <c r="AV3343" t="s"/>
      <c r="AW3343" t="s"/>
      <c r="AX3343" t="s"/>
      <c r="AY3343" t="n">
        <v>6713356</v>
      </c>
      <c r="AZ3343" t="s">
        <v>4519</v>
      </c>
      <c r="BA3343" t="s"/>
      <c r="BB3343" t="n">
        <v>287473</v>
      </c>
      <c r="BC3343" t="n">
        <v>98.91656494140631</v>
      </c>
      <c r="BD3343" t="n">
        <v>8.0549201965332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95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4516</v>
      </c>
      <c r="F3344" t="n">
        <v>-1</v>
      </c>
      <c r="G3344" t="s">
        <v>74</v>
      </c>
      <c r="H3344" t="s">
        <v>75</v>
      </c>
      <c r="I3344" t="s"/>
      <c r="J3344" t="s">
        <v>76</v>
      </c>
      <c r="K3344" t="n">
        <v>1160.3</v>
      </c>
      <c r="L3344" t="s">
        <v>77</v>
      </c>
      <c r="M3344" t="s"/>
      <c r="N3344" t="s">
        <v>590</v>
      </c>
      <c r="O3344" t="s">
        <v>79</v>
      </c>
      <c r="P3344" t="s">
        <v>4516</v>
      </c>
      <c r="Q3344" t="s"/>
      <c r="R3344" t="s">
        <v>80</v>
      </c>
      <c r="S3344" t="s">
        <v>4520</v>
      </c>
      <c r="T3344" t="s">
        <v>82</v>
      </c>
      <c r="U3344" t="s">
        <v>83</v>
      </c>
      <c r="V3344" t="s">
        <v>84</v>
      </c>
      <c r="W3344" t="s">
        <v>85</v>
      </c>
      <c r="X3344" t="s"/>
      <c r="Y3344" t="s">
        <v>86</v>
      </c>
      <c r="Z3344">
        <f>HYPERLINK("https://hotelmonitor-cachepage.eclerx.com/savepage/tk_15442500783584595_sr_2150.html","info")</f>
        <v/>
      </c>
      <c r="AA3344" t="n">
        <v>-6713356</v>
      </c>
      <c r="AB3344" t="s"/>
      <c r="AC3344" t="s"/>
      <c r="AD3344" t="s">
        <v>87</v>
      </c>
      <c r="AE3344" t="s"/>
      <c r="AF3344" t="s"/>
      <c r="AG3344" t="s"/>
      <c r="AH3344" t="s"/>
      <c r="AI3344" t="s"/>
      <c r="AJ3344" t="s"/>
      <c r="AK3344" t="s">
        <v>88</v>
      </c>
      <c r="AL3344" t="s"/>
      <c r="AM3344" t="s"/>
      <c r="AN3344" t="s">
        <v>89</v>
      </c>
      <c r="AO3344" t="s">
        <v>4522</v>
      </c>
      <c r="AP3344" t="n">
        <v>103</v>
      </c>
      <c r="AQ3344" t="s">
        <v>91</v>
      </c>
      <c r="AR3344" t="s">
        <v>71</v>
      </c>
      <c r="AS3344" t="s"/>
      <c r="AT3344" t="s">
        <v>93</v>
      </c>
      <c r="AU3344" t="s"/>
      <c r="AV3344" t="s"/>
      <c r="AW3344" t="s"/>
      <c r="AX3344" t="s"/>
      <c r="AY3344" t="n">
        <v>6713356</v>
      </c>
      <c r="AZ3344" t="s">
        <v>4519</v>
      </c>
      <c r="BA3344" t="s"/>
      <c r="BB3344" t="n">
        <v>287473</v>
      </c>
      <c r="BC3344" t="n">
        <v>98.91656494140631</v>
      </c>
      <c r="BD3344" t="n">
        <v>8.0549201965332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95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4516</v>
      </c>
      <c r="F3345" t="n">
        <v>-1</v>
      </c>
      <c r="G3345" t="s">
        <v>74</v>
      </c>
      <c r="H3345" t="s">
        <v>75</v>
      </c>
      <c r="I3345" t="s"/>
      <c r="J3345" t="s">
        <v>76</v>
      </c>
      <c r="K3345" t="n">
        <v>1482.6</v>
      </c>
      <c r="L3345" t="s">
        <v>77</v>
      </c>
      <c r="M3345" t="s"/>
      <c r="N3345" t="s">
        <v>590</v>
      </c>
      <c r="O3345" t="s">
        <v>79</v>
      </c>
      <c r="P3345" t="s">
        <v>4516</v>
      </c>
      <c r="Q3345" t="s"/>
      <c r="R3345" t="s">
        <v>80</v>
      </c>
      <c r="S3345" t="s">
        <v>4523</v>
      </c>
      <c r="T3345" t="s">
        <v>82</v>
      </c>
      <c r="U3345" t="s">
        <v>83</v>
      </c>
      <c r="V3345" t="s">
        <v>84</v>
      </c>
      <c r="W3345" t="s">
        <v>105</v>
      </c>
      <c r="X3345" t="s"/>
      <c r="Y3345" t="s">
        <v>86</v>
      </c>
      <c r="Z3345">
        <f>HYPERLINK("https://hotelmonitor-cachepage.eclerx.com/savepage/tk_15442500783584595_sr_2150.html","info")</f>
        <v/>
      </c>
      <c r="AA3345" t="n">
        <v>-6713356</v>
      </c>
      <c r="AB3345" t="s"/>
      <c r="AC3345" t="s"/>
      <c r="AD3345" t="s">
        <v>87</v>
      </c>
      <c r="AE3345" t="s"/>
      <c r="AF3345" t="s"/>
      <c r="AG3345" t="s"/>
      <c r="AH3345" t="s"/>
      <c r="AI3345" t="s"/>
      <c r="AJ3345" t="s"/>
      <c r="AK3345" t="s">
        <v>88</v>
      </c>
      <c r="AL3345" t="s"/>
      <c r="AM3345" t="s"/>
      <c r="AN3345" t="s">
        <v>89</v>
      </c>
      <c r="AO3345" t="s">
        <v>4524</v>
      </c>
      <c r="AP3345" t="n">
        <v>103</v>
      </c>
      <c r="AQ3345" t="s">
        <v>91</v>
      </c>
      <c r="AR3345" t="s">
        <v>71</v>
      </c>
      <c r="AS3345" t="s"/>
      <c r="AT3345" t="s">
        <v>93</v>
      </c>
      <c r="AU3345" t="s"/>
      <c r="AV3345" t="s"/>
      <c r="AW3345" t="s"/>
      <c r="AX3345" t="s"/>
      <c r="AY3345" t="n">
        <v>6713356</v>
      </c>
      <c r="AZ3345" t="s">
        <v>4519</v>
      </c>
      <c r="BA3345" t="s"/>
      <c r="BB3345" t="n">
        <v>287473</v>
      </c>
      <c r="BC3345" t="n">
        <v>98.91656494140631</v>
      </c>
      <c r="BD3345" t="n">
        <v>8.0549201965332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95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4516</v>
      </c>
      <c r="F3346" t="n">
        <v>-1</v>
      </c>
      <c r="G3346" t="s">
        <v>74</v>
      </c>
      <c r="H3346" t="s">
        <v>75</v>
      </c>
      <c r="I3346" t="s"/>
      <c r="J3346" t="s">
        <v>76</v>
      </c>
      <c r="K3346" t="n">
        <v>1516.42</v>
      </c>
      <c r="L3346" t="s">
        <v>77</v>
      </c>
      <c r="M3346" t="s"/>
      <c r="N3346" t="s">
        <v>591</v>
      </c>
      <c r="O3346" t="s">
        <v>79</v>
      </c>
      <c r="P3346" t="s">
        <v>4516</v>
      </c>
      <c r="Q3346" t="s"/>
      <c r="R3346" t="s">
        <v>80</v>
      </c>
      <c r="S3346" t="s">
        <v>527</v>
      </c>
      <c r="T3346" t="s">
        <v>82</v>
      </c>
      <c r="U3346" t="s">
        <v>83</v>
      </c>
      <c r="V3346" t="s">
        <v>84</v>
      </c>
      <c r="W3346" t="s">
        <v>105</v>
      </c>
      <c r="X3346" t="s"/>
      <c r="Y3346" t="s">
        <v>86</v>
      </c>
      <c r="Z3346">
        <f>HYPERLINK("https://hotelmonitor-cachepage.eclerx.com/savepage/tk_15442500783584595_sr_2150.html","info")</f>
        <v/>
      </c>
      <c r="AA3346" t="n">
        <v>-6713356</v>
      </c>
      <c r="AB3346" t="s"/>
      <c r="AC3346" t="s"/>
      <c r="AD3346" t="s">
        <v>87</v>
      </c>
      <c r="AE3346" t="s"/>
      <c r="AF3346" t="s"/>
      <c r="AG3346" t="s"/>
      <c r="AH3346" t="s"/>
      <c r="AI3346" t="s"/>
      <c r="AJ3346" t="s"/>
      <c r="AK3346" t="s">
        <v>88</v>
      </c>
      <c r="AL3346" t="s"/>
      <c r="AM3346" t="s"/>
      <c r="AN3346" t="s">
        <v>88</v>
      </c>
      <c r="AO3346" t="s"/>
      <c r="AP3346" t="n">
        <v>103</v>
      </c>
      <c r="AQ3346" t="s">
        <v>91</v>
      </c>
      <c r="AR3346" t="s">
        <v>92</v>
      </c>
      <c r="AS3346" t="s"/>
      <c r="AT3346" t="s">
        <v>93</v>
      </c>
      <c r="AU3346" t="s"/>
      <c r="AV3346" t="s"/>
      <c r="AW3346" t="s"/>
      <c r="AX3346" t="s"/>
      <c r="AY3346" t="n">
        <v>6713356</v>
      </c>
      <c r="AZ3346" t="s">
        <v>4519</v>
      </c>
      <c r="BA3346" t="s"/>
      <c r="BB3346" t="n">
        <v>287473</v>
      </c>
      <c r="BC3346" t="n">
        <v>98.91656494140631</v>
      </c>
      <c r="BD3346" t="n">
        <v>8.0549201965332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95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4525</v>
      </c>
      <c r="F3347" t="n">
        <v>-1</v>
      </c>
      <c r="G3347" t="s">
        <v>74</v>
      </c>
      <c r="H3347" t="s">
        <v>75</v>
      </c>
      <c r="I3347" t="s"/>
      <c r="J3347" t="s">
        <v>76</v>
      </c>
      <c r="K3347" t="n">
        <v>655.11</v>
      </c>
      <c r="L3347" t="s">
        <v>77</v>
      </c>
      <c r="M3347" t="s"/>
      <c r="N3347" t="s">
        <v>2015</v>
      </c>
      <c r="O3347" t="s">
        <v>79</v>
      </c>
      <c r="P3347" t="s">
        <v>4525</v>
      </c>
      <c r="Q3347" t="s"/>
      <c r="R3347" t="s">
        <v>148</v>
      </c>
      <c r="S3347" t="s">
        <v>4526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>
        <f>HYPERLINK("https://hotelmonitor-cachepage.eclerx.com/savepage/tk_15442498764351208_sr_2150.html","info")</f>
        <v/>
      </c>
      <c r="AA3347" t="n">
        <v>-1131323</v>
      </c>
      <c r="AB3347" t="s"/>
      <c r="AC3347" t="s"/>
      <c r="AD3347" t="s">
        <v>87</v>
      </c>
      <c r="AE3347" t="s"/>
      <c r="AF3347" t="s"/>
      <c r="AG3347" t="s"/>
      <c r="AH3347" t="s"/>
      <c r="AI3347" t="s"/>
      <c r="AJ3347" t="s"/>
      <c r="AK3347" t="s">
        <v>88</v>
      </c>
      <c r="AL3347" t="s"/>
      <c r="AM3347" t="s"/>
      <c r="AN3347" t="s">
        <v>89</v>
      </c>
      <c r="AO3347" t="s">
        <v>1886</v>
      </c>
      <c r="AP3347" t="n">
        <v>8</v>
      </c>
      <c r="AQ3347" t="s">
        <v>91</v>
      </c>
      <c r="AR3347" t="s">
        <v>92</v>
      </c>
      <c r="AS3347" t="s"/>
      <c r="AT3347" t="s">
        <v>93</v>
      </c>
      <c r="AU3347" t="s"/>
      <c r="AV3347" t="s"/>
      <c r="AW3347" t="s"/>
      <c r="AX3347" t="s"/>
      <c r="AY3347" t="n">
        <v>1131323</v>
      </c>
      <c r="AZ3347" t="s">
        <v>4527</v>
      </c>
      <c r="BA3347" t="s"/>
      <c r="BB3347" t="n">
        <v>409480</v>
      </c>
      <c r="BC3347" t="n">
        <v>98.9157638549805</v>
      </c>
      <c r="BD3347" t="n">
        <v>8.06525230407715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95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4525</v>
      </c>
      <c r="F3348" t="n">
        <v>-1</v>
      </c>
      <c r="G3348" t="s">
        <v>74</v>
      </c>
      <c r="H3348" t="s">
        <v>75</v>
      </c>
      <c r="I3348" t="s"/>
      <c r="J3348" t="s">
        <v>76</v>
      </c>
      <c r="K3348" t="n">
        <v>764.27</v>
      </c>
      <c r="L3348" t="s">
        <v>77</v>
      </c>
      <c r="M3348" t="s"/>
      <c r="N3348" t="s">
        <v>2015</v>
      </c>
      <c r="O3348" t="s">
        <v>79</v>
      </c>
      <c r="P3348" t="s">
        <v>4525</v>
      </c>
      <c r="Q3348" t="s"/>
      <c r="R3348" t="s">
        <v>148</v>
      </c>
      <c r="S3348" t="s">
        <v>4528</v>
      </c>
      <c r="T3348" t="s">
        <v>82</v>
      </c>
      <c r="U3348" t="s">
        <v>83</v>
      </c>
      <c r="V3348" t="s">
        <v>84</v>
      </c>
      <c r="W3348" t="s">
        <v>105</v>
      </c>
      <c r="X3348" t="s"/>
      <c r="Y3348" t="s">
        <v>86</v>
      </c>
      <c r="Z3348">
        <f>HYPERLINK("https://hotelmonitor-cachepage.eclerx.com/savepage/tk_15442498764351208_sr_2150.html","info")</f>
        <v/>
      </c>
      <c r="AA3348" t="n">
        <v>-1131323</v>
      </c>
      <c r="AB3348" t="s"/>
      <c r="AC3348" t="s"/>
      <c r="AD3348" t="s">
        <v>87</v>
      </c>
      <c r="AE3348" t="s"/>
      <c r="AF3348" t="s"/>
      <c r="AG3348" t="s"/>
      <c r="AH3348" t="s"/>
      <c r="AI3348" t="s"/>
      <c r="AJ3348" t="s"/>
      <c r="AK3348" t="s">
        <v>88</v>
      </c>
      <c r="AL3348" t="s"/>
      <c r="AM3348" t="s"/>
      <c r="AN3348" t="s">
        <v>89</v>
      </c>
      <c r="AO3348" t="s">
        <v>931</v>
      </c>
      <c r="AP3348" t="n">
        <v>8</v>
      </c>
      <c r="AQ3348" t="s">
        <v>91</v>
      </c>
      <c r="AR3348" t="s">
        <v>92</v>
      </c>
      <c r="AS3348" t="s"/>
      <c r="AT3348" t="s">
        <v>93</v>
      </c>
      <c r="AU3348" t="s"/>
      <c r="AV3348" t="s"/>
      <c r="AW3348" t="s"/>
      <c r="AX3348" t="s"/>
      <c r="AY3348" t="n">
        <v>1131323</v>
      </c>
      <c r="AZ3348" t="s">
        <v>4527</v>
      </c>
      <c r="BA3348" t="s"/>
      <c r="BB3348" t="n">
        <v>409480</v>
      </c>
      <c r="BC3348" t="n">
        <v>98.9157638549805</v>
      </c>
      <c r="BD3348" t="n">
        <v>8.06525230407715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95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4525</v>
      </c>
      <c r="F3349" t="n">
        <v>-1</v>
      </c>
      <c r="G3349" t="s">
        <v>74</v>
      </c>
      <c r="H3349" t="s">
        <v>75</v>
      </c>
      <c r="I3349" t="s"/>
      <c r="J3349" t="s">
        <v>76</v>
      </c>
      <c r="K3349" t="n">
        <v>769.92</v>
      </c>
      <c r="L3349" t="s">
        <v>77</v>
      </c>
      <c r="M3349" t="s"/>
      <c r="N3349" t="s">
        <v>2015</v>
      </c>
      <c r="O3349" t="s">
        <v>79</v>
      </c>
      <c r="P3349" t="s">
        <v>4525</v>
      </c>
      <c r="Q3349" t="s"/>
      <c r="R3349" t="s">
        <v>148</v>
      </c>
      <c r="S3349" t="s">
        <v>4529</v>
      </c>
      <c r="T3349" t="s">
        <v>82</v>
      </c>
      <c r="U3349" t="s">
        <v>83</v>
      </c>
      <c r="V3349" t="s">
        <v>84</v>
      </c>
      <c r="W3349" t="s">
        <v>85</v>
      </c>
      <c r="X3349" t="s"/>
      <c r="Y3349" t="s">
        <v>86</v>
      </c>
      <c r="Z3349">
        <f>HYPERLINK("https://hotelmonitor-cachepage.eclerx.com/savepage/tk_15442498764351208_sr_2150.html","info")</f>
        <v/>
      </c>
      <c r="AA3349" t="n">
        <v>-1131323</v>
      </c>
      <c r="AB3349" t="s"/>
      <c r="AC3349" t="s"/>
      <c r="AD3349" t="s">
        <v>87</v>
      </c>
      <c r="AE3349" t="s"/>
      <c r="AF3349" t="s"/>
      <c r="AG3349" t="s"/>
      <c r="AH3349" t="s"/>
      <c r="AI3349" t="s"/>
      <c r="AJ3349" t="s"/>
      <c r="AK3349" t="s">
        <v>88</v>
      </c>
      <c r="AL3349" t="s"/>
      <c r="AM3349" t="s"/>
      <c r="AN3349" t="s">
        <v>89</v>
      </c>
      <c r="AO3349" t="s">
        <v>4530</v>
      </c>
      <c r="AP3349" t="n">
        <v>8</v>
      </c>
      <c r="AQ3349" t="s">
        <v>91</v>
      </c>
      <c r="AR3349" t="s">
        <v>71</v>
      </c>
      <c r="AS3349" t="s"/>
      <c r="AT3349" t="s">
        <v>93</v>
      </c>
      <c r="AU3349" t="s"/>
      <c r="AV3349" t="s"/>
      <c r="AW3349" t="s"/>
      <c r="AX3349" t="s"/>
      <c r="AY3349" t="n">
        <v>1131323</v>
      </c>
      <c r="AZ3349" t="s">
        <v>4527</v>
      </c>
      <c r="BA3349" t="s"/>
      <c r="BB3349" t="n">
        <v>409480</v>
      </c>
      <c r="BC3349" t="n">
        <v>98.9157638549805</v>
      </c>
      <c r="BD3349" t="n">
        <v>8.06525230407715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95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4525</v>
      </c>
      <c r="F3350" t="n">
        <v>-1</v>
      </c>
      <c r="G3350" t="s">
        <v>74</v>
      </c>
      <c r="H3350" t="s">
        <v>75</v>
      </c>
      <c r="I3350" t="s"/>
      <c r="J3350" t="s">
        <v>76</v>
      </c>
      <c r="K3350" t="n">
        <v>828.28</v>
      </c>
      <c r="L3350" t="s">
        <v>77</v>
      </c>
      <c r="M3350" t="s"/>
      <c r="N3350" t="s">
        <v>2015</v>
      </c>
      <c r="O3350" t="s">
        <v>79</v>
      </c>
      <c r="P3350" t="s">
        <v>4525</v>
      </c>
      <c r="Q3350" t="s"/>
      <c r="R3350" t="s">
        <v>148</v>
      </c>
      <c r="S3350" t="s">
        <v>4531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>
        <f>HYPERLINK("https://hotelmonitor-cachepage.eclerx.com/savepage/tk_15442498764351208_sr_2150.html","info")</f>
        <v/>
      </c>
      <c r="AA3350" t="n">
        <v>-1131323</v>
      </c>
      <c r="AB3350" t="s"/>
      <c r="AC3350" t="s"/>
      <c r="AD3350" t="s">
        <v>87</v>
      </c>
      <c r="AE3350" t="s"/>
      <c r="AF3350" t="s"/>
      <c r="AG3350" t="s"/>
      <c r="AH3350" t="s"/>
      <c r="AI3350" t="s"/>
      <c r="AJ3350" t="s"/>
      <c r="AK3350" t="s">
        <v>88</v>
      </c>
      <c r="AL3350" t="s"/>
      <c r="AM3350" t="s"/>
      <c r="AN3350" t="s">
        <v>89</v>
      </c>
      <c r="AO3350" t="s">
        <v>4532</v>
      </c>
      <c r="AP3350" t="n">
        <v>8</v>
      </c>
      <c r="AQ3350" t="s">
        <v>91</v>
      </c>
      <c r="AR3350" t="s">
        <v>71</v>
      </c>
      <c r="AS3350" t="s"/>
      <c r="AT3350" t="s">
        <v>93</v>
      </c>
      <c r="AU3350" t="s"/>
      <c r="AV3350" t="s"/>
      <c r="AW3350" t="s"/>
      <c r="AX3350" t="s"/>
      <c r="AY3350" t="n">
        <v>1131323</v>
      </c>
      <c r="AZ3350" t="s">
        <v>4527</v>
      </c>
      <c r="BA3350" t="s"/>
      <c r="BB3350" t="n">
        <v>409480</v>
      </c>
      <c r="BC3350" t="n">
        <v>98.9157638549805</v>
      </c>
      <c r="BD3350" t="n">
        <v>8.06525230407715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95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4525</v>
      </c>
      <c r="F3351" t="n">
        <v>-1</v>
      </c>
      <c r="G3351" t="s">
        <v>74</v>
      </c>
      <c r="H3351" t="s">
        <v>75</v>
      </c>
      <c r="I3351" t="s"/>
      <c r="J3351" t="s">
        <v>76</v>
      </c>
      <c r="K3351" t="n">
        <v>898.24</v>
      </c>
      <c r="L3351" t="s">
        <v>77</v>
      </c>
      <c r="M3351" t="s"/>
      <c r="N3351" t="s">
        <v>2015</v>
      </c>
      <c r="O3351" t="s">
        <v>79</v>
      </c>
      <c r="P3351" t="s">
        <v>4525</v>
      </c>
      <c r="Q3351" t="s"/>
      <c r="R3351" t="s">
        <v>148</v>
      </c>
      <c r="S3351" t="s">
        <v>4533</v>
      </c>
      <c r="T3351" t="s">
        <v>82</v>
      </c>
      <c r="U3351" t="s">
        <v>83</v>
      </c>
      <c r="V3351" t="s">
        <v>84</v>
      </c>
      <c r="W3351" t="s">
        <v>105</v>
      </c>
      <c r="X3351" t="s"/>
      <c r="Y3351" t="s">
        <v>86</v>
      </c>
      <c r="Z3351">
        <f>HYPERLINK("https://hotelmonitor-cachepage.eclerx.com/savepage/tk_15442498764351208_sr_2150.html","info")</f>
        <v/>
      </c>
      <c r="AA3351" t="n">
        <v>-1131323</v>
      </c>
      <c r="AB3351" t="s"/>
      <c r="AC3351" t="s"/>
      <c r="AD3351" t="s">
        <v>87</v>
      </c>
      <c r="AE3351" t="s"/>
      <c r="AF3351" t="s"/>
      <c r="AG3351" t="s"/>
      <c r="AH3351" t="s"/>
      <c r="AI3351" t="s"/>
      <c r="AJ3351" t="s"/>
      <c r="AK3351" t="s">
        <v>88</v>
      </c>
      <c r="AL3351" t="s"/>
      <c r="AM3351" t="s"/>
      <c r="AN3351" t="s">
        <v>89</v>
      </c>
      <c r="AO3351" t="s">
        <v>4534</v>
      </c>
      <c r="AP3351" t="n">
        <v>8</v>
      </c>
      <c r="AQ3351" t="s">
        <v>91</v>
      </c>
      <c r="AR3351" t="s">
        <v>71</v>
      </c>
      <c r="AS3351" t="s"/>
      <c r="AT3351" t="s">
        <v>93</v>
      </c>
      <c r="AU3351" t="s"/>
      <c r="AV3351" t="s"/>
      <c r="AW3351" t="s"/>
      <c r="AX3351" t="s"/>
      <c r="AY3351" t="n">
        <v>1131323</v>
      </c>
      <c r="AZ3351" t="s">
        <v>4527</v>
      </c>
      <c r="BA3351" t="s"/>
      <c r="BB3351" t="n">
        <v>409480</v>
      </c>
      <c r="BC3351" t="n">
        <v>98.9157638549805</v>
      </c>
      <c r="BD3351" t="n">
        <v>8.06525230407715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95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4525</v>
      </c>
      <c r="F3352" t="n">
        <v>-1</v>
      </c>
      <c r="G3352" t="s">
        <v>74</v>
      </c>
      <c r="H3352" t="s">
        <v>75</v>
      </c>
      <c r="I3352" t="s"/>
      <c r="J3352" t="s">
        <v>76</v>
      </c>
      <c r="K3352" t="n">
        <v>966.33</v>
      </c>
      <c r="L3352" t="s">
        <v>77</v>
      </c>
      <c r="M3352" t="s"/>
      <c r="N3352" t="s">
        <v>2015</v>
      </c>
      <c r="O3352" t="s">
        <v>79</v>
      </c>
      <c r="P3352" t="s">
        <v>4525</v>
      </c>
      <c r="Q3352" t="s"/>
      <c r="R3352" t="s">
        <v>148</v>
      </c>
      <c r="S3352" t="s">
        <v>4535</v>
      </c>
      <c r="T3352" t="s">
        <v>82</v>
      </c>
      <c r="U3352" t="s">
        <v>83</v>
      </c>
      <c r="V3352" t="s">
        <v>84</v>
      </c>
      <c r="W3352" t="s">
        <v>105</v>
      </c>
      <c r="X3352" t="s"/>
      <c r="Y3352" t="s">
        <v>86</v>
      </c>
      <c r="Z3352">
        <f>HYPERLINK("https://hotelmonitor-cachepage.eclerx.com/savepage/tk_15442498764351208_sr_2150.html","info")</f>
        <v/>
      </c>
      <c r="AA3352" t="n">
        <v>-1131323</v>
      </c>
      <c r="AB3352" t="s"/>
      <c r="AC3352" t="s"/>
      <c r="AD3352" t="s">
        <v>87</v>
      </c>
      <c r="AE3352" t="s"/>
      <c r="AF3352" t="s"/>
      <c r="AG3352" t="s"/>
      <c r="AH3352" t="s"/>
      <c r="AI3352" t="s"/>
      <c r="AJ3352" t="s"/>
      <c r="AK3352" t="s">
        <v>88</v>
      </c>
      <c r="AL3352" t="s"/>
      <c r="AM3352" t="s"/>
      <c r="AN3352" t="s">
        <v>89</v>
      </c>
      <c r="AO3352" t="s">
        <v>4536</v>
      </c>
      <c r="AP3352" t="n">
        <v>8</v>
      </c>
      <c r="AQ3352" t="s">
        <v>91</v>
      </c>
      <c r="AR3352" t="s">
        <v>71</v>
      </c>
      <c r="AS3352" t="s"/>
      <c r="AT3352" t="s">
        <v>93</v>
      </c>
      <c r="AU3352" t="s"/>
      <c r="AV3352" t="s"/>
      <c r="AW3352" t="s"/>
      <c r="AX3352" t="s"/>
      <c r="AY3352" t="n">
        <v>1131323</v>
      </c>
      <c r="AZ3352" t="s">
        <v>4527</v>
      </c>
      <c r="BA3352" t="s"/>
      <c r="BB3352" t="n">
        <v>409480</v>
      </c>
      <c r="BC3352" t="n">
        <v>98.9157638549805</v>
      </c>
      <c r="BD3352" t="n">
        <v>8.06525230407715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95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4525</v>
      </c>
      <c r="F3353" t="n">
        <v>-1</v>
      </c>
      <c r="G3353" t="s">
        <v>74</v>
      </c>
      <c r="H3353" t="s">
        <v>75</v>
      </c>
      <c r="I3353" t="s"/>
      <c r="J3353" t="s">
        <v>76</v>
      </c>
      <c r="K3353" t="n">
        <v>764.27</v>
      </c>
      <c r="L3353" t="s">
        <v>77</v>
      </c>
      <c r="M3353" t="s"/>
      <c r="N3353" t="s">
        <v>2572</v>
      </c>
      <c r="O3353" t="s">
        <v>79</v>
      </c>
      <c r="P3353" t="s">
        <v>4525</v>
      </c>
      <c r="Q3353" t="s"/>
      <c r="R3353" t="s">
        <v>148</v>
      </c>
      <c r="S3353" t="s">
        <v>4528</v>
      </c>
      <c r="T3353" t="s">
        <v>82</v>
      </c>
      <c r="U3353" t="s">
        <v>83</v>
      </c>
      <c r="V3353" t="s">
        <v>84</v>
      </c>
      <c r="W3353" t="s">
        <v>85</v>
      </c>
      <c r="X3353" t="s"/>
      <c r="Y3353" t="s">
        <v>86</v>
      </c>
      <c r="Z3353">
        <f>HYPERLINK("https://hotelmonitor-cachepage.eclerx.com/savepage/tk_15442498764351208_sr_2150.html","info")</f>
        <v/>
      </c>
      <c r="AA3353" t="n">
        <v>-1131323</v>
      </c>
      <c r="AB3353" t="s"/>
      <c r="AC3353" t="s"/>
      <c r="AD3353" t="s">
        <v>87</v>
      </c>
      <c r="AE3353" t="s"/>
      <c r="AF3353" t="s"/>
      <c r="AG3353" t="s"/>
      <c r="AH3353" t="s"/>
      <c r="AI3353" t="s"/>
      <c r="AJ3353" t="s"/>
      <c r="AK3353" t="s">
        <v>88</v>
      </c>
      <c r="AL3353" t="s"/>
      <c r="AM3353" t="s"/>
      <c r="AN3353" t="s">
        <v>89</v>
      </c>
      <c r="AO3353" t="s">
        <v>3480</v>
      </c>
      <c r="AP3353" t="n">
        <v>8</v>
      </c>
      <c r="AQ3353" t="s">
        <v>91</v>
      </c>
      <c r="AR3353" t="s">
        <v>92</v>
      </c>
      <c r="AS3353" t="s"/>
      <c r="AT3353" t="s">
        <v>93</v>
      </c>
      <c r="AU3353" t="s"/>
      <c r="AV3353" t="s"/>
      <c r="AW3353" t="s"/>
      <c r="AX3353" t="s"/>
      <c r="AY3353" t="n">
        <v>1131323</v>
      </c>
      <c r="AZ3353" t="s">
        <v>4527</v>
      </c>
      <c r="BA3353" t="s"/>
      <c r="BB3353" t="n">
        <v>409480</v>
      </c>
      <c r="BC3353" t="n">
        <v>98.9157638549805</v>
      </c>
      <c r="BD3353" t="n">
        <v>8.06525230407715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95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4525</v>
      </c>
      <c r="F3354" t="n">
        <v>-1</v>
      </c>
      <c r="G3354" t="s">
        <v>74</v>
      </c>
      <c r="H3354" t="s">
        <v>75</v>
      </c>
      <c r="I3354" t="s"/>
      <c r="J3354" t="s">
        <v>76</v>
      </c>
      <c r="K3354" t="n">
        <v>873.47</v>
      </c>
      <c r="L3354" t="s">
        <v>77</v>
      </c>
      <c r="M3354" t="s"/>
      <c r="N3354" t="s">
        <v>2572</v>
      </c>
      <c r="O3354" t="s">
        <v>79</v>
      </c>
      <c r="P3354" t="s">
        <v>4525</v>
      </c>
      <c r="Q3354" t="s"/>
      <c r="R3354" t="s">
        <v>148</v>
      </c>
      <c r="S3354" t="s">
        <v>4537</v>
      </c>
      <c r="T3354" t="s">
        <v>82</v>
      </c>
      <c r="U3354" t="s">
        <v>83</v>
      </c>
      <c r="V3354" t="s">
        <v>84</v>
      </c>
      <c r="W3354" t="s">
        <v>105</v>
      </c>
      <c r="X3354" t="s"/>
      <c r="Y3354" t="s">
        <v>86</v>
      </c>
      <c r="Z3354">
        <f>HYPERLINK("https://hotelmonitor-cachepage.eclerx.com/savepage/tk_15442498764351208_sr_2150.html","info")</f>
        <v/>
      </c>
      <c r="AA3354" t="n">
        <v>-1131323</v>
      </c>
      <c r="AB3354" t="s"/>
      <c r="AC3354" t="s"/>
      <c r="AD3354" t="s">
        <v>87</v>
      </c>
      <c r="AE3354" t="s"/>
      <c r="AF3354" t="s"/>
      <c r="AG3354" t="s"/>
      <c r="AH3354" t="s"/>
      <c r="AI3354" t="s"/>
      <c r="AJ3354" t="s"/>
      <c r="AK3354" t="s">
        <v>88</v>
      </c>
      <c r="AL3354" t="s"/>
      <c r="AM3354" t="s"/>
      <c r="AN3354" t="s">
        <v>89</v>
      </c>
      <c r="AO3354" t="s">
        <v>3914</v>
      </c>
      <c r="AP3354" t="n">
        <v>8</v>
      </c>
      <c r="AQ3354" t="s">
        <v>91</v>
      </c>
      <c r="AR3354" t="s">
        <v>92</v>
      </c>
      <c r="AS3354" t="s"/>
      <c r="AT3354" t="s">
        <v>93</v>
      </c>
      <c r="AU3354" t="s"/>
      <c r="AV3354" t="s"/>
      <c r="AW3354" t="s"/>
      <c r="AX3354" t="s"/>
      <c r="AY3354" t="n">
        <v>1131323</v>
      </c>
      <c r="AZ3354" t="s">
        <v>4527</v>
      </c>
      <c r="BA3354" t="s"/>
      <c r="BB3354" t="n">
        <v>409480</v>
      </c>
      <c r="BC3354" t="n">
        <v>98.9157638549805</v>
      </c>
      <c r="BD3354" t="n">
        <v>8.06525230407715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95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4525</v>
      </c>
      <c r="F3355" t="n">
        <v>-1</v>
      </c>
      <c r="G3355" t="s">
        <v>74</v>
      </c>
      <c r="H3355" t="s">
        <v>75</v>
      </c>
      <c r="I3355" t="s"/>
      <c r="J3355" t="s">
        <v>76</v>
      </c>
      <c r="K3355" t="n">
        <v>898.24</v>
      </c>
      <c r="L3355" t="s">
        <v>77</v>
      </c>
      <c r="M3355" t="s"/>
      <c r="N3355" t="s">
        <v>2572</v>
      </c>
      <c r="O3355" t="s">
        <v>79</v>
      </c>
      <c r="P3355" t="s">
        <v>4525</v>
      </c>
      <c r="Q3355" t="s"/>
      <c r="R3355" t="s">
        <v>148</v>
      </c>
      <c r="S3355" t="s">
        <v>4533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>
        <f>HYPERLINK("https://hotelmonitor-cachepage.eclerx.com/savepage/tk_15442498764351208_sr_2150.html","info")</f>
        <v/>
      </c>
      <c r="AA3355" t="n">
        <v>-1131323</v>
      </c>
      <c r="AB3355" t="s"/>
      <c r="AC3355" t="s"/>
      <c r="AD3355" t="s">
        <v>87</v>
      </c>
      <c r="AE3355" t="s"/>
      <c r="AF3355" t="s"/>
      <c r="AG3355" t="s"/>
      <c r="AH3355" t="s"/>
      <c r="AI3355" t="s"/>
      <c r="AJ3355" t="s"/>
      <c r="AK3355" t="s">
        <v>88</v>
      </c>
      <c r="AL3355" t="s"/>
      <c r="AM3355" t="s"/>
      <c r="AN3355" t="s">
        <v>89</v>
      </c>
      <c r="AO3355" t="s">
        <v>4538</v>
      </c>
      <c r="AP3355" t="n">
        <v>8</v>
      </c>
      <c r="AQ3355" t="s">
        <v>91</v>
      </c>
      <c r="AR3355" t="s">
        <v>71</v>
      </c>
      <c r="AS3355" t="s"/>
      <c r="AT3355" t="s">
        <v>93</v>
      </c>
      <c r="AU3355" t="s"/>
      <c r="AV3355" t="s"/>
      <c r="AW3355" t="s"/>
      <c r="AX3355" t="s"/>
      <c r="AY3355" t="n">
        <v>1131323</v>
      </c>
      <c r="AZ3355" t="s">
        <v>4527</v>
      </c>
      <c r="BA3355" t="s"/>
      <c r="BB3355" t="n">
        <v>409480</v>
      </c>
      <c r="BC3355" t="n">
        <v>98.9157638549805</v>
      </c>
      <c r="BD3355" t="n">
        <v>8.06525230407715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95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4525</v>
      </c>
      <c r="F3356" t="n">
        <v>-1</v>
      </c>
      <c r="G3356" t="s">
        <v>74</v>
      </c>
      <c r="H3356" t="s">
        <v>75</v>
      </c>
      <c r="I3356" t="s"/>
      <c r="J3356" t="s">
        <v>76</v>
      </c>
      <c r="K3356" t="n">
        <v>966.33</v>
      </c>
      <c r="L3356" t="s">
        <v>77</v>
      </c>
      <c r="M3356" t="s"/>
      <c r="N3356" t="s">
        <v>2572</v>
      </c>
      <c r="O3356" t="s">
        <v>79</v>
      </c>
      <c r="P3356" t="s">
        <v>4525</v>
      </c>
      <c r="Q3356" t="s"/>
      <c r="R3356" t="s">
        <v>148</v>
      </c>
      <c r="S3356" t="s">
        <v>4535</v>
      </c>
      <c r="T3356" t="s">
        <v>82</v>
      </c>
      <c r="U3356" t="s">
        <v>83</v>
      </c>
      <c r="V3356" t="s">
        <v>84</v>
      </c>
      <c r="W3356" t="s">
        <v>85</v>
      </c>
      <c r="X3356" t="s"/>
      <c r="Y3356" t="s">
        <v>86</v>
      </c>
      <c r="Z3356">
        <f>HYPERLINK("https://hotelmonitor-cachepage.eclerx.com/savepage/tk_15442498764351208_sr_2150.html","info")</f>
        <v/>
      </c>
      <c r="AA3356" t="n">
        <v>-1131323</v>
      </c>
      <c r="AB3356" t="s"/>
      <c r="AC3356" t="s"/>
      <c r="AD3356" t="s">
        <v>87</v>
      </c>
      <c r="AE3356" t="s"/>
      <c r="AF3356" t="s"/>
      <c r="AG3356" t="s"/>
      <c r="AH3356" t="s"/>
      <c r="AI3356" t="s"/>
      <c r="AJ3356" t="s"/>
      <c r="AK3356" t="s">
        <v>88</v>
      </c>
      <c r="AL3356" t="s"/>
      <c r="AM3356" t="s"/>
      <c r="AN3356" t="s">
        <v>89</v>
      </c>
      <c r="AO3356" t="s">
        <v>4539</v>
      </c>
      <c r="AP3356" t="n">
        <v>8</v>
      </c>
      <c r="AQ3356" t="s">
        <v>91</v>
      </c>
      <c r="AR3356" t="s">
        <v>71</v>
      </c>
      <c r="AS3356" t="s"/>
      <c r="AT3356" t="s">
        <v>93</v>
      </c>
      <c r="AU3356" t="s"/>
      <c r="AV3356" t="s"/>
      <c r="AW3356" t="s"/>
      <c r="AX3356" t="s"/>
      <c r="AY3356" t="n">
        <v>1131323</v>
      </c>
      <c r="AZ3356" t="s">
        <v>4527</v>
      </c>
      <c r="BA3356" t="s"/>
      <c r="BB3356" t="n">
        <v>409480</v>
      </c>
      <c r="BC3356" t="n">
        <v>98.9157638549805</v>
      </c>
      <c r="BD3356" t="n">
        <v>8.06525230407715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95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4525</v>
      </c>
      <c r="F3357" t="n">
        <v>-1</v>
      </c>
      <c r="G3357" t="s">
        <v>74</v>
      </c>
      <c r="H3357" t="s">
        <v>75</v>
      </c>
      <c r="I3357" t="s"/>
      <c r="J3357" t="s">
        <v>76</v>
      </c>
      <c r="K3357" t="n">
        <v>1026.56</v>
      </c>
      <c r="L3357" t="s">
        <v>77</v>
      </c>
      <c r="M3357" t="s"/>
      <c r="N3357" t="s">
        <v>2572</v>
      </c>
      <c r="O3357" t="s">
        <v>79</v>
      </c>
      <c r="P3357" t="s">
        <v>4525</v>
      </c>
      <c r="Q3357" t="s"/>
      <c r="R3357" t="s">
        <v>148</v>
      </c>
      <c r="S3357" t="s">
        <v>4540</v>
      </c>
      <c r="T3357" t="s">
        <v>82</v>
      </c>
      <c r="U3357" t="s">
        <v>83</v>
      </c>
      <c r="V3357" t="s">
        <v>84</v>
      </c>
      <c r="W3357" t="s">
        <v>105</v>
      </c>
      <c r="X3357" t="s"/>
      <c r="Y3357" t="s">
        <v>86</v>
      </c>
      <c r="Z3357">
        <f>HYPERLINK("https://hotelmonitor-cachepage.eclerx.com/savepage/tk_15442498764351208_sr_2150.html","info")</f>
        <v/>
      </c>
      <c r="AA3357" t="n">
        <v>-1131323</v>
      </c>
      <c r="AB3357" t="s"/>
      <c r="AC3357" t="s"/>
      <c r="AD3357" t="s">
        <v>87</v>
      </c>
      <c r="AE3357" t="s"/>
      <c r="AF3357" t="s"/>
      <c r="AG3357" t="s"/>
      <c r="AH3357" t="s"/>
      <c r="AI3357" t="s"/>
      <c r="AJ3357" t="s"/>
      <c r="AK3357" t="s">
        <v>88</v>
      </c>
      <c r="AL3357" t="s"/>
      <c r="AM3357" t="s"/>
      <c r="AN3357" t="s">
        <v>89</v>
      </c>
      <c r="AO3357" t="s">
        <v>4541</v>
      </c>
      <c r="AP3357" t="n">
        <v>8</v>
      </c>
      <c r="AQ3357" t="s">
        <v>91</v>
      </c>
      <c r="AR3357" t="s">
        <v>71</v>
      </c>
      <c r="AS3357" t="s"/>
      <c r="AT3357" t="s">
        <v>93</v>
      </c>
      <c r="AU3357" t="s"/>
      <c r="AV3357" t="s"/>
      <c r="AW3357" t="s"/>
      <c r="AX3357" t="s"/>
      <c r="AY3357" t="n">
        <v>1131323</v>
      </c>
      <c r="AZ3357" t="s">
        <v>4527</v>
      </c>
      <c r="BA3357" t="s"/>
      <c r="BB3357" t="n">
        <v>409480</v>
      </c>
      <c r="BC3357" t="n">
        <v>98.9157638549805</v>
      </c>
      <c r="BD3357" t="n">
        <v>8.06525230407715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95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4525</v>
      </c>
      <c r="F3358" t="n">
        <v>-1</v>
      </c>
      <c r="G3358" t="s">
        <v>74</v>
      </c>
      <c r="H3358" t="s">
        <v>75</v>
      </c>
      <c r="I3358" t="s"/>
      <c r="J3358" t="s">
        <v>76</v>
      </c>
      <c r="K3358" t="n">
        <v>1104.38</v>
      </c>
      <c r="L3358" t="s">
        <v>77</v>
      </c>
      <c r="M3358" t="s"/>
      <c r="N3358" t="s">
        <v>2572</v>
      </c>
      <c r="O3358" t="s">
        <v>79</v>
      </c>
      <c r="P3358" t="s">
        <v>4525</v>
      </c>
      <c r="Q3358" t="s"/>
      <c r="R3358" t="s">
        <v>148</v>
      </c>
      <c r="S3358" t="s">
        <v>4542</v>
      </c>
      <c r="T3358" t="s">
        <v>82</v>
      </c>
      <c r="U3358" t="s">
        <v>83</v>
      </c>
      <c r="V3358" t="s">
        <v>84</v>
      </c>
      <c r="W3358" t="s">
        <v>105</v>
      </c>
      <c r="X3358" t="s"/>
      <c r="Y3358" t="s">
        <v>86</v>
      </c>
      <c r="Z3358">
        <f>HYPERLINK("https://hotelmonitor-cachepage.eclerx.com/savepage/tk_15442498764351208_sr_2150.html","info")</f>
        <v/>
      </c>
      <c r="AA3358" t="n">
        <v>-1131323</v>
      </c>
      <c r="AB3358" t="s"/>
      <c r="AC3358" t="s"/>
      <c r="AD3358" t="s">
        <v>87</v>
      </c>
      <c r="AE3358" t="s"/>
      <c r="AF3358" t="s"/>
      <c r="AG3358" t="s"/>
      <c r="AH3358" t="s"/>
      <c r="AI3358" t="s"/>
      <c r="AJ3358" t="s"/>
      <c r="AK3358" t="s">
        <v>88</v>
      </c>
      <c r="AL3358" t="s"/>
      <c r="AM3358" t="s"/>
      <c r="AN3358" t="s">
        <v>89</v>
      </c>
      <c r="AO3358" t="s">
        <v>4543</v>
      </c>
      <c r="AP3358" t="n">
        <v>8</v>
      </c>
      <c r="AQ3358" t="s">
        <v>91</v>
      </c>
      <c r="AR3358" t="s">
        <v>71</v>
      </c>
      <c r="AS3358" t="s"/>
      <c r="AT3358" t="s">
        <v>93</v>
      </c>
      <c r="AU3358" t="s"/>
      <c r="AV3358" t="s"/>
      <c r="AW3358" t="s"/>
      <c r="AX3358" t="s"/>
      <c r="AY3358" t="n">
        <v>1131323</v>
      </c>
      <c r="AZ3358" t="s">
        <v>4527</v>
      </c>
      <c r="BA3358" t="s"/>
      <c r="BB3358" t="n">
        <v>409480</v>
      </c>
      <c r="BC3358" t="n">
        <v>98.9157638549805</v>
      </c>
      <c r="BD3358" t="n">
        <v>8.06525230407715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95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4525</v>
      </c>
      <c r="F3359" t="n">
        <v>-1</v>
      </c>
      <c r="G3359" t="s">
        <v>74</v>
      </c>
      <c r="H3359" t="s">
        <v>75</v>
      </c>
      <c r="I3359" t="s"/>
      <c r="J3359" t="s">
        <v>76</v>
      </c>
      <c r="K3359" t="n">
        <v>818.87</v>
      </c>
      <c r="L3359" t="s">
        <v>77</v>
      </c>
      <c r="M3359" t="s"/>
      <c r="N3359" t="s">
        <v>330</v>
      </c>
      <c r="O3359" t="s">
        <v>79</v>
      </c>
      <c r="P3359" t="s">
        <v>4525</v>
      </c>
      <c r="Q3359" t="s"/>
      <c r="R3359" t="s">
        <v>148</v>
      </c>
      <c r="S3359" t="s">
        <v>4544</v>
      </c>
      <c r="T3359" t="s">
        <v>82</v>
      </c>
      <c r="U3359" t="s">
        <v>83</v>
      </c>
      <c r="V3359" t="s">
        <v>84</v>
      </c>
      <c r="W3359" t="s">
        <v>85</v>
      </c>
      <c r="X3359" t="s"/>
      <c r="Y3359" t="s">
        <v>86</v>
      </c>
      <c r="Z3359">
        <f>HYPERLINK("https://hotelmonitor-cachepage.eclerx.com/savepage/tk_15442498764351208_sr_2150.html","info")</f>
        <v/>
      </c>
      <c r="AA3359" t="n">
        <v>-1131323</v>
      </c>
      <c r="AB3359" t="s"/>
      <c r="AC3359" t="s"/>
      <c r="AD3359" t="s">
        <v>87</v>
      </c>
      <c r="AE3359" t="s"/>
      <c r="AF3359" t="s"/>
      <c r="AG3359" t="s"/>
      <c r="AH3359" t="s"/>
      <c r="AI3359" t="s"/>
      <c r="AJ3359" t="s"/>
      <c r="AK3359" t="s">
        <v>88</v>
      </c>
      <c r="AL3359" t="s"/>
      <c r="AM3359" t="s"/>
      <c r="AN3359" t="s">
        <v>89</v>
      </c>
      <c r="AO3359" t="s">
        <v>3480</v>
      </c>
      <c r="AP3359" t="n">
        <v>8</v>
      </c>
      <c r="AQ3359" t="s">
        <v>91</v>
      </c>
      <c r="AR3359" t="s">
        <v>92</v>
      </c>
      <c r="AS3359" t="s"/>
      <c r="AT3359" t="s">
        <v>93</v>
      </c>
      <c r="AU3359" t="s"/>
      <c r="AV3359" t="s"/>
      <c r="AW3359" t="s"/>
      <c r="AX3359" t="s"/>
      <c r="AY3359" t="n">
        <v>1131323</v>
      </c>
      <c r="AZ3359" t="s">
        <v>4527</v>
      </c>
      <c r="BA3359" t="s"/>
      <c r="BB3359" t="n">
        <v>409480</v>
      </c>
      <c r="BC3359" t="n">
        <v>98.9157638549805</v>
      </c>
      <c r="BD3359" t="n">
        <v>8.06525230407715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95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4525</v>
      </c>
      <c r="F3360" t="n">
        <v>-1</v>
      </c>
      <c r="G3360" t="s">
        <v>74</v>
      </c>
      <c r="H3360" t="s">
        <v>75</v>
      </c>
      <c r="I3360" t="s"/>
      <c r="J3360" t="s">
        <v>76</v>
      </c>
      <c r="K3360" t="n">
        <v>928.0599999999999</v>
      </c>
      <c r="L3360" t="s">
        <v>77</v>
      </c>
      <c r="M3360" t="s"/>
      <c r="N3360" t="s">
        <v>330</v>
      </c>
      <c r="O3360" t="s">
        <v>79</v>
      </c>
      <c r="P3360" t="s">
        <v>4525</v>
      </c>
      <c r="Q3360" t="s"/>
      <c r="R3360" t="s">
        <v>148</v>
      </c>
      <c r="S3360" t="s">
        <v>4545</v>
      </c>
      <c r="T3360" t="s">
        <v>82</v>
      </c>
      <c r="U3360" t="s">
        <v>83</v>
      </c>
      <c r="V3360" t="s">
        <v>84</v>
      </c>
      <c r="W3360" t="s">
        <v>105</v>
      </c>
      <c r="X3360" t="s"/>
      <c r="Y3360" t="s">
        <v>86</v>
      </c>
      <c r="Z3360">
        <f>HYPERLINK("https://hotelmonitor-cachepage.eclerx.com/savepage/tk_15442498764351208_sr_2150.html","info")</f>
        <v/>
      </c>
      <c r="AA3360" t="n">
        <v>-1131323</v>
      </c>
      <c r="AB3360" t="s"/>
      <c r="AC3360" t="s"/>
      <c r="AD3360" t="s">
        <v>87</v>
      </c>
      <c r="AE3360" t="s"/>
      <c r="AF3360" t="s"/>
      <c r="AG3360" t="s"/>
      <c r="AH3360" t="s"/>
      <c r="AI3360" t="s"/>
      <c r="AJ3360" t="s"/>
      <c r="AK3360" t="s">
        <v>88</v>
      </c>
      <c r="AL3360" t="s"/>
      <c r="AM3360" t="s"/>
      <c r="AN3360" t="s">
        <v>89</v>
      </c>
      <c r="AO3360" t="s">
        <v>3914</v>
      </c>
      <c r="AP3360" t="n">
        <v>8</v>
      </c>
      <c r="AQ3360" t="s">
        <v>91</v>
      </c>
      <c r="AR3360" t="s">
        <v>92</v>
      </c>
      <c r="AS3360" t="s"/>
      <c r="AT3360" t="s">
        <v>93</v>
      </c>
      <c r="AU3360" t="s"/>
      <c r="AV3360" t="s"/>
      <c r="AW3360" t="s"/>
      <c r="AX3360" t="s"/>
      <c r="AY3360" t="n">
        <v>1131323</v>
      </c>
      <c r="AZ3360" t="s">
        <v>4527</v>
      </c>
      <c r="BA3360" t="s"/>
      <c r="BB3360" t="n">
        <v>409480</v>
      </c>
      <c r="BC3360" t="n">
        <v>98.9157638549805</v>
      </c>
      <c r="BD3360" t="n">
        <v>8.06525230407715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95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4525</v>
      </c>
      <c r="F3361" t="n">
        <v>-1</v>
      </c>
      <c r="G3361" t="s">
        <v>74</v>
      </c>
      <c r="H3361" t="s">
        <v>75</v>
      </c>
      <c r="I3361" t="s"/>
      <c r="J3361" t="s">
        <v>76</v>
      </c>
      <c r="K3361" t="n">
        <v>962.4</v>
      </c>
      <c r="L3361" t="s">
        <v>77</v>
      </c>
      <c r="M3361" t="s"/>
      <c r="N3361" t="s">
        <v>330</v>
      </c>
      <c r="O3361" t="s">
        <v>79</v>
      </c>
      <c r="P3361" t="s">
        <v>4525</v>
      </c>
      <c r="Q3361" t="s"/>
      <c r="R3361" t="s">
        <v>148</v>
      </c>
      <c r="S3361" t="s">
        <v>4546</v>
      </c>
      <c r="T3361" t="s">
        <v>82</v>
      </c>
      <c r="U3361" t="s">
        <v>83</v>
      </c>
      <c r="V3361" t="s">
        <v>84</v>
      </c>
      <c r="W3361" t="s">
        <v>85</v>
      </c>
      <c r="X3361" t="s"/>
      <c r="Y3361" t="s">
        <v>86</v>
      </c>
      <c r="Z3361">
        <f>HYPERLINK("https://hotelmonitor-cachepage.eclerx.com/savepage/tk_15442498764351208_sr_2150.html","info")</f>
        <v/>
      </c>
      <c r="AA3361" t="n">
        <v>-1131323</v>
      </c>
      <c r="AB3361" t="s"/>
      <c r="AC3361" t="s"/>
      <c r="AD3361" t="s">
        <v>87</v>
      </c>
      <c r="AE3361" t="s"/>
      <c r="AF3361" t="s"/>
      <c r="AG3361" t="s"/>
      <c r="AH3361" t="s"/>
      <c r="AI3361" t="s"/>
      <c r="AJ3361" t="s"/>
      <c r="AK3361" t="s">
        <v>88</v>
      </c>
      <c r="AL3361" t="s"/>
      <c r="AM3361" t="s"/>
      <c r="AN3361" t="s">
        <v>89</v>
      </c>
      <c r="AO3361" t="s">
        <v>4547</v>
      </c>
      <c r="AP3361" t="n">
        <v>8</v>
      </c>
      <c r="AQ3361" t="s">
        <v>91</v>
      </c>
      <c r="AR3361" t="s">
        <v>71</v>
      </c>
      <c r="AS3361" t="s"/>
      <c r="AT3361" t="s">
        <v>93</v>
      </c>
      <c r="AU3361" t="s"/>
      <c r="AV3361" t="s"/>
      <c r="AW3361" t="s"/>
      <c r="AX3361" t="s"/>
      <c r="AY3361" t="n">
        <v>1131323</v>
      </c>
      <c r="AZ3361" t="s">
        <v>4527</v>
      </c>
      <c r="BA3361" t="s"/>
      <c r="BB3361" t="n">
        <v>409480</v>
      </c>
      <c r="BC3361" t="n">
        <v>98.9157638549805</v>
      </c>
      <c r="BD3361" t="n">
        <v>8.06525230407715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95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4525</v>
      </c>
      <c r="F3362" t="n">
        <v>-1</v>
      </c>
      <c r="G3362" t="s">
        <v>74</v>
      </c>
      <c r="H3362" t="s">
        <v>75</v>
      </c>
      <c r="I3362" t="s"/>
      <c r="J3362" t="s">
        <v>76</v>
      </c>
      <c r="K3362" t="n">
        <v>1035.35</v>
      </c>
      <c r="L3362" t="s">
        <v>77</v>
      </c>
      <c r="M3362" t="s"/>
      <c r="N3362" t="s">
        <v>330</v>
      </c>
      <c r="O3362" t="s">
        <v>79</v>
      </c>
      <c r="P3362" t="s">
        <v>4525</v>
      </c>
      <c r="Q3362" t="s"/>
      <c r="R3362" t="s">
        <v>148</v>
      </c>
      <c r="S3362" t="s">
        <v>4049</v>
      </c>
      <c r="T3362" t="s">
        <v>82</v>
      </c>
      <c r="U3362" t="s">
        <v>83</v>
      </c>
      <c r="V3362" t="s">
        <v>84</v>
      </c>
      <c r="W3362" t="s">
        <v>85</v>
      </c>
      <c r="X3362" t="s"/>
      <c r="Y3362" t="s">
        <v>86</v>
      </c>
      <c r="Z3362">
        <f>HYPERLINK("https://hotelmonitor-cachepage.eclerx.com/savepage/tk_15442498764351208_sr_2150.html","info")</f>
        <v/>
      </c>
      <c r="AA3362" t="n">
        <v>-1131323</v>
      </c>
      <c r="AB3362" t="s"/>
      <c r="AC3362" t="s"/>
      <c r="AD3362" t="s">
        <v>87</v>
      </c>
      <c r="AE3362" t="s"/>
      <c r="AF3362" t="s"/>
      <c r="AG3362" t="s"/>
      <c r="AH3362" t="s"/>
      <c r="AI3362" t="s"/>
      <c r="AJ3362" t="s"/>
      <c r="AK3362" t="s">
        <v>88</v>
      </c>
      <c r="AL3362" t="s"/>
      <c r="AM3362" t="s"/>
      <c r="AN3362" t="s">
        <v>89</v>
      </c>
      <c r="AO3362" t="s">
        <v>4548</v>
      </c>
      <c r="AP3362" t="n">
        <v>8</v>
      </c>
      <c r="AQ3362" t="s">
        <v>91</v>
      </c>
      <c r="AR3362" t="s">
        <v>71</v>
      </c>
      <c r="AS3362" t="s"/>
      <c r="AT3362" t="s">
        <v>93</v>
      </c>
      <c r="AU3362" t="s"/>
      <c r="AV3362" t="s"/>
      <c r="AW3362" t="s"/>
      <c r="AX3362" t="s"/>
      <c r="AY3362" t="n">
        <v>1131323</v>
      </c>
      <c r="AZ3362" t="s">
        <v>4527</v>
      </c>
      <c r="BA3362" t="s"/>
      <c r="BB3362" t="n">
        <v>409480</v>
      </c>
      <c r="BC3362" t="n">
        <v>98.9157638549805</v>
      </c>
      <c r="BD3362" t="n">
        <v>8.06525230407715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95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4525</v>
      </c>
      <c r="F3363" t="n">
        <v>-1</v>
      </c>
      <c r="G3363" t="s">
        <v>74</v>
      </c>
      <c r="H3363" t="s">
        <v>75</v>
      </c>
      <c r="I3363" t="s"/>
      <c r="J3363" t="s">
        <v>76</v>
      </c>
      <c r="K3363" t="n">
        <v>1090.73</v>
      </c>
      <c r="L3363" t="s">
        <v>77</v>
      </c>
      <c r="M3363" t="s"/>
      <c r="N3363" t="s">
        <v>330</v>
      </c>
      <c r="O3363" t="s">
        <v>79</v>
      </c>
      <c r="P3363" t="s">
        <v>4525</v>
      </c>
      <c r="Q3363" t="s"/>
      <c r="R3363" t="s">
        <v>148</v>
      </c>
      <c r="S3363" t="s">
        <v>4549</v>
      </c>
      <c r="T3363" t="s">
        <v>82</v>
      </c>
      <c r="U3363" t="s">
        <v>83</v>
      </c>
      <c r="V3363" t="s">
        <v>84</v>
      </c>
      <c r="W3363" t="s">
        <v>105</v>
      </c>
      <c r="X3363" t="s"/>
      <c r="Y3363" t="s">
        <v>86</v>
      </c>
      <c r="Z3363">
        <f>HYPERLINK("https://hotelmonitor-cachepage.eclerx.com/savepage/tk_15442498764351208_sr_2150.html","info")</f>
        <v/>
      </c>
      <c r="AA3363" t="n">
        <v>-1131323</v>
      </c>
      <c r="AB3363" t="s"/>
      <c r="AC3363" t="s"/>
      <c r="AD3363" t="s">
        <v>87</v>
      </c>
      <c r="AE3363" t="s"/>
      <c r="AF3363" t="s"/>
      <c r="AG3363" t="s"/>
      <c r="AH3363" t="s"/>
      <c r="AI3363" t="s"/>
      <c r="AJ3363" t="s"/>
      <c r="AK3363" t="s">
        <v>88</v>
      </c>
      <c r="AL3363" t="s"/>
      <c r="AM3363" t="s"/>
      <c r="AN3363" t="s">
        <v>89</v>
      </c>
      <c r="AO3363" t="s">
        <v>4550</v>
      </c>
      <c r="AP3363" t="n">
        <v>8</v>
      </c>
      <c r="AQ3363" t="s">
        <v>91</v>
      </c>
      <c r="AR3363" t="s">
        <v>71</v>
      </c>
      <c r="AS3363" t="s"/>
      <c r="AT3363" t="s">
        <v>93</v>
      </c>
      <c r="AU3363" t="s"/>
      <c r="AV3363" t="s"/>
      <c r="AW3363" t="s"/>
      <c r="AX3363" t="s"/>
      <c r="AY3363" t="n">
        <v>1131323</v>
      </c>
      <c r="AZ3363" t="s">
        <v>4527</v>
      </c>
      <c r="BA3363" t="s"/>
      <c r="BB3363" t="n">
        <v>409480</v>
      </c>
      <c r="BC3363" t="n">
        <v>98.9157638549805</v>
      </c>
      <c r="BD3363" t="n">
        <v>8.06525230407715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95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4525</v>
      </c>
      <c r="F3364" t="n">
        <v>-1</v>
      </c>
      <c r="G3364" t="s">
        <v>74</v>
      </c>
      <c r="H3364" t="s">
        <v>75</v>
      </c>
      <c r="I3364" t="s"/>
      <c r="J3364" t="s">
        <v>76</v>
      </c>
      <c r="K3364" t="n">
        <v>1173.4</v>
      </c>
      <c r="L3364" t="s">
        <v>77</v>
      </c>
      <c r="M3364" t="s"/>
      <c r="N3364" t="s">
        <v>330</v>
      </c>
      <c r="O3364" t="s">
        <v>79</v>
      </c>
      <c r="P3364" t="s">
        <v>4525</v>
      </c>
      <c r="Q3364" t="s"/>
      <c r="R3364" t="s">
        <v>148</v>
      </c>
      <c r="S3364" t="s">
        <v>4551</v>
      </c>
      <c r="T3364" t="s">
        <v>82</v>
      </c>
      <c r="U3364" t="s">
        <v>83</v>
      </c>
      <c r="V3364" t="s">
        <v>84</v>
      </c>
      <c r="W3364" t="s">
        <v>105</v>
      </c>
      <c r="X3364" t="s"/>
      <c r="Y3364" t="s">
        <v>86</v>
      </c>
      <c r="Z3364">
        <f>HYPERLINK("https://hotelmonitor-cachepage.eclerx.com/savepage/tk_15442498764351208_sr_2150.html","info")</f>
        <v/>
      </c>
      <c r="AA3364" t="n">
        <v>-1131323</v>
      </c>
      <c r="AB3364" t="s"/>
      <c r="AC3364" t="s"/>
      <c r="AD3364" t="s">
        <v>87</v>
      </c>
      <c r="AE3364" t="s"/>
      <c r="AF3364" t="s"/>
      <c r="AG3364" t="s"/>
      <c r="AH3364" t="s"/>
      <c r="AI3364" t="s"/>
      <c r="AJ3364" t="s"/>
      <c r="AK3364" t="s">
        <v>88</v>
      </c>
      <c r="AL3364" t="s"/>
      <c r="AM3364" t="s"/>
      <c r="AN3364" t="s">
        <v>89</v>
      </c>
      <c r="AO3364" t="s">
        <v>4552</v>
      </c>
      <c r="AP3364" t="n">
        <v>8</v>
      </c>
      <c r="AQ3364" t="s">
        <v>91</v>
      </c>
      <c r="AR3364" t="s">
        <v>71</v>
      </c>
      <c r="AS3364" t="s"/>
      <c r="AT3364" t="s">
        <v>93</v>
      </c>
      <c r="AU3364" t="s"/>
      <c r="AV3364" t="s"/>
      <c r="AW3364" t="s"/>
      <c r="AX3364" t="s"/>
      <c r="AY3364" t="n">
        <v>1131323</v>
      </c>
      <c r="AZ3364" t="s">
        <v>4527</v>
      </c>
      <c r="BA3364" t="s"/>
      <c r="BB3364" t="n">
        <v>409480</v>
      </c>
      <c r="BC3364" t="n">
        <v>98.9157638549805</v>
      </c>
      <c r="BD3364" t="n">
        <v>8.06525230407715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95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4525</v>
      </c>
      <c r="F3365" t="n">
        <v>-1</v>
      </c>
      <c r="G3365" t="s">
        <v>74</v>
      </c>
      <c r="H3365" t="s">
        <v>75</v>
      </c>
      <c r="I3365" t="s"/>
      <c r="J3365" t="s">
        <v>76</v>
      </c>
      <c r="K3365" t="n">
        <v>1091.82</v>
      </c>
      <c r="L3365" t="s">
        <v>77</v>
      </c>
      <c r="M3365" t="s"/>
      <c r="N3365" t="s">
        <v>502</v>
      </c>
      <c r="O3365" t="s">
        <v>79</v>
      </c>
      <c r="P3365" t="s">
        <v>4525</v>
      </c>
      <c r="Q3365" t="s"/>
      <c r="R3365" t="s">
        <v>148</v>
      </c>
      <c r="S3365" t="s">
        <v>2786</v>
      </c>
      <c r="T3365" t="s">
        <v>82</v>
      </c>
      <c r="U3365" t="s">
        <v>83</v>
      </c>
      <c r="V3365" t="s">
        <v>84</v>
      </c>
      <c r="W3365" t="s">
        <v>85</v>
      </c>
      <c r="X3365" t="s"/>
      <c r="Y3365" t="s">
        <v>86</v>
      </c>
      <c r="Z3365">
        <f>HYPERLINK("https://hotelmonitor-cachepage.eclerx.com/savepage/tk_15442498764351208_sr_2150.html","info")</f>
        <v/>
      </c>
      <c r="AA3365" t="n">
        <v>-1131323</v>
      </c>
      <c r="AB3365" t="s"/>
      <c r="AC3365" t="s"/>
      <c r="AD3365" t="s">
        <v>87</v>
      </c>
      <c r="AE3365" t="s"/>
      <c r="AF3365" t="s"/>
      <c r="AG3365" t="s"/>
      <c r="AH3365" t="s"/>
      <c r="AI3365" t="s"/>
      <c r="AJ3365" t="s"/>
      <c r="AK3365" t="s">
        <v>88</v>
      </c>
      <c r="AL3365" t="s"/>
      <c r="AM3365" t="s"/>
      <c r="AN3365" t="s">
        <v>89</v>
      </c>
      <c r="AO3365" t="s">
        <v>1886</v>
      </c>
      <c r="AP3365" t="n">
        <v>8</v>
      </c>
      <c r="AQ3365" t="s">
        <v>91</v>
      </c>
      <c r="AR3365" t="s">
        <v>92</v>
      </c>
      <c r="AS3365" t="s"/>
      <c r="AT3365" t="s">
        <v>93</v>
      </c>
      <c r="AU3365" t="s"/>
      <c r="AV3365" t="s"/>
      <c r="AW3365" t="s"/>
      <c r="AX3365" t="s"/>
      <c r="AY3365" t="n">
        <v>1131323</v>
      </c>
      <c r="AZ3365" t="s">
        <v>4527</v>
      </c>
      <c r="BA3365" t="s"/>
      <c r="BB3365" t="n">
        <v>409480</v>
      </c>
      <c r="BC3365" t="n">
        <v>98.9157638549805</v>
      </c>
      <c r="BD3365" t="n">
        <v>8.06525230407715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95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4525</v>
      </c>
      <c r="F3366" t="n">
        <v>-1</v>
      </c>
      <c r="G3366" t="s">
        <v>74</v>
      </c>
      <c r="H3366" t="s">
        <v>75</v>
      </c>
      <c r="I3366" t="s"/>
      <c r="J3366" t="s">
        <v>76</v>
      </c>
      <c r="K3366" t="n">
        <v>1255.6</v>
      </c>
      <c r="L3366" t="s">
        <v>77</v>
      </c>
      <c r="M3366" t="s"/>
      <c r="N3366" t="s">
        <v>502</v>
      </c>
      <c r="O3366" t="s">
        <v>79</v>
      </c>
      <c r="P3366" t="s">
        <v>4525</v>
      </c>
      <c r="Q3366" t="s"/>
      <c r="R3366" t="s">
        <v>148</v>
      </c>
      <c r="S3366" t="s">
        <v>4553</v>
      </c>
      <c r="T3366" t="s">
        <v>82</v>
      </c>
      <c r="U3366" t="s">
        <v>83</v>
      </c>
      <c r="V3366" t="s">
        <v>84</v>
      </c>
      <c r="W3366" t="s">
        <v>105</v>
      </c>
      <c r="X3366" t="s"/>
      <c r="Y3366" t="s">
        <v>86</v>
      </c>
      <c r="Z3366">
        <f>HYPERLINK("https://hotelmonitor-cachepage.eclerx.com/savepage/tk_15442498764351208_sr_2150.html","info")</f>
        <v/>
      </c>
      <c r="AA3366" t="n">
        <v>-1131323</v>
      </c>
      <c r="AB3366" t="s"/>
      <c r="AC3366" t="s"/>
      <c r="AD3366" t="s">
        <v>87</v>
      </c>
      <c r="AE3366" t="s"/>
      <c r="AF3366" t="s"/>
      <c r="AG3366" t="s"/>
      <c r="AH3366" t="s"/>
      <c r="AI3366" t="s"/>
      <c r="AJ3366" t="s"/>
      <c r="AK3366" t="s">
        <v>88</v>
      </c>
      <c r="AL3366" t="s"/>
      <c r="AM3366" t="s"/>
      <c r="AN3366" t="s">
        <v>89</v>
      </c>
      <c r="AO3366" t="s">
        <v>931</v>
      </c>
      <c r="AP3366" t="n">
        <v>8</v>
      </c>
      <c r="AQ3366" t="s">
        <v>91</v>
      </c>
      <c r="AR3366" t="s">
        <v>92</v>
      </c>
      <c r="AS3366" t="s"/>
      <c r="AT3366" t="s">
        <v>93</v>
      </c>
      <c r="AU3366" t="s"/>
      <c r="AV3366" t="s"/>
      <c r="AW3366" t="s"/>
      <c r="AX3366" t="s"/>
      <c r="AY3366" t="n">
        <v>1131323</v>
      </c>
      <c r="AZ3366" t="s">
        <v>4527</v>
      </c>
      <c r="BA3366" t="s"/>
      <c r="BB3366" t="n">
        <v>409480</v>
      </c>
      <c r="BC3366" t="n">
        <v>98.9157638549805</v>
      </c>
      <c r="BD3366" t="n">
        <v>8.06525230407715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95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4525</v>
      </c>
      <c r="F3367" t="n">
        <v>-1</v>
      </c>
      <c r="G3367" t="s">
        <v>74</v>
      </c>
      <c r="H3367" t="s">
        <v>75</v>
      </c>
      <c r="I3367" t="s"/>
      <c r="J3367" t="s">
        <v>76</v>
      </c>
      <c r="K3367" t="n">
        <v>1283.21</v>
      </c>
      <c r="L3367" t="s">
        <v>77</v>
      </c>
      <c r="M3367" t="s"/>
      <c r="N3367" t="s">
        <v>502</v>
      </c>
      <c r="O3367" t="s">
        <v>79</v>
      </c>
      <c r="P3367" t="s">
        <v>4525</v>
      </c>
      <c r="Q3367" t="s"/>
      <c r="R3367" t="s">
        <v>148</v>
      </c>
      <c r="S3367" t="s">
        <v>4554</v>
      </c>
      <c r="T3367" t="s">
        <v>82</v>
      </c>
      <c r="U3367" t="s">
        <v>83</v>
      </c>
      <c r="V3367" t="s">
        <v>84</v>
      </c>
      <c r="W3367" t="s">
        <v>85</v>
      </c>
      <c r="X3367" t="s"/>
      <c r="Y3367" t="s">
        <v>86</v>
      </c>
      <c r="Z3367">
        <f>HYPERLINK("https://hotelmonitor-cachepage.eclerx.com/savepage/tk_15442498764351208_sr_2150.html","info")</f>
        <v/>
      </c>
      <c r="AA3367" t="n">
        <v>-1131323</v>
      </c>
      <c r="AB3367" t="s"/>
      <c r="AC3367" t="s"/>
      <c r="AD3367" t="s">
        <v>87</v>
      </c>
      <c r="AE3367" t="s"/>
      <c r="AF3367" t="s"/>
      <c r="AG3367" t="s"/>
      <c r="AH3367" t="s"/>
      <c r="AI3367" t="s"/>
      <c r="AJ3367" t="s"/>
      <c r="AK3367" t="s">
        <v>88</v>
      </c>
      <c r="AL3367" t="s"/>
      <c r="AM3367" t="s"/>
      <c r="AN3367" t="s">
        <v>89</v>
      </c>
      <c r="AO3367" t="s">
        <v>4555</v>
      </c>
      <c r="AP3367" t="n">
        <v>8</v>
      </c>
      <c r="AQ3367" t="s">
        <v>91</v>
      </c>
      <c r="AR3367" t="s">
        <v>71</v>
      </c>
      <c r="AS3367" t="s"/>
      <c r="AT3367" t="s">
        <v>93</v>
      </c>
      <c r="AU3367" t="s"/>
      <c r="AV3367" t="s"/>
      <c r="AW3367" t="s"/>
      <c r="AX3367" t="s"/>
      <c r="AY3367" t="n">
        <v>1131323</v>
      </c>
      <c r="AZ3367" t="s">
        <v>4527</v>
      </c>
      <c r="BA3367" t="s"/>
      <c r="BB3367" t="n">
        <v>409480</v>
      </c>
      <c r="BC3367" t="n">
        <v>98.9157638549805</v>
      </c>
      <c r="BD3367" t="n">
        <v>8.06525230407715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95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4525</v>
      </c>
      <c r="F3368" t="n">
        <v>-1</v>
      </c>
      <c r="G3368" t="s">
        <v>74</v>
      </c>
      <c r="H3368" t="s">
        <v>75</v>
      </c>
      <c r="I3368" t="s"/>
      <c r="J3368" t="s">
        <v>76</v>
      </c>
      <c r="K3368" t="n">
        <v>1380.47</v>
      </c>
      <c r="L3368" t="s">
        <v>77</v>
      </c>
      <c r="M3368" t="s"/>
      <c r="N3368" t="s">
        <v>502</v>
      </c>
      <c r="O3368" t="s">
        <v>79</v>
      </c>
      <c r="P3368" t="s">
        <v>4525</v>
      </c>
      <c r="Q3368" t="s"/>
      <c r="R3368" t="s">
        <v>148</v>
      </c>
      <c r="S3368" t="s">
        <v>4556</v>
      </c>
      <c r="T3368" t="s">
        <v>82</v>
      </c>
      <c r="U3368" t="s">
        <v>83</v>
      </c>
      <c r="V3368" t="s">
        <v>84</v>
      </c>
      <c r="W3368" t="s">
        <v>85</v>
      </c>
      <c r="X3368" t="s"/>
      <c r="Y3368" t="s">
        <v>86</v>
      </c>
      <c r="Z3368">
        <f>HYPERLINK("https://hotelmonitor-cachepage.eclerx.com/savepage/tk_15442498764351208_sr_2150.html","info")</f>
        <v/>
      </c>
      <c r="AA3368" t="n">
        <v>-1131323</v>
      </c>
      <c r="AB3368" t="s"/>
      <c r="AC3368" t="s"/>
      <c r="AD3368" t="s">
        <v>87</v>
      </c>
      <c r="AE3368" t="s"/>
      <c r="AF3368" t="s"/>
      <c r="AG3368" t="s"/>
      <c r="AH3368" t="s"/>
      <c r="AI3368" t="s"/>
      <c r="AJ3368" t="s"/>
      <c r="AK3368" t="s">
        <v>88</v>
      </c>
      <c r="AL3368" t="s"/>
      <c r="AM3368" t="s"/>
      <c r="AN3368" t="s">
        <v>89</v>
      </c>
      <c r="AO3368" t="s">
        <v>4557</v>
      </c>
      <c r="AP3368" t="n">
        <v>8</v>
      </c>
      <c r="AQ3368" t="s">
        <v>91</v>
      </c>
      <c r="AR3368" t="s">
        <v>71</v>
      </c>
      <c r="AS3368" t="s"/>
      <c r="AT3368" t="s">
        <v>93</v>
      </c>
      <c r="AU3368" t="s"/>
      <c r="AV3368" t="s"/>
      <c r="AW3368" t="s"/>
      <c r="AX3368" t="s"/>
      <c r="AY3368" t="n">
        <v>1131323</v>
      </c>
      <c r="AZ3368" t="s">
        <v>4527</v>
      </c>
      <c r="BA3368" t="s"/>
      <c r="BB3368" t="n">
        <v>409480</v>
      </c>
      <c r="BC3368" t="n">
        <v>98.9157638549805</v>
      </c>
      <c r="BD3368" t="n">
        <v>8.06525230407715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95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4525</v>
      </c>
      <c r="F3369" t="n">
        <v>-1</v>
      </c>
      <c r="G3369" t="s">
        <v>74</v>
      </c>
      <c r="H3369" t="s">
        <v>75</v>
      </c>
      <c r="I3369" t="s"/>
      <c r="J3369" t="s">
        <v>76</v>
      </c>
      <c r="K3369" t="n">
        <v>1475.69</v>
      </c>
      <c r="L3369" t="s">
        <v>77</v>
      </c>
      <c r="M3369" t="s"/>
      <c r="N3369" t="s">
        <v>502</v>
      </c>
      <c r="O3369" t="s">
        <v>79</v>
      </c>
      <c r="P3369" t="s">
        <v>4525</v>
      </c>
      <c r="Q3369" t="s"/>
      <c r="R3369" t="s">
        <v>148</v>
      </c>
      <c r="S3369" t="s">
        <v>4558</v>
      </c>
      <c r="T3369" t="s">
        <v>82</v>
      </c>
      <c r="U3369" t="s">
        <v>83</v>
      </c>
      <c r="V3369" t="s">
        <v>84</v>
      </c>
      <c r="W3369" t="s">
        <v>105</v>
      </c>
      <c r="X3369" t="s"/>
      <c r="Y3369" t="s">
        <v>86</v>
      </c>
      <c r="Z3369">
        <f>HYPERLINK("https://hotelmonitor-cachepage.eclerx.com/savepage/tk_15442498764351208_sr_2150.html","info")</f>
        <v/>
      </c>
      <c r="AA3369" t="n">
        <v>-1131323</v>
      </c>
      <c r="AB3369" t="s"/>
      <c r="AC3369" t="s"/>
      <c r="AD3369" t="s">
        <v>87</v>
      </c>
      <c r="AE3369" t="s"/>
      <c r="AF3369" t="s"/>
      <c r="AG3369" t="s"/>
      <c r="AH3369" t="s"/>
      <c r="AI3369" t="s"/>
      <c r="AJ3369" t="s"/>
      <c r="AK3369" t="s">
        <v>88</v>
      </c>
      <c r="AL3369" t="s"/>
      <c r="AM3369" t="s"/>
      <c r="AN3369" t="s">
        <v>89</v>
      </c>
      <c r="AO3369" t="s">
        <v>4559</v>
      </c>
      <c r="AP3369" t="n">
        <v>8</v>
      </c>
      <c r="AQ3369" t="s">
        <v>91</v>
      </c>
      <c r="AR3369" t="s">
        <v>71</v>
      </c>
      <c r="AS3369" t="s"/>
      <c r="AT3369" t="s">
        <v>93</v>
      </c>
      <c r="AU3369" t="s"/>
      <c r="AV3369" t="s"/>
      <c r="AW3369" t="s"/>
      <c r="AX3369" t="s"/>
      <c r="AY3369" t="n">
        <v>1131323</v>
      </c>
      <c r="AZ3369" t="s">
        <v>4527</v>
      </c>
      <c r="BA3369" t="s"/>
      <c r="BB3369" t="n">
        <v>409480</v>
      </c>
      <c r="BC3369" t="n">
        <v>98.9157638549805</v>
      </c>
      <c r="BD3369" t="n">
        <v>8.06525230407715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95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4525</v>
      </c>
      <c r="F3370" t="n">
        <v>-1</v>
      </c>
      <c r="G3370" t="s">
        <v>74</v>
      </c>
      <c r="H3370" t="s">
        <v>75</v>
      </c>
      <c r="I3370" t="s"/>
      <c r="J3370" t="s">
        <v>76</v>
      </c>
      <c r="K3370" t="n">
        <v>1587.54</v>
      </c>
      <c r="L3370" t="s">
        <v>77</v>
      </c>
      <c r="M3370" t="s"/>
      <c r="N3370" t="s">
        <v>502</v>
      </c>
      <c r="O3370" t="s">
        <v>79</v>
      </c>
      <c r="P3370" t="s">
        <v>4525</v>
      </c>
      <c r="Q3370" t="s"/>
      <c r="R3370" t="s">
        <v>148</v>
      </c>
      <c r="S3370" t="s">
        <v>4560</v>
      </c>
      <c r="T3370" t="s">
        <v>82</v>
      </c>
      <c r="U3370" t="s">
        <v>83</v>
      </c>
      <c r="V3370" t="s">
        <v>84</v>
      </c>
      <c r="W3370" t="s">
        <v>105</v>
      </c>
      <c r="X3370" t="s"/>
      <c r="Y3370" t="s">
        <v>86</v>
      </c>
      <c r="Z3370">
        <f>HYPERLINK("https://hotelmonitor-cachepage.eclerx.com/savepage/tk_15442498764351208_sr_2150.html","info")</f>
        <v/>
      </c>
      <c r="AA3370" t="n">
        <v>-1131323</v>
      </c>
      <c r="AB3370" t="s"/>
      <c r="AC3370" t="s"/>
      <c r="AD3370" t="s">
        <v>87</v>
      </c>
      <c r="AE3370" t="s"/>
      <c r="AF3370" t="s"/>
      <c r="AG3370" t="s"/>
      <c r="AH3370" t="s"/>
      <c r="AI3370" t="s"/>
      <c r="AJ3370" t="s"/>
      <c r="AK3370" t="s">
        <v>88</v>
      </c>
      <c r="AL3370" t="s"/>
      <c r="AM3370" t="s"/>
      <c r="AN3370" t="s">
        <v>89</v>
      </c>
      <c r="AO3370" t="s">
        <v>4561</v>
      </c>
      <c r="AP3370" t="n">
        <v>8</v>
      </c>
      <c r="AQ3370" t="s">
        <v>91</v>
      </c>
      <c r="AR3370" t="s">
        <v>71</v>
      </c>
      <c r="AS3370" t="s"/>
      <c r="AT3370" t="s">
        <v>93</v>
      </c>
      <c r="AU3370" t="s"/>
      <c r="AV3370" t="s"/>
      <c r="AW3370" t="s"/>
      <c r="AX3370" t="s"/>
      <c r="AY3370" t="n">
        <v>1131323</v>
      </c>
      <c r="AZ3370" t="s">
        <v>4527</v>
      </c>
      <c r="BA3370" t="s"/>
      <c r="BB3370" t="n">
        <v>409480</v>
      </c>
      <c r="BC3370" t="n">
        <v>98.9157638549805</v>
      </c>
      <c r="BD3370" t="n">
        <v>8.06525230407715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95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4562</v>
      </c>
      <c r="F3371" t="n">
        <v>545230</v>
      </c>
      <c r="G3371" t="s">
        <v>74</v>
      </c>
      <c r="H3371" t="s">
        <v>75</v>
      </c>
      <c r="I3371" t="s"/>
      <c r="J3371" t="s">
        <v>76</v>
      </c>
      <c r="K3371" t="n">
        <v>8086.11</v>
      </c>
      <c r="L3371" t="s">
        <v>77</v>
      </c>
      <c r="M3371" t="s"/>
      <c r="N3371" t="s">
        <v>103</v>
      </c>
      <c r="O3371" t="s">
        <v>79</v>
      </c>
      <c r="P3371" t="s">
        <v>4563</v>
      </c>
      <c r="Q3371" t="s"/>
      <c r="R3371" t="s">
        <v>148</v>
      </c>
      <c r="S3371" t="s">
        <v>4564</v>
      </c>
      <c r="T3371" t="s">
        <v>82</v>
      </c>
      <c r="U3371" t="s">
        <v>83</v>
      </c>
      <c r="V3371" t="s">
        <v>84</v>
      </c>
      <c r="W3371" t="s">
        <v>105</v>
      </c>
      <c r="X3371" t="s"/>
      <c r="Y3371" t="s">
        <v>86</v>
      </c>
      <c r="Z3371">
        <f>HYPERLINK("https://hotelmonitor-cachepage.eclerx.com/savepage/tk_15442499775889263_sr_2150.html","info")</f>
        <v/>
      </c>
      <c r="AA3371" t="n">
        <v>105488</v>
      </c>
      <c r="AB3371" t="s"/>
      <c r="AC3371" t="s"/>
      <c r="AD3371" t="s">
        <v>87</v>
      </c>
      <c r="AE3371" t="s"/>
      <c r="AF3371" t="s"/>
      <c r="AG3371" t="s"/>
      <c r="AH3371" t="s"/>
      <c r="AI3371" t="s"/>
      <c r="AJ3371" t="s"/>
      <c r="AK3371" t="s">
        <v>88</v>
      </c>
      <c r="AL3371" t="s"/>
      <c r="AM3371" t="s"/>
      <c r="AN3371" t="s">
        <v>89</v>
      </c>
      <c r="AO3371" t="s">
        <v>4565</v>
      </c>
      <c r="AP3371" t="n">
        <v>54</v>
      </c>
      <c r="AQ3371" t="s">
        <v>91</v>
      </c>
      <c r="AR3371" t="s">
        <v>561</v>
      </c>
      <c r="AS3371" t="s"/>
      <c r="AT3371" t="s">
        <v>93</v>
      </c>
      <c r="AU3371" t="s"/>
      <c r="AV3371" t="s"/>
      <c r="AW3371" t="s"/>
      <c r="AX3371" t="s"/>
      <c r="AY3371" t="n">
        <v>754621</v>
      </c>
      <c r="AZ3371" t="s">
        <v>4566</v>
      </c>
      <c r="BA3371" t="s"/>
      <c r="BB3371" t="n">
        <v>128439</v>
      </c>
      <c r="BC3371" t="n">
        <v>98.82254</v>
      </c>
      <c r="BD3371" t="n">
        <v>8.031397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95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4562</v>
      </c>
      <c r="F3372" t="n">
        <v>545230</v>
      </c>
      <c r="G3372" t="s">
        <v>74</v>
      </c>
      <c r="H3372" t="s">
        <v>75</v>
      </c>
      <c r="I3372" t="s"/>
      <c r="J3372" t="s">
        <v>76</v>
      </c>
      <c r="K3372" t="n">
        <v>8880.16</v>
      </c>
      <c r="L3372" t="s">
        <v>77</v>
      </c>
      <c r="M3372" t="s"/>
      <c r="N3372" t="s">
        <v>4567</v>
      </c>
      <c r="O3372" t="s">
        <v>79</v>
      </c>
      <c r="P3372" t="s">
        <v>4563</v>
      </c>
      <c r="Q3372" t="s"/>
      <c r="R3372" t="s">
        <v>148</v>
      </c>
      <c r="S3372" t="s">
        <v>4568</v>
      </c>
      <c r="T3372" t="s">
        <v>82</v>
      </c>
      <c r="U3372" t="s">
        <v>83</v>
      </c>
      <c r="V3372" t="s">
        <v>84</v>
      </c>
      <c r="W3372" t="s">
        <v>105</v>
      </c>
      <c r="X3372" t="s"/>
      <c r="Y3372" t="s">
        <v>86</v>
      </c>
      <c r="Z3372">
        <f>HYPERLINK("https://hotelmonitor-cachepage.eclerx.com/savepage/tk_15442499775889263_sr_2150.html","info")</f>
        <v/>
      </c>
      <c r="AA3372" t="n">
        <v>105488</v>
      </c>
      <c r="AB3372" t="s"/>
      <c r="AC3372" t="s"/>
      <c r="AD3372" t="s">
        <v>87</v>
      </c>
      <c r="AE3372" t="s"/>
      <c r="AF3372" t="s"/>
      <c r="AG3372" t="s"/>
      <c r="AH3372" t="s"/>
      <c r="AI3372" t="s"/>
      <c r="AJ3372" t="s"/>
      <c r="AK3372" t="s">
        <v>88</v>
      </c>
      <c r="AL3372" t="s"/>
      <c r="AM3372" t="s"/>
      <c r="AN3372" t="s">
        <v>89</v>
      </c>
      <c r="AO3372" t="s">
        <v>4569</v>
      </c>
      <c r="AP3372" t="n">
        <v>54</v>
      </c>
      <c r="AQ3372" t="s">
        <v>91</v>
      </c>
      <c r="AR3372" t="s">
        <v>1447</v>
      </c>
      <c r="AS3372" t="s"/>
      <c r="AT3372" t="s">
        <v>93</v>
      </c>
      <c r="AU3372" t="s"/>
      <c r="AV3372" t="s"/>
      <c r="AW3372" t="s"/>
      <c r="AX3372" t="s"/>
      <c r="AY3372" t="n">
        <v>754621</v>
      </c>
      <c r="AZ3372" t="s">
        <v>4566</v>
      </c>
      <c r="BA3372" t="s"/>
      <c r="BB3372" t="n">
        <v>128439</v>
      </c>
      <c r="BC3372" t="n">
        <v>98.82254</v>
      </c>
      <c r="BD3372" t="n">
        <v>8.031397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95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4562</v>
      </c>
      <c r="F3373" t="n">
        <v>545230</v>
      </c>
      <c r="G3373" t="s">
        <v>74</v>
      </c>
      <c r="H3373" t="s">
        <v>75</v>
      </c>
      <c r="I3373" t="s"/>
      <c r="J3373" t="s">
        <v>76</v>
      </c>
      <c r="K3373" t="n">
        <v>10274.76</v>
      </c>
      <c r="L3373" t="s">
        <v>77</v>
      </c>
      <c r="M3373" t="s"/>
      <c r="N3373" t="s">
        <v>4570</v>
      </c>
      <c r="O3373" t="s">
        <v>79</v>
      </c>
      <c r="P3373" t="s">
        <v>4563</v>
      </c>
      <c r="Q3373" t="s"/>
      <c r="R3373" t="s">
        <v>148</v>
      </c>
      <c r="S3373" t="s">
        <v>4571</v>
      </c>
      <c r="T3373" t="s">
        <v>82</v>
      </c>
      <c r="U3373" t="s">
        <v>83</v>
      </c>
      <c r="V3373" t="s">
        <v>84</v>
      </c>
      <c r="W3373" t="s">
        <v>105</v>
      </c>
      <c r="X3373" t="s"/>
      <c r="Y3373" t="s">
        <v>86</v>
      </c>
      <c r="Z3373">
        <f>HYPERLINK("https://hotelmonitor-cachepage.eclerx.com/savepage/tk_15442499775889263_sr_2150.html","info")</f>
        <v/>
      </c>
      <c r="AA3373" t="n">
        <v>105488</v>
      </c>
      <c r="AB3373" t="s"/>
      <c r="AC3373" t="s"/>
      <c r="AD3373" t="s">
        <v>87</v>
      </c>
      <c r="AE3373" t="s"/>
      <c r="AF3373" t="s"/>
      <c r="AG3373" t="s"/>
      <c r="AH3373" t="s"/>
      <c r="AI3373" t="s"/>
      <c r="AJ3373" t="s"/>
      <c r="AK3373" t="s">
        <v>88</v>
      </c>
      <c r="AL3373" t="s"/>
      <c r="AM3373" t="s"/>
      <c r="AN3373" t="s">
        <v>89</v>
      </c>
      <c r="AO3373" t="s">
        <v>4572</v>
      </c>
      <c r="AP3373" t="n">
        <v>54</v>
      </c>
      <c r="AQ3373" t="s">
        <v>91</v>
      </c>
      <c r="AR3373" t="s">
        <v>561</v>
      </c>
      <c r="AS3373" t="s"/>
      <c r="AT3373" t="s">
        <v>93</v>
      </c>
      <c r="AU3373" t="s"/>
      <c r="AV3373" t="s"/>
      <c r="AW3373" t="s"/>
      <c r="AX3373" t="s"/>
      <c r="AY3373" t="n">
        <v>754621</v>
      </c>
      <c r="AZ3373" t="s">
        <v>4566</v>
      </c>
      <c r="BA3373" t="s"/>
      <c r="BB3373" t="n">
        <v>128439</v>
      </c>
      <c r="BC3373" t="n">
        <v>98.82254</v>
      </c>
      <c r="BD3373" t="n">
        <v>8.031397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95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4562</v>
      </c>
      <c r="F3374" t="n">
        <v>545230</v>
      </c>
      <c r="G3374" t="s">
        <v>74</v>
      </c>
      <c r="H3374" t="s">
        <v>75</v>
      </c>
      <c r="I3374" t="s"/>
      <c r="J3374" t="s">
        <v>76</v>
      </c>
      <c r="K3374" t="n">
        <v>11163.74</v>
      </c>
      <c r="L3374" t="s">
        <v>77</v>
      </c>
      <c r="M3374" t="s"/>
      <c r="N3374" t="s">
        <v>4573</v>
      </c>
      <c r="O3374" t="s">
        <v>79</v>
      </c>
      <c r="P3374" t="s">
        <v>4563</v>
      </c>
      <c r="Q3374" t="s"/>
      <c r="R3374" t="s">
        <v>148</v>
      </c>
      <c r="S3374" t="s">
        <v>4574</v>
      </c>
      <c r="T3374" t="s">
        <v>82</v>
      </c>
      <c r="U3374" t="s">
        <v>83</v>
      </c>
      <c r="V3374" t="s">
        <v>84</v>
      </c>
      <c r="W3374" t="s">
        <v>105</v>
      </c>
      <c r="X3374" t="s"/>
      <c r="Y3374" t="s">
        <v>86</v>
      </c>
      <c r="Z3374">
        <f>HYPERLINK("https://hotelmonitor-cachepage.eclerx.com/savepage/tk_15442499775889263_sr_2150.html","info")</f>
        <v/>
      </c>
      <c r="AA3374" t="n">
        <v>105488</v>
      </c>
      <c r="AB3374" t="s"/>
      <c r="AC3374" t="s"/>
      <c r="AD3374" t="s">
        <v>87</v>
      </c>
      <c r="AE3374" t="s"/>
      <c r="AF3374" t="s"/>
      <c r="AG3374" t="s"/>
      <c r="AH3374" t="s"/>
      <c r="AI3374" t="s"/>
      <c r="AJ3374" t="s"/>
      <c r="AK3374" t="s">
        <v>88</v>
      </c>
      <c r="AL3374" t="s"/>
      <c r="AM3374" t="s"/>
      <c r="AN3374" t="s">
        <v>89</v>
      </c>
      <c r="AO3374" t="s">
        <v>4575</v>
      </c>
      <c r="AP3374" t="n">
        <v>54</v>
      </c>
      <c r="AQ3374" t="s">
        <v>91</v>
      </c>
      <c r="AR3374" t="s">
        <v>1447</v>
      </c>
      <c r="AS3374" t="s"/>
      <c r="AT3374" t="s">
        <v>93</v>
      </c>
      <c r="AU3374" t="s"/>
      <c r="AV3374" t="s"/>
      <c r="AW3374" t="s"/>
      <c r="AX3374" t="s"/>
      <c r="AY3374" t="n">
        <v>754621</v>
      </c>
      <c r="AZ3374" t="s">
        <v>4566</v>
      </c>
      <c r="BA3374" t="s"/>
      <c r="BB3374" t="n">
        <v>128439</v>
      </c>
      <c r="BC3374" t="n">
        <v>98.82254</v>
      </c>
      <c r="BD3374" t="n">
        <v>8.031397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95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4562</v>
      </c>
      <c r="F3375" t="n">
        <v>545230</v>
      </c>
      <c r="G3375" t="s">
        <v>74</v>
      </c>
      <c r="H3375" t="s">
        <v>75</v>
      </c>
      <c r="I3375" t="s"/>
      <c r="J3375" t="s">
        <v>76</v>
      </c>
      <c r="K3375" t="n">
        <v>14969.7</v>
      </c>
      <c r="L3375" t="s">
        <v>77</v>
      </c>
      <c r="M3375" t="s"/>
      <c r="N3375" t="s">
        <v>4576</v>
      </c>
      <c r="O3375" t="s">
        <v>79</v>
      </c>
      <c r="P3375" t="s">
        <v>4563</v>
      </c>
      <c r="Q3375" t="s"/>
      <c r="R3375" t="s">
        <v>148</v>
      </c>
      <c r="S3375" t="s">
        <v>4577</v>
      </c>
      <c r="T3375" t="s">
        <v>82</v>
      </c>
      <c r="U3375" t="s">
        <v>83</v>
      </c>
      <c r="V3375" t="s">
        <v>84</v>
      </c>
      <c r="W3375" t="s">
        <v>105</v>
      </c>
      <c r="X3375" t="s"/>
      <c r="Y3375" t="s">
        <v>86</v>
      </c>
      <c r="Z3375">
        <f>HYPERLINK("https://hotelmonitor-cachepage.eclerx.com/savepage/tk_15442499775889263_sr_2150.html","info")</f>
        <v/>
      </c>
      <c r="AA3375" t="n">
        <v>105488</v>
      </c>
      <c r="AB3375" t="s"/>
      <c r="AC3375" t="s"/>
      <c r="AD3375" t="s">
        <v>87</v>
      </c>
      <c r="AE3375" t="s"/>
      <c r="AF3375" t="s"/>
      <c r="AG3375" t="s"/>
      <c r="AH3375" t="s"/>
      <c r="AI3375" t="s"/>
      <c r="AJ3375" t="s"/>
      <c r="AK3375" t="s">
        <v>88</v>
      </c>
      <c r="AL3375" t="s"/>
      <c r="AM3375" t="s"/>
      <c r="AN3375" t="s">
        <v>89</v>
      </c>
      <c r="AO3375" t="s">
        <v>4578</v>
      </c>
      <c r="AP3375" t="n">
        <v>54</v>
      </c>
      <c r="AQ3375" t="s">
        <v>91</v>
      </c>
      <c r="AR3375" t="s">
        <v>1447</v>
      </c>
      <c r="AS3375" t="s"/>
      <c r="AT3375" t="s">
        <v>93</v>
      </c>
      <c r="AU3375" t="s"/>
      <c r="AV3375" t="s"/>
      <c r="AW3375" t="s"/>
      <c r="AX3375" t="s"/>
      <c r="AY3375" t="n">
        <v>754621</v>
      </c>
      <c r="AZ3375" t="s">
        <v>4566</v>
      </c>
      <c r="BA3375" t="s"/>
      <c r="BB3375" t="n">
        <v>128439</v>
      </c>
      <c r="BC3375" t="n">
        <v>98.82254</v>
      </c>
      <c r="BD3375" t="n">
        <v>8.031397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95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4579</v>
      </c>
      <c r="F3376" t="n">
        <v>-1</v>
      </c>
      <c r="G3376" t="s">
        <v>74</v>
      </c>
      <c r="H3376" t="s">
        <v>75</v>
      </c>
      <c r="I3376" t="s"/>
      <c r="J3376" t="s">
        <v>76</v>
      </c>
      <c r="K3376" t="n">
        <v>3760.68</v>
      </c>
      <c r="L3376" t="s">
        <v>77</v>
      </c>
      <c r="M3376" t="s"/>
      <c r="N3376" t="s">
        <v>4580</v>
      </c>
      <c r="O3376" t="s">
        <v>79</v>
      </c>
      <c r="P3376" t="s">
        <v>4579</v>
      </c>
      <c r="Q3376" t="s"/>
      <c r="R3376" t="s">
        <v>337</v>
      </c>
      <c r="S3376" t="s">
        <v>4581</v>
      </c>
      <c r="T3376" t="s">
        <v>82</v>
      </c>
      <c r="U3376" t="s">
        <v>83</v>
      </c>
      <c r="V3376" t="s">
        <v>84</v>
      </c>
      <c r="W3376" t="s">
        <v>105</v>
      </c>
      <c r="X3376" t="s"/>
      <c r="Y3376" t="s">
        <v>86</v>
      </c>
      <c r="Z3376">
        <f>HYPERLINK("https://hotelmonitor-cachepage.eclerx.com/savepage/tk_15442498624094727_sr_2150.html","info")</f>
        <v/>
      </c>
      <c r="AA3376" t="n">
        <v>-6796327</v>
      </c>
      <c r="AB3376" t="s"/>
      <c r="AC3376" t="s"/>
      <c r="AD3376" t="s">
        <v>87</v>
      </c>
      <c r="AE3376" t="s"/>
      <c r="AF3376" t="s"/>
      <c r="AG3376" t="s"/>
      <c r="AH3376" t="s"/>
      <c r="AI3376" t="s"/>
      <c r="AJ3376" t="s"/>
      <c r="AK3376" t="s">
        <v>88</v>
      </c>
      <c r="AL3376" t="s"/>
      <c r="AM3376" t="s"/>
      <c r="AN3376" t="s">
        <v>89</v>
      </c>
      <c r="AO3376" t="s">
        <v>4582</v>
      </c>
      <c r="AP3376" t="n">
        <v>2</v>
      </c>
      <c r="AQ3376" t="s">
        <v>91</v>
      </c>
      <c r="AR3376" t="s">
        <v>71</v>
      </c>
      <c r="AS3376" t="s"/>
      <c r="AT3376" t="s">
        <v>93</v>
      </c>
      <c r="AU3376" t="s"/>
      <c r="AV3376" t="s"/>
      <c r="AW3376" t="s"/>
      <c r="AX3376" t="s"/>
      <c r="AY3376" t="n">
        <v>6796327</v>
      </c>
      <c r="AZ3376" t="s"/>
      <c r="BA3376" t="s"/>
      <c r="BB3376" t="n">
        <v>1867</v>
      </c>
      <c r="BC3376" t="n">
        <v>98.82478397204977</v>
      </c>
      <c r="BD3376" t="n">
        <v>8.031994662423353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95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4579</v>
      </c>
      <c r="F3377" t="n">
        <v>-1</v>
      </c>
      <c r="G3377" t="s">
        <v>74</v>
      </c>
      <c r="H3377" t="s">
        <v>75</v>
      </c>
      <c r="I3377" t="s"/>
      <c r="J3377" t="s">
        <v>76</v>
      </c>
      <c r="K3377" t="n">
        <v>3760.68</v>
      </c>
      <c r="L3377" t="s">
        <v>77</v>
      </c>
      <c r="M3377" t="s"/>
      <c r="N3377" t="s">
        <v>4580</v>
      </c>
      <c r="O3377" t="s">
        <v>79</v>
      </c>
      <c r="P3377" t="s">
        <v>4579</v>
      </c>
      <c r="Q3377" t="s"/>
      <c r="R3377" t="s">
        <v>337</v>
      </c>
      <c r="S3377" t="s">
        <v>4581</v>
      </c>
      <c r="T3377" t="s">
        <v>82</v>
      </c>
      <c r="U3377" t="s">
        <v>83</v>
      </c>
      <c r="V3377" t="s">
        <v>84</v>
      </c>
      <c r="W3377" t="s">
        <v>105</v>
      </c>
      <c r="X3377" t="s"/>
      <c r="Y3377" t="s">
        <v>86</v>
      </c>
      <c r="Z3377">
        <f>HYPERLINK("https://hotelmonitor-cachepage.eclerx.com/savepage/tk_15442498624094727_sr_2150.html","info")</f>
        <v/>
      </c>
      <c r="AA3377" t="n">
        <v>-6796327</v>
      </c>
      <c r="AB3377" t="s"/>
      <c r="AC3377" t="s"/>
      <c r="AD3377" t="s">
        <v>87</v>
      </c>
      <c r="AE3377" t="s"/>
      <c r="AF3377" t="s"/>
      <c r="AG3377" t="s"/>
      <c r="AH3377" t="s"/>
      <c r="AI3377" t="s"/>
      <c r="AJ3377" t="s"/>
      <c r="AK3377" t="s">
        <v>88</v>
      </c>
      <c r="AL3377" t="s"/>
      <c r="AM3377" t="s"/>
      <c r="AN3377" t="s">
        <v>89</v>
      </c>
      <c r="AO3377" t="s">
        <v>4582</v>
      </c>
      <c r="AP3377" t="n">
        <v>2</v>
      </c>
      <c r="AQ3377" t="s">
        <v>91</v>
      </c>
      <c r="AR3377" t="s">
        <v>261</v>
      </c>
      <c r="AS3377" t="s"/>
      <c r="AT3377" t="s">
        <v>93</v>
      </c>
      <c r="AU3377" t="s"/>
      <c r="AV3377" t="s"/>
      <c r="AW3377" t="s"/>
      <c r="AX3377" t="s"/>
      <c r="AY3377" t="n">
        <v>6796327</v>
      </c>
      <c r="AZ3377" t="s"/>
      <c r="BA3377" t="s"/>
      <c r="BB3377" t="n">
        <v>1867</v>
      </c>
      <c r="BC3377" t="n">
        <v>98.82478397204977</v>
      </c>
      <c r="BD3377" t="n">
        <v>8.031994662423353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95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4579</v>
      </c>
      <c r="F3378" t="n">
        <v>-1</v>
      </c>
      <c r="G3378" t="s">
        <v>74</v>
      </c>
      <c r="H3378" t="s">
        <v>75</v>
      </c>
      <c r="I3378" t="s"/>
      <c r="J3378" t="s">
        <v>76</v>
      </c>
      <c r="K3378" t="n">
        <v>3892.74</v>
      </c>
      <c r="L3378" t="s">
        <v>77</v>
      </c>
      <c r="M3378" t="s"/>
      <c r="N3378" t="s">
        <v>248</v>
      </c>
      <c r="O3378" t="s">
        <v>79</v>
      </c>
      <c r="P3378" t="s">
        <v>4579</v>
      </c>
      <c r="Q3378" t="s"/>
      <c r="R3378" t="s">
        <v>337</v>
      </c>
      <c r="S3378" t="s">
        <v>4583</v>
      </c>
      <c r="T3378" t="s">
        <v>82</v>
      </c>
      <c r="U3378" t="s">
        <v>83</v>
      </c>
      <c r="V3378" t="s">
        <v>84</v>
      </c>
      <c r="W3378" t="s">
        <v>105</v>
      </c>
      <c r="X3378" t="s"/>
      <c r="Y3378" t="s">
        <v>86</v>
      </c>
      <c r="Z3378">
        <f>HYPERLINK("https://hotelmonitor-cachepage.eclerx.com/savepage/tk_15442498624094727_sr_2150.html","info")</f>
        <v/>
      </c>
      <c r="AA3378" t="n">
        <v>-6796327</v>
      </c>
      <c r="AB3378" t="s"/>
      <c r="AC3378" t="s"/>
      <c r="AD3378" t="s">
        <v>87</v>
      </c>
      <c r="AE3378" t="s"/>
      <c r="AF3378" t="s"/>
      <c r="AG3378" t="s"/>
      <c r="AH3378" t="s"/>
      <c r="AI3378" t="s"/>
      <c r="AJ3378" t="s"/>
      <c r="AK3378" t="s">
        <v>88</v>
      </c>
      <c r="AL3378" t="s"/>
      <c r="AM3378" t="s"/>
      <c r="AN3378" t="s">
        <v>89</v>
      </c>
      <c r="AO3378" t="s">
        <v>4584</v>
      </c>
      <c r="AP3378" t="n">
        <v>2</v>
      </c>
      <c r="AQ3378" t="s">
        <v>91</v>
      </c>
      <c r="AR3378" t="s">
        <v>71</v>
      </c>
      <c r="AS3378" t="s"/>
      <c r="AT3378" t="s">
        <v>93</v>
      </c>
      <c r="AU3378" t="s"/>
      <c r="AV3378" t="s"/>
      <c r="AW3378" t="s"/>
      <c r="AX3378" t="s"/>
      <c r="AY3378" t="n">
        <v>6796327</v>
      </c>
      <c r="AZ3378" t="s"/>
      <c r="BA3378" t="s"/>
      <c r="BB3378" t="n">
        <v>1867</v>
      </c>
      <c r="BC3378" t="n">
        <v>98.82478397204977</v>
      </c>
      <c r="BD3378" t="n">
        <v>8.031994662423353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95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4579</v>
      </c>
      <c r="F3379" t="n">
        <v>-1</v>
      </c>
      <c r="G3379" t="s">
        <v>74</v>
      </c>
      <c r="H3379" t="s">
        <v>75</v>
      </c>
      <c r="I3379" t="s"/>
      <c r="J3379" t="s">
        <v>76</v>
      </c>
      <c r="K3379" t="n">
        <v>3892.74</v>
      </c>
      <c r="L3379" t="s">
        <v>77</v>
      </c>
      <c r="M3379" t="s"/>
      <c r="N3379" t="s">
        <v>248</v>
      </c>
      <c r="O3379" t="s">
        <v>79</v>
      </c>
      <c r="P3379" t="s">
        <v>4579</v>
      </c>
      <c r="Q3379" t="s"/>
      <c r="R3379" t="s">
        <v>337</v>
      </c>
      <c r="S3379" t="s">
        <v>4583</v>
      </c>
      <c r="T3379" t="s">
        <v>82</v>
      </c>
      <c r="U3379" t="s">
        <v>83</v>
      </c>
      <c r="V3379" t="s">
        <v>84</v>
      </c>
      <c r="W3379" t="s">
        <v>105</v>
      </c>
      <c r="X3379" t="s"/>
      <c r="Y3379" t="s">
        <v>86</v>
      </c>
      <c r="Z3379">
        <f>HYPERLINK("https://hotelmonitor-cachepage.eclerx.com/savepage/tk_15442498624094727_sr_2150.html","info")</f>
        <v/>
      </c>
      <c r="AA3379" t="n">
        <v>-6796327</v>
      </c>
      <c r="AB3379" t="s"/>
      <c r="AC3379" t="s"/>
      <c r="AD3379" t="s">
        <v>87</v>
      </c>
      <c r="AE3379" t="s"/>
      <c r="AF3379" t="s"/>
      <c r="AG3379" t="s"/>
      <c r="AH3379" t="s"/>
      <c r="AI3379" t="s"/>
      <c r="AJ3379" t="s"/>
      <c r="AK3379" t="s">
        <v>88</v>
      </c>
      <c r="AL3379" t="s"/>
      <c r="AM3379" t="s"/>
      <c r="AN3379" t="s">
        <v>89</v>
      </c>
      <c r="AO3379" t="s">
        <v>4584</v>
      </c>
      <c r="AP3379" t="n">
        <v>2</v>
      </c>
      <c r="AQ3379" t="s">
        <v>91</v>
      </c>
      <c r="AR3379" t="s">
        <v>261</v>
      </c>
      <c r="AS3379" t="s"/>
      <c r="AT3379" t="s">
        <v>93</v>
      </c>
      <c r="AU3379" t="s"/>
      <c r="AV3379" t="s"/>
      <c r="AW3379" t="s"/>
      <c r="AX3379" t="s"/>
      <c r="AY3379" t="n">
        <v>6796327</v>
      </c>
      <c r="AZ3379" t="s"/>
      <c r="BA3379" t="s"/>
      <c r="BB3379" t="n">
        <v>1867</v>
      </c>
      <c r="BC3379" t="n">
        <v>98.82478397204977</v>
      </c>
      <c r="BD3379" t="n">
        <v>8.031994662423353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95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4579</v>
      </c>
      <c r="F3380" t="n">
        <v>-1</v>
      </c>
      <c r="G3380" t="s">
        <v>74</v>
      </c>
      <c r="H3380" t="s">
        <v>75</v>
      </c>
      <c r="I3380" t="s"/>
      <c r="J3380" t="s">
        <v>76</v>
      </c>
      <c r="K3380" t="n">
        <v>3977.37</v>
      </c>
      <c r="L3380" t="s">
        <v>77</v>
      </c>
      <c r="M3380" t="s"/>
      <c r="N3380" t="s">
        <v>4585</v>
      </c>
      <c r="O3380" t="s">
        <v>79</v>
      </c>
      <c r="P3380" t="s">
        <v>4579</v>
      </c>
      <c r="Q3380" t="s"/>
      <c r="R3380" t="s">
        <v>337</v>
      </c>
      <c r="S3380" t="s">
        <v>4586</v>
      </c>
      <c r="T3380" t="s">
        <v>82</v>
      </c>
      <c r="U3380" t="s">
        <v>83</v>
      </c>
      <c r="V3380" t="s">
        <v>84</v>
      </c>
      <c r="W3380" t="s">
        <v>105</v>
      </c>
      <c r="X3380" t="s"/>
      <c r="Y3380" t="s">
        <v>86</v>
      </c>
      <c r="Z3380">
        <f>HYPERLINK("https://hotelmonitor-cachepage.eclerx.com/savepage/tk_15442498624094727_sr_2150.html","info")</f>
        <v/>
      </c>
      <c r="AA3380" t="n">
        <v>-6796327</v>
      </c>
      <c r="AB3380" t="s"/>
      <c r="AC3380" t="s"/>
      <c r="AD3380" t="s">
        <v>87</v>
      </c>
      <c r="AE3380" t="s"/>
      <c r="AF3380" t="s"/>
      <c r="AG3380" t="s"/>
      <c r="AH3380" t="s"/>
      <c r="AI3380" t="s"/>
      <c r="AJ3380" t="s"/>
      <c r="AK3380" t="s">
        <v>88</v>
      </c>
      <c r="AL3380" t="s"/>
      <c r="AM3380" t="s"/>
      <c r="AN3380" t="s">
        <v>89</v>
      </c>
      <c r="AO3380" t="s">
        <v>4587</v>
      </c>
      <c r="AP3380" t="n">
        <v>2</v>
      </c>
      <c r="AQ3380" t="s">
        <v>91</v>
      </c>
      <c r="AR3380" t="s">
        <v>71</v>
      </c>
      <c r="AS3380" t="s"/>
      <c r="AT3380" t="s">
        <v>93</v>
      </c>
      <c r="AU3380" t="s"/>
      <c r="AV3380" t="s"/>
      <c r="AW3380" t="s"/>
      <c r="AX3380" t="s"/>
      <c r="AY3380" t="n">
        <v>6796327</v>
      </c>
      <c r="AZ3380" t="s"/>
      <c r="BA3380" t="s"/>
      <c r="BB3380" t="n">
        <v>1867</v>
      </c>
      <c r="BC3380" t="n">
        <v>98.82478397204977</v>
      </c>
      <c r="BD3380" t="n">
        <v>8.031994662423353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95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4579</v>
      </c>
      <c r="F3381" t="n">
        <v>-1</v>
      </c>
      <c r="G3381" t="s">
        <v>74</v>
      </c>
      <c r="H3381" t="s">
        <v>75</v>
      </c>
      <c r="I3381" t="s"/>
      <c r="J3381" t="s">
        <v>76</v>
      </c>
      <c r="K3381" t="n">
        <v>3977.37</v>
      </c>
      <c r="L3381" t="s">
        <v>77</v>
      </c>
      <c r="M3381" t="s"/>
      <c r="N3381" t="s">
        <v>4585</v>
      </c>
      <c r="O3381" t="s">
        <v>79</v>
      </c>
      <c r="P3381" t="s">
        <v>4579</v>
      </c>
      <c r="Q3381" t="s"/>
      <c r="R3381" t="s">
        <v>337</v>
      </c>
      <c r="S3381" t="s">
        <v>4586</v>
      </c>
      <c r="T3381" t="s">
        <v>82</v>
      </c>
      <c r="U3381" t="s">
        <v>83</v>
      </c>
      <c r="V3381" t="s">
        <v>84</v>
      </c>
      <c r="W3381" t="s">
        <v>105</v>
      </c>
      <c r="X3381" t="s"/>
      <c r="Y3381" t="s">
        <v>86</v>
      </c>
      <c r="Z3381">
        <f>HYPERLINK("https://hotelmonitor-cachepage.eclerx.com/savepage/tk_15442498624094727_sr_2150.html","info")</f>
        <v/>
      </c>
      <c r="AA3381" t="n">
        <v>-6796327</v>
      </c>
      <c r="AB3381" t="s"/>
      <c r="AC3381" t="s"/>
      <c r="AD3381" t="s">
        <v>87</v>
      </c>
      <c r="AE3381" t="s"/>
      <c r="AF3381" t="s"/>
      <c r="AG3381" t="s"/>
      <c r="AH3381" t="s"/>
      <c r="AI3381" t="s"/>
      <c r="AJ3381" t="s"/>
      <c r="AK3381" t="s">
        <v>88</v>
      </c>
      <c r="AL3381" t="s"/>
      <c r="AM3381" t="s"/>
      <c r="AN3381" t="s">
        <v>89</v>
      </c>
      <c r="AO3381" t="s">
        <v>4587</v>
      </c>
      <c r="AP3381" t="n">
        <v>2</v>
      </c>
      <c r="AQ3381" t="s">
        <v>91</v>
      </c>
      <c r="AR3381" t="s">
        <v>261</v>
      </c>
      <c r="AS3381" t="s"/>
      <c r="AT3381" t="s">
        <v>93</v>
      </c>
      <c r="AU3381" t="s"/>
      <c r="AV3381" t="s"/>
      <c r="AW3381" t="s"/>
      <c r="AX3381" t="s"/>
      <c r="AY3381" t="n">
        <v>6796327</v>
      </c>
      <c r="AZ3381" t="s"/>
      <c r="BA3381" t="s"/>
      <c r="BB3381" t="n">
        <v>1867</v>
      </c>
      <c r="BC3381" t="n">
        <v>98.82478397204977</v>
      </c>
      <c r="BD3381" t="n">
        <v>8.031994662423353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95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4579</v>
      </c>
      <c r="F3382" t="n">
        <v>-1</v>
      </c>
      <c r="G3382" t="s">
        <v>74</v>
      </c>
      <c r="H3382" t="s">
        <v>75</v>
      </c>
      <c r="I3382" t="s"/>
      <c r="J3382" t="s">
        <v>76</v>
      </c>
      <c r="K3382" t="n">
        <v>4540.86</v>
      </c>
      <c r="L3382" t="s">
        <v>77</v>
      </c>
      <c r="M3382" t="s"/>
      <c r="N3382" t="s">
        <v>4588</v>
      </c>
      <c r="O3382" t="s">
        <v>79</v>
      </c>
      <c r="P3382" t="s">
        <v>4579</v>
      </c>
      <c r="Q3382" t="s"/>
      <c r="R3382" t="s">
        <v>337</v>
      </c>
      <c r="S3382" t="s">
        <v>4589</v>
      </c>
      <c r="T3382" t="s">
        <v>82</v>
      </c>
      <c r="U3382" t="s">
        <v>83</v>
      </c>
      <c r="V3382" t="s">
        <v>84</v>
      </c>
      <c r="W3382" t="s">
        <v>105</v>
      </c>
      <c r="X3382" t="s"/>
      <c r="Y3382" t="s">
        <v>86</v>
      </c>
      <c r="Z3382">
        <f>HYPERLINK("https://hotelmonitor-cachepage.eclerx.com/savepage/tk_15442498624094727_sr_2150.html","info")</f>
        <v/>
      </c>
      <c r="AA3382" t="n">
        <v>-6796327</v>
      </c>
      <c r="AB3382" t="s"/>
      <c r="AC3382" t="s"/>
      <c r="AD3382" t="s">
        <v>87</v>
      </c>
      <c r="AE3382" t="s"/>
      <c r="AF3382" t="s"/>
      <c r="AG3382" t="s"/>
      <c r="AH3382" t="s"/>
      <c r="AI3382" t="s"/>
      <c r="AJ3382" t="s"/>
      <c r="AK3382" t="s">
        <v>88</v>
      </c>
      <c r="AL3382" t="s"/>
      <c r="AM3382" t="s"/>
      <c r="AN3382" t="s">
        <v>88</v>
      </c>
      <c r="AO3382" t="s"/>
      <c r="AP3382" t="n">
        <v>2</v>
      </c>
      <c r="AQ3382" t="s">
        <v>91</v>
      </c>
      <c r="AR3382" t="s">
        <v>92</v>
      </c>
      <c r="AS3382" t="s"/>
      <c r="AT3382" t="s">
        <v>93</v>
      </c>
      <c r="AU3382" t="s"/>
      <c r="AV3382" t="s"/>
      <c r="AW3382" t="s"/>
      <c r="AX3382" t="s"/>
      <c r="AY3382" t="n">
        <v>6796327</v>
      </c>
      <c r="AZ3382" t="s"/>
      <c r="BA3382" t="s"/>
      <c r="BB3382" t="n">
        <v>1867</v>
      </c>
      <c r="BC3382" t="n">
        <v>98.82478397204977</v>
      </c>
      <c r="BD3382" t="n">
        <v>8.031994662423353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95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4579</v>
      </c>
      <c r="F3383" t="n">
        <v>-1</v>
      </c>
      <c r="G3383" t="s">
        <v>74</v>
      </c>
      <c r="H3383" t="s">
        <v>75</v>
      </c>
      <c r="I3383" t="s"/>
      <c r="J3383" t="s">
        <v>76</v>
      </c>
      <c r="K3383" t="n">
        <v>4650.38</v>
      </c>
      <c r="L3383" t="s">
        <v>77</v>
      </c>
      <c r="M3383" t="s"/>
      <c r="N3383" t="s">
        <v>248</v>
      </c>
      <c r="O3383" t="s">
        <v>79</v>
      </c>
      <c r="P3383" t="s">
        <v>4579</v>
      </c>
      <c r="Q3383" t="s"/>
      <c r="R3383" t="s">
        <v>337</v>
      </c>
      <c r="S3383" t="s">
        <v>4590</v>
      </c>
      <c r="T3383" t="s">
        <v>82</v>
      </c>
      <c r="U3383" t="s">
        <v>83</v>
      </c>
      <c r="V3383" t="s">
        <v>84</v>
      </c>
      <c r="W3383" t="s">
        <v>105</v>
      </c>
      <c r="X3383" t="s"/>
      <c r="Y3383" t="s">
        <v>86</v>
      </c>
      <c r="Z3383">
        <f>HYPERLINK("https://hotelmonitor-cachepage.eclerx.com/savepage/tk_15442498624094727_sr_2150.html","info")</f>
        <v/>
      </c>
      <c r="AA3383" t="n">
        <v>-6796327</v>
      </c>
      <c r="AB3383" t="s"/>
      <c r="AC3383" t="s"/>
      <c r="AD3383" t="s">
        <v>87</v>
      </c>
      <c r="AE3383" t="s"/>
      <c r="AF3383" t="s"/>
      <c r="AG3383" t="s"/>
      <c r="AH3383" t="s"/>
      <c r="AI3383" t="s"/>
      <c r="AJ3383" t="s"/>
      <c r="AK3383" t="s">
        <v>88</v>
      </c>
      <c r="AL3383" t="s"/>
      <c r="AM3383" t="s"/>
      <c r="AN3383" t="s">
        <v>88</v>
      </c>
      <c r="AO3383" t="s"/>
      <c r="AP3383" t="n">
        <v>2</v>
      </c>
      <c r="AQ3383" t="s">
        <v>91</v>
      </c>
      <c r="AR3383" t="s">
        <v>92</v>
      </c>
      <c r="AS3383" t="s"/>
      <c r="AT3383" t="s">
        <v>93</v>
      </c>
      <c r="AU3383" t="s"/>
      <c r="AV3383" t="s"/>
      <c r="AW3383" t="s"/>
      <c r="AX3383" t="s"/>
      <c r="AY3383" t="n">
        <v>6796327</v>
      </c>
      <c r="AZ3383" t="s"/>
      <c r="BA3383" t="s"/>
      <c r="BB3383" t="n">
        <v>1867</v>
      </c>
      <c r="BC3383" t="n">
        <v>98.82478397204977</v>
      </c>
      <c r="BD3383" t="n">
        <v>8.031994662423353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95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4579</v>
      </c>
      <c r="F3384" t="n">
        <v>-1</v>
      </c>
      <c r="G3384" t="s">
        <v>74</v>
      </c>
      <c r="H3384" t="s">
        <v>75</v>
      </c>
      <c r="I3384" t="s"/>
      <c r="J3384" t="s">
        <v>76</v>
      </c>
      <c r="K3384" t="n">
        <v>4751.47</v>
      </c>
      <c r="L3384" t="s">
        <v>77</v>
      </c>
      <c r="M3384" t="s"/>
      <c r="N3384" t="s">
        <v>4591</v>
      </c>
      <c r="O3384" t="s">
        <v>79</v>
      </c>
      <c r="P3384" t="s">
        <v>4579</v>
      </c>
      <c r="Q3384" t="s"/>
      <c r="R3384" t="s">
        <v>337</v>
      </c>
      <c r="S3384" t="s">
        <v>4592</v>
      </c>
      <c r="T3384" t="s">
        <v>82</v>
      </c>
      <c r="U3384" t="s">
        <v>83</v>
      </c>
      <c r="V3384" t="s">
        <v>84</v>
      </c>
      <c r="W3384" t="s">
        <v>105</v>
      </c>
      <c r="X3384" t="s"/>
      <c r="Y3384" t="s">
        <v>86</v>
      </c>
      <c r="Z3384">
        <f>HYPERLINK("https://hotelmonitor-cachepage.eclerx.com/savepage/tk_15442498624094727_sr_2150.html","info")</f>
        <v/>
      </c>
      <c r="AA3384" t="n">
        <v>-6796327</v>
      </c>
      <c r="AB3384" t="s"/>
      <c r="AC3384" t="s"/>
      <c r="AD3384" t="s">
        <v>87</v>
      </c>
      <c r="AE3384" t="s"/>
      <c r="AF3384" t="s"/>
      <c r="AG3384" t="s"/>
      <c r="AH3384" t="s"/>
      <c r="AI3384" t="s"/>
      <c r="AJ3384" t="s"/>
      <c r="AK3384" t="s">
        <v>88</v>
      </c>
      <c r="AL3384" t="s"/>
      <c r="AM3384" t="s"/>
      <c r="AN3384" t="s">
        <v>88</v>
      </c>
      <c r="AO3384" t="s"/>
      <c r="AP3384" t="n">
        <v>2</v>
      </c>
      <c r="AQ3384" t="s">
        <v>91</v>
      </c>
      <c r="AR3384" t="s">
        <v>92</v>
      </c>
      <c r="AS3384" t="s"/>
      <c r="AT3384" t="s">
        <v>93</v>
      </c>
      <c r="AU3384" t="s"/>
      <c r="AV3384" t="s"/>
      <c r="AW3384" t="s"/>
      <c r="AX3384" t="s"/>
      <c r="AY3384" t="n">
        <v>6796327</v>
      </c>
      <c r="AZ3384" t="s"/>
      <c r="BA3384" t="s"/>
      <c r="BB3384" t="n">
        <v>1867</v>
      </c>
      <c r="BC3384" t="n">
        <v>98.82478397204977</v>
      </c>
      <c r="BD3384" t="n">
        <v>8.031994662423353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95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4579</v>
      </c>
      <c r="F3385" t="n">
        <v>-1</v>
      </c>
      <c r="G3385" t="s">
        <v>74</v>
      </c>
      <c r="H3385" t="s">
        <v>75</v>
      </c>
      <c r="I3385" t="s"/>
      <c r="J3385" t="s">
        <v>76</v>
      </c>
      <c r="K3385" t="n">
        <v>4950.55</v>
      </c>
      <c r="L3385" t="s">
        <v>77</v>
      </c>
      <c r="M3385" t="s"/>
      <c r="N3385" t="s">
        <v>1735</v>
      </c>
      <c r="O3385" t="s">
        <v>79</v>
      </c>
      <c r="P3385" t="s">
        <v>4579</v>
      </c>
      <c r="Q3385" t="s"/>
      <c r="R3385" t="s">
        <v>337</v>
      </c>
      <c r="S3385" t="s">
        <v>4593</v>
      </c>
      <c r="T3385" t="s">
        <v>82</v>
      </c>
      <c r="U3385" t="s">
        <v>83</v>
      </c>
      <c r="V3385" t="s">
        <v>84</v>
      </c>
      <c r="W3385" t="s">
        <v>105</v>
      </c>
      <c r="X3385" t="s"/>
      <c r="Y3385" t="s">
        <v>86</v>
      </c>
      <c r="Z3385">
        <f>HYPERLINK("https://hotelmonitor-cachepage.eclerx.com/savepage/tk_15442498624094727_sr_2150.html","info")</f>
        <v/>
      </c>
      <c r="AA3385" t="n">
        <v>-6796327</v>
      </c>
      <c r="AB3385" t="s"/>
      <c r="AC3385" t="s"/>
      <c r="AD3385" t="s">
        <v>87</v>
      </c>
      <c r="AE3385" t="s"/>
      <c r="AF3385" t="s"/>
      <c r="AG3385" t="s"/>
      <c r="AH3385" t="s"/>
      <c r="AI3385" t="s"/>
      <c r="AJ3385" t="s"/>
      <c r="AK3385" t="s">
        <v>88</v>
      </c>
      <c r="AL3385" t="s"/>
      <c r="AM3385" t="s"/>
      <c r="AN3385" t="s">
        <v>89</v>
      </c>
      <c r="AO3385" t="s">
        <v>4594</v>
      </c>
      <c r="AP3385" t="n">
        <v>2</v>
      </c>
      <c r="AQ3385" t="s">
        <v>91</v>
      </c>
      <c r="AR3385" t="s">
        <v>71</v>
      </c>
      <c r="AS3385" t="s"/>
      <c r="AT3385" t="s">
        <v>93</v>
      </c>
      <c r="AU3385" t="s"/>
      <c r="AV3385" t="s"/>
      <c r="AW3385" t="s"/>
      <c r="AX3385" t="s"/>
      <c r="AY3385" t="n">
        <v>6796327</v>
      </c>
      <c r="AZ3385" t="s"/>
      <c r="BA3385" t="s"/>
      <c r="BB3385" t="n">
        <v>1867</v>
      </c>
      <c r="BC3385" t="n">
        <v>98.82478397204977</v>
      </c>
      <c r="BD3385" t="n">
        <v>8.031994662423353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95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4579</v>
      </c>
      <c r="F3386" t="n">
        <v>-1</v>
      </c>
      <c r="G3386" t="s">
        <v>74</v>
      </c>
      <c r="H3386" t="s">
        <v>75</v>
      </c>
      <c r="I3386" t="s"/>
      <c r="J3386" t="s">
        <v>76</v>
      </c>
      <c r="K3386" t="n">
        <v>4950.55</v>
      </c>
      <c r="L3386" t="s">
        <v>77</v>
      </c>
      <c r="M3386" t="s"/>
      <c r="N3386" t="s">
        <v>1735</v>
      </c>
      <c r="O3386" t="s">
        <v>79</v>
      </c>
      <c r="P3386" t="s">
        <v>4579</v>
      </c>
      <c r="Q3386" t="s"/>
      <c r="R3386" t="s">
        <v>337</v>
      </c>
      <c r="S3386" t="s">
        <v>4593</v>
      </c>
      <c r="T3386" t="s">
        <v>82</v>
      </c>
      <c r="U3386" t="s">
        <v>83</v>
      </c>
      <c r="V3386" t="s">
        <v>84</v>
      </c>
      <c r="W3386" t="s">
        <v>105</v>
      </c>
      <c r="X3386" t="s"/>
      <c r="Y3386" t="s">
        <v>86</v>
      </c>
      <c r="Z3386">
        <f>HYPERLINK("https://hotelmonitor-cachepage.eclerx.com/savepage/tk_15442498624094727_sr_2150.html","info")</f>
        <v/>
      </c>
      <c r="AA3386" t="n">
        <v>-6796327</v>
      </c>
      <c r="AB3386" t="s"/>
      <c r="AC3386" t="s"/>
      <c r="AD3386" t="s">
        <v>87</v>
      </c>
      <c r="AE3386" t="s"/>
      <c r="AF3386" t="s"/>
      <c r="AG3386" t="s"/>
      <c r="AH3386" t="s"/>
      <c r="AI3386" t="s"/>
      <c r="AJ3386" t="s"/>
      <c r="AK3386" t="s">
        <v>88</v>
      </c>
      <c r="AL3386" t="s"/>
      <c r="AM3386" t="s"/>
      <c r="AN3386" t="s">
        <v>89</v>
      </c>
      <c r="AO3386" t="s">
        <v>4594</v>
      </c>
      <c r="AP3386" t="n">
        <v>2</v>
      </c>
      <c r="AQ3386" t="s">
        <v>91</v>
      </c>
      <c r="AR3386" t="s">
        <v>261</v>
      </c>
      <c r="AS3386" t="s"/>
      <c r="AT3386" t="s">
        <v>93</v>
      </c>
      <c r="AU3386" t="s"/>
      <c r="AV3386" t="s"/>
      <c r="AW3386" t="s"/>
      <c r="AX3386" t="s"/>
      <c r="AY3386" t="n">
        <v>6796327</v>
      </c>
      <c r="AZ3386" t="s"/>
      <c r="BA3386" t="s"/>
      <c r="BB3386" t="n">
        <v>1867</v>
      </c>
      <c r="BC3386" t="n">
        <v>98.82478397204977</v>
      </c>
      <c r="BD3386" t="n">
        <v>8.031994662423353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95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4579</v>
      </c>
      <c r="F3387" t="n">
        <v>-1</v>
      </c>
      <c r="G3387" t="s">
        <v>74</v>
      </c>
      <c r="H3387" t="s">
        <v>75</v>
      </c>
      <c r="I3387" t="s"/>
      <c r="J3387" t="s">
        <v>76</v>
      </c>
      <c r="K3387" t="n">
        <v>5914.07</v>
      </c>
      <c r="L3387" t="s">
        <v>77</v>
      </c>
      <c r="M3387" t="s"/>
      <c r="N3387" t="s">
        <v>1735</v>
      </c>
      <c r="O3387" t="s">
        <v>79</v>
      </c>
      <c r="P3387" t="s">
        <v>4579</v>
      </c>
      <c r="Q3387" t="s"/>
      <c r="R3387" t="s">
        <v>337</v>
      </c>
      <c r="S3387" t="s">
        <v>4595</v>
      </c>
      <c r="T3387" t="s">
        <v>82</v>
      </c>
      <c r="U3387" t="s">
        <v>83</v>
      </c>
      <c r="V3387" t="s">
        <v>84</v>
      </c>
      <c r="W3387" t="s">
        <v>105</v>
      </c>
      <c r="X3387" t="s"/>
      <c r="Y3387" t="s">
        <v>86</v>
      </c>
      <c r="Z3387">
        <f>HYPERLINK("https://hotelmonitor-cachepage.eclerx.com/savepage/tk_15442498624094727_sr_2150.html","info")</f>
        <v/>
      </c>
      <c r="AA3387" t="n">
        <v>-6796327</v>
      </c>
      <c r="AB3387" t="s"/>
      <c r="AC3387" t="s"/>
      <c r="AD3387" t="s">
        <v>87</v>
      </c>
      <c r="AE3387" t="s"/>
      <c r="AF3387" t="s"/>
      <c r="AG3387" t="s"/>
      <c r="AH3387" t="s"/>
      <c r="AI3387" t="s"/>
      <c r="AJ3387" t="s"/>
      <c r="AK3387" t="s">
        <v>88</v>
      </c>
      <c r="AL3387" t="s"/>
      <c r="AM3387" t="s"/>
      <c r="AN3387" t="s">
        <v>88</v>
      </c>
      <c r="AO3387" t="s"/>
      <c r="AP3387" t="n">
        <v>2</v>
      </c>
      <c r="AQ3387" t="s">
        <v>91</v>
      </c>
      <c r="AR3387" t="s">
        <v>92</v>
      </c>
      <c r="AS3387" t="s"/>
      <c r="AT3387" t="s">
        <v>93</v>
      </c>
      <c r="AU3387" t="s"/>
      <c r="AV3387" t="s"/>
      <c r="AW3387" t="s"/>
      <c r="AX3387" t="s"/>
      <c r="AY3387" t="n">
        <v>6796327</v>
      </c>
      <c r="AZ3387" t="s"/>
      <c r="BA3387" t="s"/>
      <c r="BB3387" t="n">
        <v>1867</v>
      </c>
      <c r="BC3387" t="n">
        <v>98.82478397204977</v>
      </c>
      <c r="BD3387" t="n">
        <v>8.031994662423353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2018-12-08T07:06:32Z</dcterms:created>
  <dcterms:modified xmlns:dcterms="http://purl.org/dc/terms/" xmlns:xsi="http://www.w3.org/2001/XMLSchema-instance" xsi:type="dcterms:W3CDTF">2018-12-08T07:06:32Z</dcterms:modified>
</cp:coreProperties>
</file>